
<file path=[Content_Types].xml><?xml version="1.0" encoding="utf-8"?>
<Types xmlns="http://schemas.openxmlformats.org/package/2006/content-types">
  <Override PartName="/xl/worksheets/sheet15.xml" ContentType="application/vnd.openxmlformats-officedocument.spreadsheetml.worksheet+xml"/>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drawings/drawing4.xml" ContentType="application/vnd.openxmlformats-officedocument.drawing+xml"/>
  <Override PartName="/xl/drawings/drawing5.xml" ContentType="application/vnd.openxmlformats-officedocument.drawing+xml"/>
  <Override PartName="/xl/charts/chart2.xml" ContentType="application/vnd.openxmlformats-officedocument.drawingml.chart+xml"/>
  <Default Extension="emf" ContentType="image/x-emf"/>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comments4.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comments5.xml" ContentType="application/vnd.openxmlformats-officedocument.spreadsheetml.comments+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comments2.xml" ContentType="application/vnd.openxmlformats-officedocument.spreadsheetml.comments+xml"/>
  <Override PartName="/xl/comments3.xml" ContentType="application/vnd.openxmlformats-officedocument.spreadsheetml.comments+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worksheets/sheet19.xml" ContentType="application/vnd.openxmlformats-officedocument.spreadsheetml.worksheet+xml"/>
  <Override PartName="/xl/sharedStrings.xml" ContentType="application/vnd.openxmlformats-officedocument.spreadsheetml.sharedStrings+xml"/>
  <Override PartName="/xl/worksheets/sheet17.xml" ContentType="application/vnd.openxmlformats-officedocument.spreadsheetml.worksheet+xml"/>
  <Override PartName="/xl/worksheets/sheet18.xml" ContentType="application/vnd.openxmlformats-officedocument.spreadsheetml.worksheet+xml"/>
  <Override PartName="/docProps/core.xml" ContentType="application/vnd.openxmlformats-package.core-properties+xml"/>
  <Override PartName="/xl/worksheets/sheet16.xml" ContentType="application/vnd.openxmlformats-officedocument.spreadsheetml.worksheet+xml"/>
  <Default Extension="bin" ContentType="application/vnd.openxmlformats-officedocument.spreadsheetml.printerSettings"/>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codeName="ThisWorkbook" defaultThemeVersion="124226"/>
  <bookViews>
    <workbookView xWindow="240" yWindow="60" windowWidth="19815" windowHeight="6810" firstSheet="1" activeTab="1"/>
  </bookViews>
  <sheets>
    <sheet name="7PSourceSummary" sheetId="1" r:id="rId1"/>
    <sheet name="forRPM" sheetId="22" r:id="rId2"/>
    <sheet name="SC-New" sheetId="6" r:id="rId3"/>
    <sheet name="SC-NR" sheetId="19" r:id="rId4"/>
    <sheet name="M_Input_New_Out" sheetId="46" r:id="rId5"/>
    <sheet name="M_Input_NR_Out" sheetId="21" r:id="rId6"/>
    <sheet name="M_Input_New" sheetId="45" r:id="rId7"/>
    <sheet name="M_Input_NR" sheetId="20" r:id="rId8"/>
    <sheet name="MMap" sheetId="12" r:id="rId9"/>
    <sheet name="Savings &amp; Cost" sheetId="11" r:id="rId10"/>
    <sheet name="CommercialSummary" sheetId="36" r:id="rId11"/>
    <sheet name="SavingsData&amp;Analysis-Com" sheetId="37" r:id="rId12"/>
    <sheet name="SavingsData&amp;Analysis-Ind" sheetId="38" state="hidden" r:id="rId13"/>
    <sheet name="CommercialCBSAData" sheetId="39" r:id="rId14"/>
    <sheet name="Motor Efficiencies" sheetId="40" r:id="rId15"/>
    <sheet name="Data Sources" sheetId="41" r:id="rId16"/>
    <sheet name="Lifetime - Ind" sheetId="42" r:id="rId17"/>
    <sheet name="CostData&amp;Analysis" sheetId="43" r:id="rId18"/>
    <sheet name="DOE Motor Study Data" sheetId="44" r:id="rId19"/>
  </sheets>
  <externalReferences>
    <externalReference r:id="rId20"/>
    <externalReference r:id="rId21"/>
    <externalReference r:id="rId22"/>
  </externalReferences>
  <definedNames>
    <definedName name="_Key1" localSheetId="17" hidden="1">#REF!</definedName>
    <definedName name="_Key1" localSheetId="18" hidden="1">#REF!</definedName>
    <definedName name="_Key1" localSheetId="16" hidden="1">#REF!</definedName>
    <definedName name="_Key1" localSheetId="6" hidden="1">#REF!</definedName>
    <definedName name="_Key1" localSheetId="4" hidden="1">#REF!</definedName>
    <definedName name="_Key1" localSheetId="12" hidden="1">#REF!</definedName>
    <definedName name="_Key1" hidden="1">#REF!</definedName>
    <definedName name="_Order1" hidden="1">255</definedName>
    <definedName name="_Sort" localSheetId="17" hidden="1">#REF!</definedName>
    <definedName name="_Sort" localSheetId="18" hidden="1">#REF!</definedName>
    <definedName name="_Sort" localSheetId="16" hidden="1">#REF!</definedName>
    <definedName name="_Sort" localSheetId="6" hidden="1">#REF!</definedName>
    <definedName name="_Sort" localSheetId="4" hidden="1">#REF!</definedName>
    <definedName name="_Sort" localSheetId="12" hidden="1">#REF!</definedName>
    <definedName name="_Sort" hidden="1">#REF!</definedName>
    <definedName name="MeasureOutputN">M_Input_New_Out!$A$4:$AM$21</definedName>
    <definedName name="MeasureOutputR">M_Input_NR_Out!$A$4:$AM$21</definedName>
    <definedName name="V_POST2013">[1]CHAR!$B$13:$T$52</definedName>
    <definedName name="V_PRE2013">[1]CHAR!$B$61:$T$100</definedName>
  </definedNames>
  <calcPr calcId="125725"/>
</workbook>
</file>

<file path=xl/calcChain.xml><?xml version="1.0" encoding="utf-8"?>
<calcChain xmlns="http://schemas.openxmlformats.org/spreadsheetml/2006/main">
  <c r="D9" i="6"/>
  <c r="D8"/>
  <c r="D9" i="19"/>
  <c r="D8"/>
  <c r="AM49" i="38"/>
  <c r="B57" i="37"/>
  <c r="C9" i="19"/>
  <c r="E11" s="1"/>
  <c r="C9" i="6"/>
  <c r="E11" s="1"/>
  <c r="F11" s="1"/>
  <c r="F85" s="1"/>
  <c r="C22" i="22"/>
  <c r="A22"/>
  <c r="I22"/>
  <c r="J22"/>
  <c r="F22"/>
  <c r="AH22"/>
  <c r="AN22"/>
  <c r="AS22"/>
  <c r="AX22"/>
  <c r="BD22"/>
  <c r="A23"/>
  <c r="C23"/>
  <c r="I23"/>
  <c r="J23"/>
  <c r="C24"/>
  <c r="A24" s="1"/>
  <c r="I24"/>
  <c r="J24"/>
  <c r="AH24" s="1"/>
  <c r="F24"/>
  <c r="AL24"/>
  <c r="AN24"/>
  <c r="AW24"/>
  <c r="AX24"/>
  <c r="C25"/>
  <c r="A25"/>
  <c r="I25"/>
  <c r="J25"/>
  <c r="AH25"/>
  <c r="AL25"/>
  <c r="AP25"/>
  <c r="AT25"/>
  <c r="AX25"/>
  <c r="BB25"/>
  <c r="C26"/>
  <c r="A26" s="1"/>
  <c r="I26"/>
  <c r="J26"/>
  <c r="AN26"/>
  <c r="AT26"/>
  <c r="BA26"/>
  <c r="C27"/>
  <c r="A27" s="1"/>
  <c r="I27"/>
  <c r="J27"/>
  <c r="AJ27" s="1"/>
  <c r="AL27"/>
  <c r="AP27"/>
  <c r="BB27"/>
  <c r="C28"/>
  <c r="A28"/>
  <c r="I28"/>
  <c r="J28"/>
  <c r="AG28" s="1"/>
  <c r="AH28"/>
  <c r="AL28"/>
  <c r="AN28"/>
  <c r="AS28"/>
  <c r="AW28"/>
  <c r="AX28"/>
  <c r="BD28"/>
  <c r="A29"/>
  <c r="C29"/>
  <c r="I29"/>
  <c r="J29"/>
  <c r="AL29" s="1"/>
  <c r="AN29"/>
  <c r="AP29"/>
  <c r="AX29"/>
  <c r="C30"/>
  <c r="A30"/>
  <c r="I30"/>
  <c r="J30"/>
  <c r="F30" s="1"/>
  <c r="AF30"/>
  <c r="AG30"/>
  <c r="AH30"/>
  <c r="AL30"/>
  <c r="AN30"/>
  <c r="AP30"/>
  <c r="AS30"/>
  <c r="AV30"/>
  <c r="AW30"/>
  <c r="BA30"/>
  <c r="BB30"/>
  <c r="BD30"/>
  <c r="C31"/>
  <c r="A31"/>
  <c r="I31"/>
  <c r="J31"/>
  <c r="AH31" s="1"/>
  <c r="AL31"/>
  <c r="AP31"/>
  <c r="AT31"/>
  <c r="BB31"/>
  <c r="C32"/>
  <c r="A32" s="1"/>
  <c r="I32"/>
  <c r="J32"/>
  <c r="AH32" s="1"/>
  <c r="AF32"/>
  <c r="AJ32"/>
  <c r="AK32"/>
  <c r="AO32"/>
  <c r="AP32"/>
  <c r="AT32"/>
  <c r="AV32"/>
  <c r="AZ32"/>
  <c r="BA32"/>
  <c r="C33"/>
  <c r="A33" s="1"/>
  <c r="I33"/>
  <c r="J33"/>
  <c r="AP33"/>
  <c r="C34"/>
  <c r="A34" s="1"/>
  <c r="I34"/>
  <c r="J34"/>
  <c r="AT34" s="1"/>
  <c r="AJ34"/>
  <c r="AZ34"/>
  <c r="A35"/>
  <c r="C35"/>
  <c r="I35"/>
  <c r="J35"/>
  <c r="AF35" s="1"/>
  <c r="AP35"/>
  <c r="C36"/>
  <c r="A36" s="1"/>
  <c r="I36"/>
  <c r="J36"/>
  <c r="AZ36"/>
  <c r="A37"/>
  <c r="C37"/>
  <c r="I37"/>
  <c r="J37"/>
  <c r="AI37" s="1"/>
  <c r="C38"/>
  <c r="A38"/>
  <c r="I38"/>
  <c r="J38"/>
  <c r="AJ38" s="1"/>
  <c r="AO38"/>
  <c r="AT38"/>
  <c r="AZ38"/>
  <c r="AK21"/>
  <c r="AO21"/>
  <c r="AS21"/>
  <c r="BA21"/>
  <c r="AF21"/>
  <c r="I21"/>
  <c r="J21"/>
  <c r="AG21" s="1"/>
  <c r="AJ21"/>
  <c r="C21"/>
  <c r="A21" s="1"/>
  <c r="I4"/>
  <c r="I5"/>
  <c r="I6"/>
  <c r="I7"/>
  <c r="I8"/>
  <c r="I9"/>
  <c r="I10"/>
  <c r="I11"/>
  <c r="I12"/>
  <c r="I13"/>
  <c r="I14"/>
  <c r="I15"/>
  <c r="I16"/>
  <c r="I17"/>
  <c r="I18"/>
  <c r="I19"/>
  <c r="I20"/>
  <c r="I3"/>
  <c r="AX21"/>
  <c r="AP21"/>
  <c r="AH21"/>
  <c r="AV38"/>
  <c r="AK38"/>
  <c r="AK36"/>
  <c r="AV34"/>
  <c r="AP34"/>
  <c r="AT33"/>
  <c r="AY21"/>
  <c r="AI21"/>
  <c r="AW38"/>
  <c r="AF38"/>
  <c r="AL36"/>
  <c r="AR34"/>
  <c r="AL34"/>
  <c r="AX33"/>
  <c r="AH33"/>
  <c r="AZ28"/>
  <c r="AT28"/>
  <c r="AO28"/>
  <c r="AJ28"/>
  <c r="AT27"/>
  <c r="AZ24"/>
  <c r="AT24"/>
  <c r="AO24"/>
  <c r="AJ24"/>
  <c r="BA22"/>
  <c r="AV22"/>
  <c r="AP22"/>
  <c r="AK22"/>
  <c r="AF22"/>
  <c r="BB21"/>
  <c r="AT21"/>
  <c r="AL21"/>
  <c r="BA38"/>
  <c r="AP38"/>
  <c r="AV36"/>
  <c r="AZ22"/>
  <c r="AT22"/>
  <c r="AO22"/>
  <c r="AJ22"/>
  <c r="BC21"/>
  <c r="AU21"/>
  <c r="AQ21"/>
  <c r="AM21"/>
  <c r="BB38"/>
  <c r="AR38"/>
  <c r="AL38"/>
  <c r="AF36"/>
  <c r="BD21"/>
  <c r="AZ21"/>
  <c r="AV21"/>
  <c r="AR21"/>
  <c r="AN21"/>
  <c r="BD38"/>
  <c r="AX38"/>
  <c r="AS38"/>
  <c r="AN38"/>
  <c r="AG38"/>
  <c r="AX36"/>
  <c r="BB35"/>
  <c r="AX34"/>
  <c r="AS34"/>
  <c r="BB33"/>
  <c r="AL33"/>
  <c r="AZ30"/>
  <c r="AT30"/>
  <c r="AO30"/>
  <c r="AJ30"/>
  <c r="AT29"/>
  <c r="BA28"/>
  <c r="AV28"/>
  <c r="AP28"/>
  <c r="AK28"/>
  <c r="AF28"/>
  <c r="AX27"/>
  <c r="AH27"/>
  <c r="AK26"/>
  <c r="BA24"/>
  <c r="AV24"/>
  <c r="AP24"/>
  <c r="AK24"/>
  <c r="AF24"/>
  <c r="BB22"/>
  <c r="AW22"/>
  <c r="AR22"/>
  <c r="AL22"/>
  <c r="AG22"/>
  <c r="F33"/>
  <c r="F29"/>
  <c r="AY37"/>
  <c r="BC33"/>
  <c r="AY33"/>
  <c r="AU33"/>
  <c r="AQ33"/>
  <c r="AM33"/>
  <c r="AI33"/>
  <c r="BC27"/>
  <c r="AY27"/>
  <c r="AU27"/>
  <c r="AQ27"/>
  <c r="AM27"/>
  <c r="AI27"/>
  <c r="BC25"/>
  <c r="AY25"/>
  <c r="AU25"/>
  <c r="AQ25"/>
  <c r="AM25"/>
  <c r="AI25"/>
  <c r="AH38"/>
  <c r="F38"/>
  <c r="AF37"/>
  <c r="AZ35"/>
  <c r="AV35"/>
  <c r="AH34"/>
  <c r="F34"/>
  <c r="AZ33"/>
  <c r="AR33"/>
  <c r="AJ33"/>
  <c r="AF33"/>
  <c r="AZ31"/>
  <c r="AR31"/>
  <c r="AJ31"/>
  <c r="BD29"/>
  <c r="AV29"/>
  <c r="AR29"/>
  <c r="AJ29"/>
  <c r="AF29"/>
  <c r="F28"/>
  <c r="AZ27"/>
  <c r="AR27"/>
  <c r="AN27"/>
  <c r="AF27"/>
  <c r="AH26"/>
  <c r="AR25"/>
  <c r="BC38"/>
  <c r="AY38"/>
  <c r="AU38"/>
  <c r="AQ38"/>
  <c r="AM38"/>
  <c r="AI38"/>
  <c r="AS37"/>
  <c r="BC36"/>
  <c r="AM36"/>
  <c r="BA35"/>
  <c r="AW35"/>
  <c r="AS35"/>
  <c r="AK35"/>
  <c r="AG35"/>
  <c r="BC34"/>
  <c r="AU34"/>
  <c r="AQ34"/>
  <c r="AM34"/>
  <c r="BA33"/>
  <c r="AW33"/>
  <c r="AS33"/>
  <c r="AO33"/>
  <c r="AK33"/>
  <c r="AG33"/>
  <c r="BC32"/>
  <c r="AU32"/>
  <c r="AQ32"/>
  <c r="AM32"/>
  <c r="BA31"/>
  <c r="AW31"/>
  <c r="AS31"/>
  <c r="AO31"/>
  <c r="AK31"/>
  <c r="AG31"/>
  <c r="BC30"/>
  <c r="AY30"/>
  <c r="AU30"/>
  <c r="AQ30"/>
  <c r="AM30"/>
  <c r="AI30"/>
  <c r="BA29"/>
  <c r="AW29"/>
  <c r="AS29"/>
  <c r="AO29"/>
  <c r="AK29"/>
  <c r="AG29"/>
  <c r="BC28"/>
  <c r="AY28"/>
  <c r="AU28"/>
  <c r="AQ28"/>
  <c r="AM28"/>
  <c r="AI28"/>
  <c r="BA27"/>
  <c r="AW27"/>
  <c r="AS27"/>
  <c r="AO27"/>
  <c r="AK27"/>
  <c r="AG27"/>
  <c r="BC26"/>
  <c r="AQ26"/>
  <c r="AM26"/>
  <c r="BA25"/>
  <c r="AW25"/>
  <c r="AS25"/>
  <c r="AO25"/>
  <c r="AK25"/>
  <c r="AG25"/>
  <c r="BC24"/>
  <c r="AY24"/>
  <c r="AU24"/>
  <c r="AQ24"/>
  <c r="AM24"/>
  <c r="AI24"/>
  <c r="BC22"/>
  <c r="AY22"/>
  <c r="AU22"/>
  <c r="AQ22"/>
  <c r="AM22"/>
  <c r="AI22"/>
  <c r="F35"/>
  <c r="F31"/>
  <c r="F27"/>
  <c r="F25"/>
  <c r="BC35"/>
  <c r="AY35"/>
  <c r="AU35"/>
  <c r="AQ35"/>
  <c r="AM35"/>
  <c r="AI35"/>
  <c r="BC31"/>
  <c r="AY31"/>
  <c r="AU31"/>
  <c r="AQ31"/>
  <c r="AM31"/>
  <c r="AI31"/>
  <c r="BC29"/>
  <c r="AY29"/>
  <c r="AU29"/>
  <c r="AQ29"/>
  <c r="AM29"/>
  <c r="AI29"/>
  <c r="BD37"/>
  <c r="BD35"/>
  <c r="AR35"/>
  <c r="AJ35"/>
  <c r="BD33"/>
  <c r="AV33"/>
  <c r="AN33"/>
  <c r="BD31"/>
  <c r="AV31"/>
  <c r="AN31"/>
  <c r="AF31"/>
  <c r="AZ29"/>
  <c r="BD27"/>
  <c r="AV27"/>
  <c r="BD25"/>
  <c r="AZ25"/>
  <c r="AV25"/>
  <c r="AN25"/>
  <c r="AJ25"/>
  <c r="AF25"/>
  <c r="F21"/>
  <c r="B62" i="6"/>
  <c r="H22" i="22" s="1"/>
  <c r="B63" i="6"/>
  <c r="B64"/>
  <c r="H24" i="22" s="1"/>
  <c r="B65" i="6"/>
  <c r="H25" i="22" s="1"/>
  <c r="B66" i="6"/>
  <c r="H26" i="22" s="1"/>
  <c r="B67" i="6"/>
  <c r="H27" i="22" s="1"/>
  <c r="B68" i="6"/>
  <c r="H28" i="22" s="1"/>
  <c r="B69" i="6"/>
  <c r="H29" i="22" s="1"/>
  <c r="B70" i="6"/>
  <c r="H30" i="22" s="1"/>
  <c r="B71" i="6"/>
  <c r="H31" i="22" s="1"/>
  <c r="B72" i="6"/>
  <c r="H32" i="22" s="1"/>
  <c r="B73" i="6"/>
  <c r="H33" i="22" s="1"/>
  <c r="B74" i="6"/>
  <c r="H34" i="22" s="1"/>
  <c r="B75" i="6"/>
  <c r="H35" i="22" s="1"/>
  <c r="B76" i="6"/>
  <c r="B77"/>
  <c r="H37" i="22" s="1"/>
  <c r="B78" i="6"/>
  <c r="H38" i="22" s="1"/>
  <c r="B61" i="6"/>
  <c r="H21" i="22" s="1"/>
  <c r="A62" i="6"/>
  <c r="G22" i="22" s="1"/>
  <c r="A63" i="6"/>
  <c r="A64"/>
  <c r="G24" i="22" s="1"/>
  <c r="A65" i="6"/>
  <c r="G25" i="22" s="1"/>
  <c r="A66" i="6"/>
  <c r="A67"/>
  <c r="G27" i="22" s="1"/>
  <c r="A68" i="6"/>
  <c r="G28" i="22" s="1"/>
  <c r="A69" i="6"/>
  <c r="G29" i="22" s="1"/>
  <c r="A70" i="6"/>
  <c r="G30" i="22" s="1"/>
  <c r="A71" i="6"/>
  <c r="G31" i="22" s="1"/>
  <c r="A72" i="6"/>
  <c r="G32" i="22" s="1"/>
  <c r="A73" i="6"/>
  <c r="G33" i="22" s="1"/>
  <c r="A74" i="6"/>
  <c r="G34" i="22" s="1"/>
  <c r="A75" i="6"/>
  <c r="G35" i="22" s="1"/>
  <c r="A76" i="6"/>
  <c r="G36" i="22" s="1"/>
  <c r="A77" i="6"/>
  <c r="A78"/>
  <c r="G38" i="22" s="1"/>
  <c r="A61" i="6"/>
  <c r="G21" i="22" s="1"/>
  <c r="C43" i="36"/>
  <c r="C42"/>
  <c r="C41"/>
  <c r="C40"/>
  <c r="C39"/>
  <c r="C38"/>
  <c r="C37"/>
  <c r="C36"/>
  <c r="C35"/>
  <c r="C34"/>
  <c r="A37" i="19"/>
  <c r="A38"/>
  <c r="A39"/>
  <c r="A40"/>
  <c r="A41"/>
  <c r="A42"/>
  <c r="A43"/>
  <c r="A44"/>
  <c r="A45"/>
  <c r="A46"/>
  <c r="A47"/>
  <c r="A48"/>
  <c r="A49"/>
  <c r="A50"/>
  <c r="A51"/>
  <c r="A52"/>
  <c r="A53"/>
  <c r="A36"/>
  <c r="A9" i="45"/>
  <c r="B9" s="1"/>
  <c r="A11"/>
  <c r="B11" s="1"/>
  <c r="A12"/>
  <c r="B12" s="1"/>
  <c r="A15"/>
  <c r="B15" s="1"/>
  <c r="A16"/>
  <c r="B16" s="1"/>
  <c r="A20"/>
  <c r="B20"/>
  <c r="A8"/>
  <c r="B8" s="1"/>
  <c r="D25"/>
  <c r="D24"/>
  <c r="D23"/>
  <c r="D22"/>
  <c r="D21"/>
  <c r="D20"/>
  <c r="D19"/>
  <c r="D18"/>
  <c r="D17"/>
  <c r="D16"/>
  <c r="D15"/>
  <c r="D14"/>
  <c r="D13"/>
  <c r="D12"/>
  <c r="D11"/>
  <c r="D10"/>
  <c r="D9"/>
  <c r="D8"/>
  <c r="B2"/>
  <c r="A12" i="12"/>
  <c r="A13"/>
  <c r="A10" i="45" s="1"/>
  <c r="B10" s="1"/>
  <c r="A14" i="12"/>
  <c r="A15"/>
  <c r="A16"/>
  <c r="A13" i="45" s="1"/>
  <c r="B13" s="1"/>
  <c r="A17" i="12"/>
  <c r="A14" i="45" s="1"/>
  <c r="B14" s="1"/>
  <c r="A18" i="12"/>
  <c r="A19"/>
  <c r="A20"/>
  <c r="A17" i="45" s="1"/>
  <c r="B17" s="1"/>
  <c r="A21" i="12"/>
  <c r="A18" i="45" s="1"/>
  <c r="B18" s="1"/>
  <c r="A22" i="12"/>
  <c r="A19" i="45" s="1"/>
  <c r="B19" s="1"/>
  <c r="A23" i="12"/>
  <c r="A24"/>
  <c r="A21" i="45" s="1"/>
  <c r="B21" s="1"/>
  <c r="A25" i="12"/>
  <c r="A22" i="45" s="1"/>
  <c r="B22" s="1"/>
  <c r="A26" i="12"/>
  <c r="A23" i="45" s="1"/>
  <c r="B23" s="1"/>
  <c r="A11" i="12"/>
  <c r="G18" i="36"/>
  <c r="F24"/>
  <c r="D20" i="11" s="1"/>
  <c r="C20" s="1"/>
  <c r="E20" i="36"/>
  <c r="E21"/>
  <c r="E22"/>
  <c r="E25"/>
  <c r="E26"/>
  <c r="E28"/>
  <c r="E18"/>
  <c r="D18"/>
  <c r="D22"/>
  <c r="D26"/>
  <c r="C19"/>
  <c r="C20"/>
  <c r="C21"/>
  <c r="C22"/>
  <c r="C23"/>
  <c r="C24"/>
  <c r="C25"/>
  <c r="C26"/>
  <c r="C27"/>
  <c r="C28"/>
  <c r="C18"/>
  <c r="H20" i="44"/>
  <c r="I9"/>
  <c r="G20"/>
  <c r="I8"/>
  <c r="D20"/>
  <c r="C20"/>
  <c r="B18"/>
  <c r="B17"/>
  <c r="E20"/>
  <c r="I6"/>
  <c r="I5"/>
  <c r="I4"/>
  <c r="L70" i="43"/>
  <c r="M70"/>
  <c r="J70"/>
  <c r="C70"/>
  <c r="D70"/>
  <c r="E70"/>
  <c r="M46"/>
  <c r="M69"/>
  <c r="L69"/>
  <c r="J69"/>
  <c r="E69"/>
  <c r="M45"/>
  <c r="O45"/>
  <c r="D69"/>
  <c r="C69"/>
  <c r="L68"/>
  <c r="M68"/>
  <c r="J68"/>
  <c r="C68"/>
  <c r="D68"/>
  <c r="E68"/>
  <c r="M67"/>
  <c r="L67"/>
  <c r="J67"/>
  <c r="E67"/>
  <c r="D67"/>
  <c r="C67"/>
  <c r="L66"/>
  <c r="M66"/>
  <c r="J66"/>
  <c r="C66"/>
  <c r="D66"/>
  <c r="E66"/>
  <c r="M65"/>
  <c r="L65"/>
  <c r="J65"/>
  <c r="E65"/>
  <c r="D65"/>
  <c r="C65"/>
  <c r="L64"/>
  <c r="M64"/>
  <c r="J64"/>
  <c r="C64"/>
  <c r="D64"/>
  <c r="E64"/>
  <c r="M63"/>
  <c r="L63"/>
  <c r="J63"/>
  <c r="D63"/>
  <c r="E63"/>
  <c r="M39"/>
  <c r="C63"/>
  <c r="L62"/>
  <c r="M62"/>
  <c r="J62"/>
  <c r="C62"/>
  <c r="D62"/>
  <c r="E62"/>
  <c r="M38"/>
  <c r="M61"/>
  <c r="L61"/>
  <c r="J61"/>
  <c r="E61"/>
  <c r="M37"/>
  <c r="D61"/>
  <c r="C61"/>
  <c r="L60"/>
  <c r="M60"/>
  <c r="J60"/>
  <c r="C60"/>
  <c r="D60"/>
  <c r="E60"/>
  <c r="M59"/>
  <c r="L59"/>
  <c r="J59"/>
  <c r="E59"/>
  <c r="M35"/>
  <c r="D59"/>
  <c r="C59"/>
  <c r="L58"/>
  <c r="M58"/>
  <c r="J58"/>
  <c r="C58"/>
  <c r="D58"/>
  <c r="E58"/>
  <c r="M57"/>
  <c r="L57"/>
  <c r="J57"/>
  <c r="E57"/>
  <c r="D57"/>
  <c r="C57"/>
  <c r="L56"/>
  <c r="M56"/>
  <c r="J56"/>
  <c r="C56"/>
  <c r="D56"/>
  <c r="E56"/>
  <c r="M55"/>
  <c r="M71"/>
  <c r="L55"/>
  <c r="J55"/>
  <c r="D55"/>
  <c r="E55"/>
  <c r="M31"/>
  <c r="C55"/>
  <c r="K46"/>
  <c r="N45"/>
  <c r="K45"/>
  <c r="N44"/>
  <c r="M44"/>
  <c r="K44"/>
  <c r="M43"/>
  <c r="K43"/>
  <c r="N42"/>
  <c r="M42"/>
  <c r="O42"/>
  <c r="K42"/>
  <c r="N41"/>
  <c r="M41"/>
  <c r="K41"/>
  <c r="N40"/>
  <c r="M40"/>
  <c r="K40"/>
  <c r="K39"/>
  <c r="K38"/>
  <c r="K37"/>
  <c r="N36"/>
  <c r="M36"/>
  <c r="K36"/>
  <c r="K35"/>
  <c r="M34"/>
  <c r="O34"/>
  <c r="K34"/>
  <c r="N33"/>
  <c r="M33"/>
  <c r="K33"/>
  <c r="N32"/>
  <c r="M32"/>
  <c r="K32"/>
  <c r="K31"/>
  <c r="K30"/>
  <c r="J30"/>
  <c r="I30"/>
  <c r="H30"/>
  <c r="M30"/>
  <c r="K29"/>
  <c r="J29"/>
  <c r="I29"/>
  <c r="H29"/>
  <c r="M29"/>
  <c r="K28"/>
  <c r="J28"/>
  <c r="I28"/>
  <c r="H28"/>
  <c r="M28"/>
  <c r="K27"/>
  <c r="J27"/>
  <c r="I27"/>
  <c r="H27"/>
  <c r="K26"/>
  <c r="J26"/>
  <c r="I26"/>
  <c r="H26"/>
  <c r="K25"/>
  <c r="J25"/>
  <c r="I25"/>
  <c r="H25"/>
  <c r="M25"/>
  <c r="K24"/>
  <c r="J24"/>
  <c r="I24"/>
  <c r="H24"/>
  <c r="K23"/>
  <c r="J23"/>
  <c r="I23"/>
  <c r="H23"/>
  <c r="M23"/>
  <c r="K22"/>
  <c r="J22"/>
  <c r="I22"/>
  <c r="H22"/>
  <c r="M22"/>
  <c r="K21"/>
  <c r="J21"/>
  <c r="I21"/>
  <c r="H21"/>
  <c r="M21"/>
  <c r="K20"/>
  <c r="J20"/>
  <c r="I20"/>
  <c r="H20"/>
  <c r="M20"/>
  <c r="K19"/>
  <c r="J19"/>
  <c r="I19"/>
  <c r="H19"/>
  <c r="K18"/>
  <c r="J18"/>
  <c r="I18"/>
  <c r="H18"/>
  <c r="M18"/>
  <c r="K17"/>
  <c r="J17"/>
  <c r="I17"/>
  <c r="H17"/>
  <c r="M17"/>
  <c r="K16"/>
  <c r="J16"/>
  <c r="I16"/>
  <c r="H16"/>
  <c r="K15"/>
  <c r="J15"/>
  <c r="I15"/>
  <c r="H15"/>
  <c r="K14"/>
  <c r="J14"/>
  <c r="I14"/>
  <c r="H14"/>
  <c r="M14"/>
  <c r="K13"/>
  <c r="J13"/>
  <c r="I13"/>
  <c r="H13"/>
  <c r="M13"/>
  <c r="K12"/>
  <c r="J12"/>
  <c r="I12"/>
  <c r="H12"/>
  <c r="M12"/>
  <c r="K11"/>
  <c r="J11"/>
  <c r="I11"/>
  <c r="H11"/>
  <c r="A44" i="42"/>
  <c r="A43"/>
  <c r="A42"/>
  <c r="A41"/>
  <c r="A40"/>
  <c r="A39"/>
  <c r="A38"/>
  <c r="A37"/>
  <c r="E36"/>
  <c r="A36"/>
  <c r="A35"/>
  <c r="A34"/>
  <c r="A33"/>
  <c r="A32"/>
  <c r="A31"/>
  <c r="A30"/>
  <c r="A29"/>
  <c r="E25"/>
  <c r="D20"/>
  <c r="E17"/>
  <c r="F192" i="41"/>
  <c r="E192"/>
  <c r="E189"/>
  <c r="H188"/>
  <c r="G188"/>
  <c r="F188"/>
  <c r="E188"/>
  <c r="D188"/>
  <c r="C188"/>
  <c r="H180"/>
  <c r="G180"/>
  <c r="F180"/>
  <c r="E180"/>
  <c r="D180"/>
  <c r="C180"/>
  <c r="H172"/>
  <c r="H191"/>
  <c r="G172"/>
  <c r="G191"/>
  <c r="L171"/>
  <c r="K171"/>
  <c r="H171"/>
  <c r="G171"/>
  <c r="F171"/>
  <c r="E171"/>
  <c r="D171"/>
  <c r="C171"/>
  <c r="L170"/>
  <c r="H189"/>
  <c r="K170"/>
  <c r="L169"/>
  <c r="K169"/>
  <c r="L168"/>
  <c r="G189"/>
  <c r="K168"/>
  <c r="L167"/>
  <c r="F189"/>
  <c r="K167"/>
  <c r="F172"/>
  <c r="F191"/>
  <c r="L166"/>
  <c r="K166"/>
  <c r="E172"/>
  <c r="E191"/>
  <c r="L165"/>
  <c r="K165"/>
  <c r="C172"/>
  <c r="C191"/>
  <c r="G24"/>
  <c r="E24"/>
  <c r="C24"/>
  <c r="I23"/>
  <c r="I22"/>
  <c r="I21"/>
  <c r="H21"/>
  <c r="D21"/>
  <c r="I20"/>
  <c r="H20"/>
  <c r="D20"/>
  <c r="I19"/>
  <c r="I18"/>
  <c r="I17"/>
  <c r="H17"/>
  <c r="F17"/>
  <c r="D17"/>
  <c r="I16"/>
  <c r="H16"/>
  <c r="F16"/>
  <c r="D16"/>
  <c r="I15"/>
  <c r="H15"/>
  <c r="F15"/>
  <c r="D15"/>
  <c r="I14"/>
  <c r="H14"/>
  <c r="I21" i="38"/>
  <c r="O21" s="1"/>
  <c r="F14" i="41"/>
  <c r="D14"/>
  <c r="I13"/>
  <c r="H13"/>
  <c r="G20" i="38"/>
  <c r="M20"/>
  <c r="F13" i="41"/>
  <c r="D13"/>
  <c r="I12"/>
  <c r="H12"/>
  <c r="E19" i="38"/>
  <c r="F12" i="41"/>
  <c r="D12"/>
  <c r="I11"/>
  <c r="D11"/>
  <c r="H11"/>
  <c r="F11"/>
  <c r="Q10"/>
  <c r="O10"/>
  <c r="M10"/>
  <c r="I10"/>
  <c r="H10"/>
  <c r="F10"/>
  <c r="D10"/>
  <c r="Q9"/>
  <c r="O9"/>
  <c r="M9"/>
  <c r="I9"/>
  <c r="S8"/>
  <c r="Q8"/>
  <c r="P8"/>
  <c r="O8"/>
  <c r="M8"/>
  <c r="I8"/>
  <c r="Q7"/>
  <c r="O7"/>
  <c r="M7"/>
  <c r="I7"/>
  <c r="H7"/>
  <c r="F7"/>
  <c r="D7"/>
  <c r="Q6"/>
  <c r="O6"/>
  <c r="M6"/>
  <c r="I6"/>
  <c r="H6"/>
  <c r="F6"/>
  <c r="D6"/>
  <c r="I73" i="40"/>
  <c r="I72"/>
  <c r="I71"/>
  <c r="I70"/>
  <c r="I69"/>
  <c r="I68"/>
  <c r="I67"/>
  <c r="I66"/>
  <c r="O16"/>
  <c r="I65"/>
  <c r="I64"/>
  <c r="I63"/>
  <c r="I62"/>
  <c r="O12"/>
  <c r="I61"/>
  <c r="I60"/>
  <c r="I59"/>
  <c r="I58"/>
  <c r="O8"/>
  <c r="I57"/>
  <c r="I56"/>
  <c r="I42"/>
  <c r="N17"/>
  <c r="I41"/>
  <c r="N16"/>
  <c r="I40"/>
  <c r="M39"/>
  <c r="I39"/>
  <c r="M38"/>
  <c r="P38"/>
  <c r="I38"/>
  <c r="N13"/>
  <c r="P13"/>
  <c r="P37"/>
  <c r="M37"/>
  <c r="I37"/>
  <c r="M36"/>
  <c r="E44" i="37" s="1"/>
  <c r="K44" s="1"/>
  <c r="I36" i="40"/>
  <c r="M35"/>
  <c r="I35"/>
  <c r="N10"/>
  <c r="P34"/>
  <c r="M34"/>
  <c r="I34"/>
  <c r="N9"/>
  <c r="P33"/>
  <c r="M33"/>
  <c r="I33"/>
  <c r="M32"/>
  <c r="I32"/>
  <c r="M31"/>
  <c r="P31"/>
  <c r="I31"/>
  <c r="N6"/>
  <c r="M30"/>
  <c r="P30" s="1"/>
  <c r="M29"/>
  <c r="E37" i="37" s="1"/>
  <c r="K37" s="1"/>
  <c r="E36" i="38"/>
  <c r="K36" s="1"/>
  <c r="M28" i="40"/>
  <c r="P28" s="1"/>
  <c r="M27"/>
  <c r="M26"/>
  <c r="E33" i="38" s="1"/>
  <c r="P26" i="40"/>
  <c r="P25"/>
  <c r="M25"/>
  <c r="E32" i="38"/>
  <c r="K32"/>
  <c r="P24" i="40"/>
  <c r="M24"/>
  <c r="O23"/>
  <c r="I23"/>
  <c r="M23"/>
  <c r="O22"/>
  <c r="I22"/>
  <c r="M22"/>
  <c r="O21"/>
  <c r="I21"/>
  <c r="M21"/>
  <c r="O20"/>
  <c r="I20"/>
  <c r="M20"/>
  <c r="P20"/>
  <c r="O19"/>
  <c r="I19"/>
  <c r="M19"/>
  <c r="O18"/>
  <c r="I18"/>
  <c r="M18"/>
  <c r="O17"/>
  <c r="I17"/>
  <c r="M17"/>
  <c r="I16"/>
  <c r="M16"/>
  <c r="P16"/>
  <c r="O15"/>
  <c r="N15"/>
  <c r="M15"/>
  <c r="I15"/>
  <c r="O14"/>
  <c r="N14"/>
  <c r="I14"/>
  <c r="M14"/>
  <c r="O13"/>
  <c r="I13"/>
  <c r="M13"/>
  <c r="N12"/>
  <c r="M12"/>
  <c r="P12"/>
  <c r="I12"/>
  <c r="O11"/>
  <c r="N11"/>
  <c r="M11"/>
  <c r="P11"/>
  <c r="I11"/>
  <c r="O10"/>
  <c r="I10"/>
  <c r="M10"/>
  <c r="O9"/>
  <c r="I9"/>
  <c r="M9"/>
  <c r="N8"/>
  <c r="I8"/>
  <c r="M8"/>
  <c r="O7"/>
  <c r="N7"/>
  <c r="M7"/>
  <c r="I7"/>
  <c r="O6"/>
  <c r="I6"/>
  <c r="M6"/>
  <c r="C60" i="39"/>
  <c r="E20"/>
  <c r="F7" i="36"/>
  <c r="D39" i="39"/>
  <c r="D38"/>
  <c r="D37"/>
  <c r="D36"/>
  <c r="D35"/>
  <c r="D34"/>
  <c r="D33"/>
  <c r="D32"/>
  <c r="D31"/>
  <c r="D30"/>
  <c r="D29"/>
  <c r="E26"/>
  <c r="D26"/>
  <c r="D25"/>
  <c r="D24"/>
  <c r="D23"/>
  <c r="E23"/>
  <c r="D22"/>
  <c r="D21"/>
  <c r="D20"/>
  <c r="D19"/>
  <c r="D18"/>
  <c r="E18"/>
  <c r="F5" i="36"/>
  <c r="D17" i="39"/>
  <c r="D16"/>
  <c r="C16"/>
  <c r="K44" i="38"/>
  <c r="E44"/>
  <c r="AL43"/>
  <c r="K41"/>
  <c r="E41"/>
  <c r="E40"/>
  <c r="K40" s="1"/>
  <c r="AL39"/>
  <c r="AL38"/>
  <c r="E38"/>
  <c r="K38"/>
  <c r="C36"/>
  <c r="AL35"/>
  <c r="E35"/>
  <c r="K35" s="1"/>
  <c r="K33"/>
  <c r="E31"/>
  <c r="K31" s="1"/>
  <c r="W31" s="1"/>
  <c r="C31"/>
  <c r="B29" i="42" s="1"/>
  <c r="B31" i="38"/>
  <c r="AL28"/>
  <c r="E26" i="42"/>
  <c r="G28" i="38"/>
  <c r="M28" s="1"/>
  <c r="F28"/>
  <c r="L28"/>
  <c r="AL27"/>
  <c r="I27"/>
  <c r="O27" s="1"/>
  <c r="H27"/>
  <c r="N27"/>
  <c r="E27"/>
  <c r="K27" s="1"/>
  <c r="AL26"/>
  <c r="C25"/>
  <c r="B23" i="42" s="1"/>
  <c r="D23" s="1"/>
  <c r="B25" i="38"/>
  <c r="B26" s="1"/>
  <c r="AL24"/>
  <c r="E22" i="42" s="1"/>
  <c r="J24" i="38"/>
  <c r="P24"/>
  <c r="AL23"/>
  <c r="I23"/>
  <c r="O23"/>
  <c r="C23"/>
  <c r="AL22"/>
  <c r="C22"/>
  <c r="B20" i="42"/>
  <c r="B22" i="38"/>
  <c r="AL21"/>
  <c r="E19" i="42" s="1"/>
  <c r="AL20" i="38"/>
  <c r="E18" i="42"/>
  <c r="J20" i="38"/>
  <c r="P20" s="1"/>
  <c r="AL19"/>
  <c r="K19"/>
  <c r="I19"/>
  <c r="O19"/>
  <c r="C19"/>
  <c r="W19" s="1"/>
  <c r="B19"/>
  <c r="AL18"/>
  <c r="E16" i="42"/>
  <c r="J18" i="38"/>
  <c r="P18" s="1"/>
  <c r="G18"/>
  <c r="M18"/>
  <c r="AL17"/>
  <c r="I17"/>
  <c r="O17"/>
  <c r="H17"/>
  <c r="N17" s="1"/>
  <c r="E17"/>
  <c r="K17"/>
  <c r="AL16"/>
  <c r="C15"/>
  <c r="B13" i="42" s="1"/>
  <c r="B15" i="38"/>
  <c r="B16" s="1"/>
  <c r="AL14"/>
  <c r="E12" i="42" s="1"/>
  <c r="J14" i="38"/>
  <c r="P14"/>
  <c r="G14"/>
  <c r="M14"/>
  <c r="F14"/>
  <c r="L14"/>
  <c r="AL13"/>
  <c r="I13"/>
  <c r="O13"/>
  <c r="H13"/>
  <c r="N13"/>
  <c r="E13"/>
  <c r="K13"/>
  <c r="C13"/>
  <c r="B11" i="42" s="1"/>
  <c r="B13" i="38"/>
  <c r="I53" i="37"/>
  <c r="CT47"/>
  <c r="CH47"/>
  <c r="BV47"/>
  <c r="BJ47"/>
  <c r="AX47"/>
  <c r="AL47"/>
  <c r="E47"/>
  <c r="K47" s="1"/>
  <c r="CT46"/>
  <c r="CH46"/>
  <c r="BV46"/>
  <c r="BJ46"/>
  <c r="AX46"/>
  <c r="AL46"/>
  <c r="CN45"/>
  <c r="CB45"/>
  <c r="BP45"/>
  <c r="BD45"/>
  <c r="AR45"/>
  <c r="E45"/>
  <c r="K45" s="1"/>
  <c r="CN44"/>
  <c r="CH44"/>
  <c r="CB44"/>
  <c r="BV44"/>
  <c r="BP44"/>
  <c r="BJ44"/>
  <c r="BD44"/>
  <c r="AX44"/>
  <c r="AR44"/>
  <c r="AL44"/>
  <c r="CT43"/>
  <c r="CN43"/>
  <c r="CH43"/>
  <c r="CB43"/>
  <c r="BV43"/>
  <c r="BP43"/>
  <c r="BJ43"/>
  <c r="BD43"/>
  <c r="AX43"/>
  <c r="AR43"/>
  <c r="AL43"/>
  <c r="CT42"/>
  <c r="CN42"/>
  <c r="CH42"/>
  <c r="CB42"/>
  <c r="BV42"/>
  <c r="BP42"/>
  <c r="BJ42"/>
  <c r="BD42"/>
  <c r="AX42"/>
  <c r="AR42"/>
  <c r="AL42"/>
  <c r="E42"/>
  <c r="K42" s="1"/>
  <c r="CT41"/>
  <c r="CN41"/>
  <c r="CH41"/>
  <c r="CB41"/>
  <c r="BV41"/>
  <c r="BP41"/>
  <c r="BJ41"/>
  <c r="BD41"/>
  <c r="AX41"/>
  <c r="AR41"/>
  <c r="AL41"/>
  <c r="E41"/>
  <c r="K41"/>
  <c r="CT40"/>
  <c r="CN40"/>
  <c r="CH40"/>
  <c r="CB40"/>
  <c r="BV40"/>
  <c r="BP40"/>
  <c r="BJ40"/>
  <c r="BD40"/>
  <c r="AX40"/>
  <c r="AR40"/>
  <c r="AL40"/>
  <c r="CT39"/>
  <c r="CN39"/>
  <c r="CH39"/>
  <c r="CB39"/>
  <c r="BV39"/>
  <c r="BP39"/>
  <c r="BJ39"/>
  <c r="BD39"/>
  <c r="AX39"/>
  <c r="AR39"/>
  <c r="AL39"/>
  <c r="E39"/>
  <c r="K39" s="1"/>
  <c r="CT38"/>
  <c r="CN38"/>
  <c r="CH38"/>
  <c r="CB38"/>
  <c r="BV38"/>
  <c r="BP38"/>
  <c r="BJ38"/>
  <c r="BD38"/>
  <c r="AX38"/>
  <c r="AR38"/>
  <c r="AL38"/>
  <c r="K38"/>
  <c r="E38"/>
  <c r="CT37"/>
  <c r="CN37"/>
  <c r="CH37"/>
  <c r="CB37"/>
  <c r="BV37"/>
  <c r="BP37"/>
  <c r="BJ37"/>
  <c r="BD37"/>
  <c r="AX37"/>
  <c r="AR37"/>
  <c r="AL37"/>
  <c r="C37"/>
  <c r="C38" s="1"/>
  <c r="C39" s="1"/>
  <c r="C40" s="1"/>
  <c r="C41" s="1"/>
  <c r="C42" s="1"/>
  <c r="C43" s="1"/>
  <c r="C44" s="1"/>
  <c r="C45" s="1"/>
  <c r="C46" s="1"/>
  <c r="C47" s="1"/>
  <c r="CT36"/>
  <c r="CN36"/>
  <c r="CH36"/>
  <c r="CB36"/>
  <c r="BV36"/>
  <c r="BP36"/>
  <c r="BJ36"/>
  <c r="BD36"/>
  <c r="AX36"/>
  <c r="AR36"/>
  <c r="AL36"/>
  <c r="E36"/>
  <c r="K36" s="1"/>
  <c r="CT35"/>
  <c r="CN35"/>
  <c r="CH35"/>
  <c r="CB35"/>
  <c r="BV35"/>
  <c r="BP35"/>
  <c r="BJ35"/>
  <c r="BD35"/>
  <c r="AX35"/>
  <c r="AR35"/>
  <c r="AL35"/>
  <c r="CT34"/>
  <c r="CN34"/>
  <c r="CH34"/>
  <c r="CB34"/>
  <c r="BV34"/>
  <c r="BP34"/>
  <c r="BJ34"/>
  <c r="BD34"/>
  <c r="AX34"/>
  <c r="AR34"/>
  <c r="AL34"/>
  <c r="E34"/>
  <c r="K34" s="1"/>
  <c r="C36"/>
  <c r="CT33"/>
  <c r="CN33"/>
  <c r="CH33"/>
  <c r="CB33"/>
  <c r="BV33"/>
  <c r="BP33"/>
  <c r="BJ33"/>
  <c r="BD33"/>
  <c r="AX33"/>
  <c r="AR33"/>
  <c r="AL33"/>
  <c r="E33"/>
  <c r="K33" s="1"/>
  <c r="C33"/>
  <c r="C34" s="1"/>
  <c r="C35" s="1"/>
  <c r="CT32"/>
  <c r="CN32"/>
  <c r="CH32"/>
  <c r="CB32"/>
  <c r="BV32"/>
  <c r="BP32"/>
  <c r="BJ32"/>
  <c r="BD32"/>
  <c r="AX32"/>
  <c r="AR32"/>
  <c r="AL32"/>
  <c r="E32"/>
  <c r="K32" s="1"/>
  <c r="C32"/>
  <c r="B32"/>
  <c r="CT31"/>
  <c r="CN31"/>
  <c r="CH31"/>
  <c r="CB31"/>
  <c r="BV31"/>
  <c r="BP31"/>
  <c r="BJ31"/>
  <c r="BD31"/>
  <c r="AX31"/>
  <c r="AR31"/>
  <c r="AL31"/>
  <c r="CT30"/>
  <c r="CH30"/>
  <c r="BV30"/>
  <c r="BJ30"/>
  <c r="AX30"/>
  <c r="AL30"/>
  <c r="CT29"/>
  <c r="CN29"/>
  <c r="CH29"/>
  <c r="CB29"/>
  <c r="BV29"/>
  <c r="BP29"/>
  <c r="BJ29"/>
  <c r="BD29"/>
  <c r="AX29"/>
  <c r="AR29"/>
  <c r="AL29"/>
  <c r="O29"/>
  <c r="J29"/>
  <c r="P29" s="1"/>
  <c r="I29"/>
  <c r="H29"/>
  <c r="N29"/>
  <c r="G29"/>
  <c r="M29"/>
  <c r="F29"/>
  <c r="L29" s="1"/>
  <c r="E29"/>
  <c r="K29" s="1"/>
  <c r="CT28"/>
  <c r="CN28"/>
  <c r="CH28"/>
  <c r="CB28"/>
  <c r="BV28"/>
  <c r="BP28"/>
  <c r="BJ28"/>
  <c r="BD28"/>
  <c r="AX28"/>
  <c r="AR28"/>
  <c r="AL28"/>
  <c r="N28"/>
  <c r="M28"/>
  <c r="J28"/>
  <c r="P28"/>
  <c r="I28"/>
  <c r="O28" s="1"/>
  <c r="H28"/>
  <c r="G28"/>
  <c r="F28"/>
  <c r="L28" s="1"/>
  <c r="E28"/>
  <c r="K28"/>
  <c r="CT27"/>
  <c r="CN27"/>
  <c r="CH27"/>
  <c r="CB27"/>
  <c r="BV27"/>
  <c r="BP27"/>
  <c r="BJ27"/>
  <c r="BD27"/>
  <c r="AX27"/>
  <c r="AR27"/>
  <c r="AL27"/>
  <c r="B27"/>
  <c r="CT26"/>
  <c r="CN26"/>
  <c r="CH26"/>
  <c r="CB26"/>
  <c r="BV26"/>
  <c r="BP26"/>
  <c r="BJ26"/>
  <c r="BD26"/>
  <c r="AX26"/>
  <c r="AR26"/>
  <c r="AL26"/>
  <c r="C26"/>
  <c r="C27" s="1"/>
  <c r="B26"/>
  <c r="CT25"/>
  <c r="CN25"/>
  <c r="CH25"/>
  <c r="CB25"/>
  <c r="BV25"/>
  <c r="BP25"/>
  <c r="BJ25"/>
  <c r="BD25"/>
  <c r="AX25"/>
  <c r="AR25"/>
  <c r="AL25"/>
  <c r="H25"/>
  <c r="N25"/>
  <c r="G25"/>
  <c r="M25" s="1"/>
  <c r="CT24"/>
  <c r="CN24"/>
  <c r="CH24"/>
  <c r="CB24"/>
  <c r="BV24"/>
  <c r="BP24"/>
  <c r="BJ24"/>
  <c r="BD24"/>
  <c r="AX24"/>
  <c r="AR24"/>
  <c r="AL24"/>
  <c r="J24"/>
  <c r="P24" s="1"/>
  <c r="I24"/>
  <c r="O24" s="1"/>
  <c r="F24"/>
  <c r="L24" s="1"/>
  <c r="E24"/>
  <c r="K24"/>
  <c r="CT23"/>
  <c r="CN23"/>
  <c r="CH23"/>
  <c r="CI23" s="1"/>
  <c r="CB23"/>
  <c r="BV23"/>
  <c r="BP23"/>
  <c r="BJ23"/>
  <c r="BK23" s="1"/>
  <c r="BD23"/>
  <c r="AX23"/>
  <c r="AR23"/>
  <c r="AL23"/>
  <c r="AM23" s="1"/>
  <c r="S23"/>
  <c r="N23"/>
  <c r="J23"/>
  <c r="P23" s="1"/>
  <c r="I23"/>
  <c r="O23" s="1"/>
  <c r="H23"/>
  <c r="G23"/>
  <c r="M23" s="1"/>
  <c r="F23"/>
  <c r="L23" s="1"/>
  <c r="E23"/>
  <c r="K23" s="1"/>
  <c r="W23" s="1"/>
  <c r="C23"/>
  <c r="C24"/>
  <c r="C25" s="1"/>
  <c r="B23"/>
  <c r="CT22"/>
  <c r="CN22"/>
  <c r="CH22"/>
  <c r="CB22"/>
  <c r="BV22"/>
  <c r="BP22"/>
  <c r="BJ22"/>
  <c r="BD22"/>
  <c r="AX22"/>
  <c r="AR22"/>
  <c r="AL22"/>
  <c r="L22"/>
  <c r="J22"/>
  <c r="P22" s="1"/>
  <c r="I22"/>
  <c r="O22" s="1"/>
  <c r="H22"/>
  <c r="N22" s="1"/>
  <c r="G22"/>
  <c r="M22" s="1"/>
  <c r="F22"/>
  <c r="E22"/>
  <c r="K22" s="1"/>
  <c r="CT21"/>
  <c r="CN21"/>
  <c r="CH21"/>
  <c r="CB21"/>
  <c r="BV21"/>
  <c r="BP21"/>
  <c r="BJ21"/>
  <c r="BD21"/>
  <c r="AX21"/>
  <c r="AR21"/>
  <c r="AL21"/>
  <c r="N21"/>
  <c r="J21"/>
  <c r="P21"/>
  <c r="I21"/>
  <c r="O21" s="1"/>
  <c r="H21"/>
  <c r="G21"/>
  <c r="M21"/>
  <c r="F21"/>
  <c r="L21" s="1"/>
  <c r="E21"/>
  <c r="K21" s="1"/>
  <c r="CT20"/>
  <c r="CN20"/>
  <c r="CH20"/>
  <c r="CB20"/>
  <c r="BV20"/>
  <c r="BP20"/>
  <c r="BJ20"/>
  <c r="BK20" s="1"/>
  <c r="BD20"/>
  <c r="AX20"/>
  <c r="AR20"/>
  <c r="AL20"/>
  <c r="M20"/>
  <c r="J20"/>
  <c r="P20" s="1"/>
  <c r="I20"/>
  <c r="O20"/>
  <c r="H20"/>
  <c r="N20"/>
  <c r="G20"/>
  <c r="F20"/>
  <c r="L20" s="1"/>
  <c r="E20"/>
  <c r="C20"/>
  <c r="Y20" s="1"/>
  <c r="B20"/>
  <c r="B21" s="1"/>
  <c r="CT19"/>
  <c r="CN19"/>
  <c r="CH19"/>
  <c r="CB19"/>
  <c r="BV19"/>
  <c r="BP19"/>
  <c r="BJ19"/>
  <c r="BD19"/>
  <c r="AX19"/>
  <c r="AR19"/>
  <c r="AL19"/>
  <c r="N19"/>
  <c r="J19"/>
  <c r="P19"/>
  <c r="I19"/>
  <c r="O19" s="1"/>
  <c r="H19"/>
  <c r="G19"/>
  <c r="M19"/>
  <c r="F19"/>
  <c r="L19" s="1"/>
  <c r="E19"/>
  <c r="K19" s="1"/>
  <c r="CT18"/>
  <c r="CN18"/>
  <c r="CH18"/>
  <c r="CB18"/>
  <c r="BV18"/>
  <c r="BP18"/>
  <c r="BJ18"/>
  <c r="BD18"/>
  <c r="AX18"/>
  <c r="AR18"/>
  <c r="AL18"/>
  <c r="P18"/>
  <c r="L18"/>
  <c r="J18"/>
  <c r="I18"/>
  <c r="O18" s="1"/>
  <c r="H18"/>
  <c r="N18" s="1"/>
  <c r="G18"/>
  <c r="M18" s="1"/>
  <c r="F18"/>
  <c r="E18"/>
  <c r="K18" s="1"/>
  <c r="CT17"/>
  <c r="CN17"/>
  <c r="CH17"/>
  <c r="CB17"/>
  <c r="BV17"/>
  <c r="BP17"/>
  <c r="BJ17"/>
  <c r="BD17"/>
  <c r="AX17"/>
  <c r="AR17"/>
  <c r="AL17"/>
  <c r="CT16"/>
  <c r="CN16"/>
  <c r="CH16"/>
  <c r="CB16"/>
  <c r="BV16"/>
  <c r="BP16"/>
  <c r="BJ16"/>
  <c r="BD16"/>
  <c r="AX16"/>
  <c r="AR16"/>
  <c r="AL16"/>
  <c r="C16"/>
  <c r="B16"/>
  <c r="B17" s="1"/>
  <c r="B18" s="1"/>
  <c r="B19" s="1"/>
  <c r="CT15"/>
  <c r="CN15"/>
  <c r="CH15"/>
  <c r="CB15"/>
  <c r="BV15"/>
  <c r="BP15"/>
  <c r="BJ15"/>
  <c r="BD15"/>
  <c r="AX15"/>
  <c r="AR15"/>
  <c r="AL15"/>
  <c r="N15"/>
  <c r="K15"/>
  <c r="J15"/>
  <c r="P15"/>
  <c r="I15"/>
  <c r="O15" s="1"/>
  <c r="H15"/>
  <c r="G15"/>
  <c r="M15"/>
  <c r="F15"/>
  <c r="L15" s="1"/>
  <c r="E15"/>
  <c r="CT14"/>
  <c r="CN14"/>
  <c r="CH14"/>
  <c r="CB14"/>
  <c r="BV14"/>
  <c r="BP14"/>
  <c r="BJ14"/>
  <c r="BD14"/>
  <c r="AX14"/>
  <c r="AR14"/>
  <c r="AL14"/>
  <c r="P14"/>
  <c r="M14"/>
  <c r="J14"/>
  <c r="I14"/>
  <c r="O14"/>
  <c r="H14"/>
  <c r="N14"/>
  <c r="G14"/>
  <c r="F14"/>
  <c r="L14" s="1"/>
  <c r="E14"/>
  <c r="K14"/>
  <c r="C14"/>
  <c r="B14"/>
  <c r="AB14" s="1"/>
  <c r="AH14" s="1"/>
  <c r="F13" i="36"/>
  <c r="D13"/>
  <c r="D28" s="1"/>
  <c r="F28" s="1"/>
  <c r="D22" i="11" s="1"/>
  <c r="C22" s="1"/>
  <c r="D12" i="36"/>
  <c r="D11"/>
  <c r="F10"/>
  <c r="D10"/>
  <c r="D9"/>
  <c r="D24" s="1"/>
  <c r="D8"/>
  <c r="D7"/>
  <c r="D6"/>
  <c r="D5"/>
  <c r="D4"/>
  <c r="B3" i="22"/>
  <c r="B4"/>
  <c r="B5" s="1"/>
  <c r="B6"/>
  <c r="B7" s="1"/>
  <c r="B8" s="1"/>
  <c r="A9" i="19"/>
  <c r="E27" i="22" s="1"/>
  <c r="A9" i="6"/>
  <c r="K20" i="37"/>
  <c r="C15"/>
  <c r="V14"/>
  <c r="X14"/>
  <c r="O18" i="43"/>
  <c r="N18"/>
  <c r="B28" i="37"/>
  <c r="C17"/>
  <c r="T23"/>
  <c r="U23"/>
  <c r="V23"/>
  <c r="R23"/>
  <c r="D11" i="42"/>
  <c r="C14" i="38"/>
  <c r="B12" i="42" s="1"/>
  <c r="D12" s="1"/>
  <c r="X13" i="38"/>
  <c r="B21" i="42"/>
  <c r="D21"/>
  <c r="C24" i="38"/>
  <c r="B22" i="42" s="1"/>
  <c r="D22"/>
  <c r="E39" i="38"/>
  <c r="K39" s="1"/>
  <c r="N17" i="43"/>
  <c r="O17"/>
  <c r="O43"/>
  <c r="N43"/>
  <c r="O31"/>
  <c r="N31"/>
  <c r="V20" i="37"/>
  <c r="N21" i="43"/>
  <c r="O21"/>
  <c r="N28"/>
  <c r="W32" i="37"/>
  <c r="R10" i="41"/>
  <c r="O28" i="43"/>
  <c r="S6" i="41"/>
  <c r="M11"/>
  <c r="N6"/>
  <c r="P7"/>
  <c r="S7"/>
  <c r="N13" i="43"/>
  <c r="O13"/>
  <c r="O40"/>
  <c r="O37"/>
  <c r="N37"/>
  <c r="O38"/>
  <c r="N38"/>
  <c r="O39"/>
  <c r="N39"/>
  <c r="D13" i="42"/>
  <c r="C16" i="38"/>
  <c r="B14" i="42" s="1"/>
  <c r="E24"/>
  <c r="D29"/>
  <c r="E41"/>
  <c r="AL29" i="38"/>
  <c r="D22" i="41"/>
  <c r="H22"/>
  <c r="CN30" i="37"/>
  <c r="CB30"/>
  <c r="BP30"/>
  <c r="BD30"/>
  <c r="AR30"/>
  <c r="N12" i="43"/>
  <c r="O22"/>
  <c r="N22"/>
  <c r="O23"/>
  <c r="O35"/>
  <c r="N35"/>
  <c r="M26"/>
  <c r="W14" i="37"/>
  <c r="CO27"/>
  <c r="E24" i="39"/>
  <c r="F11" i="36"/>
  <c r="P17" i="40"/>
  <c r="O11" i="41"/>
  <c r="O12" i="43"/>
  <c r="N23"/>
  <c r="T22" i="38"/>
  <c r="B23"/>
  <c r="W22"/>
  <c r="Z22"/>
  <c r="D8" i="41"/>
  <c r="F8"/>
  <c r="AL15" i="38"/>
  <c r="AM15" s="1"/>
  <c r="H8" i="41"/>
  <c r="H18" i="38"/>
  <c r="N18" s="1"/>
  <c r="I18"/>
  <c r="O18" s="1"/>
  <c r="E18"/>
  <c r="K18"/>
  <c r="F18"/>
  <c r="L18" s="1"/>
  <c r="G22"/>
  <c r="M22" s="1"/>
  <c r="Y22" s="1"/>
  <c r="J22"/>
  <c r="P22"/>
  <c r="AB22" s="1"/>
  <c r="G24" i="37"/>
  <c r="M24" s="1"/>
  <c r="H24"/>
  <c r="N24"/>
  <c r="I25"/>
  <c r="O25" s="1"/>
  <c r="E25"/>
  <c r="K25" s="1"/>
  <c r="J25"/>
  <c r="P25" s="1"/>
  <c r="F25"/>
  <c r="L25"/>
  <c r="N29" i="43"/>
  <c r="O29"/>
  <c r="O36"/>
  <c r="P10" i="40"/>
  <c r="B17" i="38"/>
  <c r="R17" s="1"/>
  <c r="P39" i="40"/>
  <c r="E46" i="38"/>
  <c r="K46" s="1"/>
  <c r="J13"/>
  <c r="P13" s="1"/>
  <c r="F13"/>
  <c r="L13" s="1"/>
  <c r="G13"/>
  <c r="M13"/>
  <c r="Y13"/>
  <c r="N9" i="41"/>
  <c r="S9"/>
  <c r="P9"/>
  <c r="J19" i="38"/>
  <c r="P19" s="1"/>
  <c r="F19"/>
  <c r="L19" s="1"/>
  <c r="X19"/>
  <c r="G19"/>
  <c r="M19"/>
  <c r="H19"/>
  <c r="N19" s="1"/>
  <c r="H20"/>
  <c r="N20"/>
  <c r="I20"/>
  <c r="O20" s="1"/>
  <c r="E20"/>
  <c r="K20" s="1"/>
  <c r="F20"/>
  <c r="L20" s="1"/>
  <c r="J21"/>
  <c r="P21"/>
  <c r="F21"/>
  <c r="L21" s="1"/>
  <c r="G21"/>
  <c r="M21" s="1"/>
  <c r="E21"/>
  <c r="K21" s="1"/>
  <c r="H21"/>
  <c r="N21"/>
  <c r="H22"/>
  <c r="N22" s="1"/>
  <c r="I22"/>
  <c r="O22" s="1"/>
  <c r="AA22"/>
  <c r="AG22" s="1"/>
  <c r="E22"/>
  <c r="K22"/>
  <c r="F22"/>
  <c r="J23"/>
  <c r="F23"/>
  <c r="L23"/>
  <c r="X23" s="1"/>
  <c r="G23"/>
  <c r="M23" s="1"/>
  <c r="Y23" s="1"/>
  <c r="E23"/>
  <c r="K23" s="1"/>
  <c r="W23" s="1"/>
  <c r="H23"/>
  <c r="N23" s="1"/>
  <c r="Z23" s="1"/>
  <c r="AF23" s="1"/>
  <c r="H24"/>
  <c r="N24"/>
  <c r="I24"/>
  <c r="O24" s="1"/>
  <c r="E24"/>
  <c r="K24" s="1"/>
  <c r="W24" s="1"/>
  <c r="AC24" s="1"/>
  <c r="F24"/>
  <c r="L24" s="1"/>
  <c r="G24"/>
  <c r="M24"/>
  <c r="D19" i="41"/>
  <c r="H19"/>
  <c r="O14" i="43"/>
  <c r="N14"/>
  <c r="N20"/>
  <c r="N25"/>
  <c r="O25"/>
  <c r="O30"/>
  <c r="N30"/>
  <c r="O44"/>
  <c r="O46"/>
  <c r="N46"/>
  <c r="E16" i="39"/>
  <c r="E22"/>
  <c r="F9" i="36"/>
  <c r="E24" s="1"/>
  <c r="P21" i="40"/>
  <c r="M15" i="43"/>
  <c r="O20"/>
  <c r="T19" i="38"/>
  <c r="C26"/>
  <c r="H14"/>
  <c r="N14"/>
  <c r="I14"/>
  <c r="O14" s="1"/>
  <c r="E14"/>
  <c r="K14" s="1"/>
  <c r="F9" i="41"/>
  <c r="H9"/>
  <c r="D9"/>
  <c r="P9" i="40"/>
  <c r="J17" i="38"/>
  <c r="P17" s="1"/>
  <c r="AB17" s="1"/>
  <c r="AH17" s="1"/>
  <c r="F17"/>
  <c r="L17"/>
  <c r="G17"/>
  <c r="M17" s="1"/>
  <c r="S10" i="41"/>
  <c r="N10"/>
  <c r="AL25" i="38"/>
  <c r="D18" i="41"/>
  <c r="H18"/>
  <c r="H28" i="38"/>
  <c r="N28"/>
  <c r="I28"/>
  <c r="O28"/>
  <c r="E28"/>
  <c r="K28"/>
  <c r="J28"/>
  <c r="P28"/>
  <c r="D23" i="41"/>
  <c r="AL44" i="38"/>
  <c r="AL40"/>
  <c r="AL36"/>
  <c r="E34" i="42" s="1"/>
  <c r="AL32" i="38"/>
  <c r="E30" i="42" s="1"/>
  <c r="H23" i="41"/>
  <c r="AL45" i="38"/>
  <c r="AL41"/>
  <c r="AM41" s="1"/>
  <c r="AL37"/>
  <c r="AL33"/>
  <c r="AL42"/>
  <c r="AL34"/>
  <c r="E32" i="42" s="1"/>
  <c r="AL31" i="38"/>
  <c r="E29" i="42" s="1"/>
  <c r="AL30" i="38"/>
  <c r="CN46" i="37"/>
  <c r="CB46"/>
  <c r="BP46"/>
  <c r="BD46"/>
  <c r="AR46"/>
  <c r="CT44"/>
  <c r="AL46" i="38"/>
  <c r="CN47" i="37"/>
  <c r="CB47"/>
  <c r="BP47"/>
  <c r="BD47"/>
  <c r="AR47"/>
  <c r="CT45"/>
  <c r="CH45"/>
  <c r="BV45"/>
  <c r="BJ45"/>
  <c r="AX45"/>
  <c r="AL45"/>
  <c r="O32" i="43"/>
  <c r="E21" i="39"/>
  <c r="F8" i="36"/>
  <c r="E23" s="1"/>
  <c r="Q11" i="41"/>
  <c r="H24"/>
  <c r="G192"/>
  <c r="H192"/>
  <c r="E33" i="42"/>
  <c r="E37"/>
  <c r="R19" i="38"/>
  <c r="C37"/>
  <c r="B34" i="42"/>
  <c r="D34" s="1"/>
  <c r="C189" i="41"/>
  <c r="C192"/>
  <c r="D189"/>
  <c r="D192"/>
  <c r="O33" i="43"/>
  <c r="O41"/>
  <c r="S13" i="38"/>
  <c r="U19"/>
  <c r="E17" i="39"/>
  <c r="F4" i="36"/>
  <c r="E25" i="39"/>
  <c r="F12" i="36"/>
  <c r="E27" s="1"/>
  <c r="P10" i="41"/>
  <c r="D172"/>
  <c r="D191"/>
  <c r="N34" i="43"/>
  <c r="E11" i="42"/>
  <c r="R8" i="41"/>
  <c r="N8"/>
  <c r="J27" i="38"/>
  <c r="P27" s="1"/>
  <c r="F27"/>
  <c r="L27" s="1"/>
  <c r="G27"/>
  <c r="M27" s="1"/>
  <c r="E19" i="39"/>
  <c r="F6" i="36"/>
  <c r="P6" i="40"/>
  <c r="P7"/>
  <c r="P14"/>
  <c r="P15"/>
  <c r="D24" i="41"/>
  <c r="M11" i="43"/>
  <c r="M16"/>
  <c r="M19"/>
  <c r="M24"/>
  <c r="M27"/>
  <c r="I24" i="41"/>
  <c r="F24"/>
  <c r="F20" i="44"/>
  <c r="I7"/>
  <c r="N19" i="43"/>
  <c r="O19"/>
  <c r="E43" i="42"/>
  <c r="AM45" i="38"/>
  <c r="E38" i="42"/>
  <c r="E27"/>
  <c r="N24" i="43"/>
  <c r="O24"/>
  <c r="B24" i="42"/>
  <c r="D24"/>
  <c r="C27" i="38"/>
  <c r="H26"/>
  <c r="N26" s="1"/>
  <c r="Z26"/>
  <c r="I26"/>
  <c r="O26"/>
  <c r="E26"/>
  <c r="K26"/>
  <c r="G26"/>
  <c r="M26" s="1"/>
  <c r="J26"/>
  <c r="P26" s="1"/>
  <c r="I27" i="37"/>
  <c r="O27" s="1"/>
  <c r="E27"/>
  <c r="J27"/>
  <c r="F27"/>
  <c r="P19" i="40"/>
  <c r="F26" i="38"/>
  <c r="L26"/>
  <c r="G27" i="37"/>
  <c r="H27"/>
  <c r="N27" s="1"/>
  <c r="B18" i="38"/>
  <c r="AA23"/>
  <c r="S23"/>
  <c r="B24"/>
  <c r="T23"/>
  <c r="J29"/>
  <c r="P29" s="1"/>
  <c r="F29"/>
  <c r="L29"/>
  <c r="G29"/>
  <c r="M29" s="1"/>
  <c r="E29"/>
  <c r="K29"/>
  <c r="H29"/>
  <c r="N29" s="1"/>
  <c r="G30" i="37"/>
  <c r="M30"/>
  <c r="P22" i="40"/>
  <c r="I29" i="38"/>
  <c r="O29"/>
  <c r="H30" i="37"/>
  <c r="N30"/>
  <c r="I30"/>
  <c r="O30"/>
  <c r="J30"/>
  <c r="P30"/>
  <c r="E30"/>
  <c r="K30"/>
  <c r="F30"/>
  <c r="L30"/>
  <c r="N27" i="43"/>
  <c r="O27"/>
  <c r="N11"/>
  <c r="O11"/>
  <c r="AM46" i="38"/>
  <c r="E44" i="42"/>
  <c r="AM31" i="38"/>
  <c r="E35" i="42"/>
  <c r="AM37" i="38"/>
  <c r="H30"/>
  <c r="N30"/>
  <c r="I30"/>
  <c r="O30" s="1"/>
  <c r="E30"/>
  <c r="K30"/>
  <c r="F30"/>
  <c r="L30" s="1"/>
  <c r="G30"/>
  <c r="M30" s="1"/>
  <c r="P23" i="40"/>
  <c r="I31" i="37"/>
  <c r="O31"/>
  <c r="E31"/>
  <c r="K31"/>
  <c r="J31"/>
  <c r="P31"/>
  <c r="F31"/>
  <c r="L31"/>
  <c r="J30" i="38"/>
  <c r="P30"/>
  <c r="G31" i="37"/>
  <c r="M31"/>
  <c r="H31"/>
  <c r="N31"/>
  <c r="L22" i="38"/>
  <c r="X22"/>
  <c r="J15"/>
  <c r="F15"/>
  <c r="G15"/>
  <c r="H15"/>
  <c r="I15"/>
  <c r="J16" i="37"/>
  <c r="F16"/>
  <c r="R16" s="1"/>
  <c r="P8" i="40"/>
  <c r="G16" i="37"/>
  <c r="I16"/>
  <c r="E15" i="38"/>
  <c r="E16" i="37"/>
  <c r="H16"/>
  <c r="T16" s="1"/>
  <c r="O26" i="43"/>
  <c r="N26"/>
  <c r="D14" i="42"/>
  <c r="C17" i="38"/>
  <c r="C18" s="1"/>
  <c r="R7" i="41"/>
  <c r="N7"/>
  <c r="S11"/>
  <c r="P6"/>
  <c r="R6"/>
  <c r="S26" i="38"/>
  <c r="AF22"/>
  <c r="BQ19" i="37"/>
  <c r="AM21" i="38"/>
  <c r="S19"/>
  <c r="U26"/>
  <c r="S22"/>
  <c r="AY35" i="37"/>
  <c r="CI19"/>
  <c r="E40" i="42"/>
  <c r="J25" i="38"/>
  <c r="P25" s="1"/>
  <c r="AB25" s="1"/>
  <c r="F25"/>
  <c r="L25" s="1"/>
  <c r="G25"/>
  <c r="E25"/>
  <c r="K25" s="1"/>
  <c r="H25"/>
  <c r="G26" i="37"/>
  <c r="I25" i="38"/>
  <c r="H26" i="37"/>
  <c r="I26"/>
  <c r="P18" i="40"/>
  <c r="J26" i="37"/>
  <c r="E26"/>
  <c r="K26" s="1"/>
  <c r="F26"/>
  <c r="E13" i="42"/>
  <c r="E39"/>
  <c r="AM36" i="38"/>
  <c r="H16"/>
  <c r="T16" s="1"/>
  <c r="I16"/>
  <c r="E16"/>
  <c r="J16"/>
  <c r="P16"/>
  <c r="AB16"/>
  <c r="AH16" s="1"/>
  <c r="F16"/>
  <c r="H17" i="37"/>
  <c r="N17"/>
  <c r="G16" i="38"/>
  <c r="M16" s="1"/>
  <c r="Y16" s="1"/>
  <c r="I17" i="37"/>
  <c r="E17"/>
  <c r="K17"/>
  <c r="G17"/>
  <c r="M17" s="1"/>
  <c r="Y17" s="1"/>
  <c r="J17"/>
  <c r="P17"/>
  <c r="F17"/>
  <c r="L17" s="1"/>
  <c r="N16" i="43"/>
  <c r="O16"/>
  <c r="B35" i="42"/>
  <c r="D35"/>
  <c r="C38" i="38"/>
  <c r="AM30"/>
  <c r="E28" i="42"/>
  <c r="E31"/>
  <c r="E42"/>
  <c r="E23"/>
  <c r="N15" i="43"/>
  <c r="O15"/>
  <c r="B29" i="37"/>
  <c r="AM24" i="38"/>
  <c r="R9" i="41"/>
  <c r="BW36" i="37"/>
  <c r="AM35" i="38"/>
  <c r="Q26"/>
  <c r="V22"/>
  <c r="AH22"/>
  <c r="U22"/>
  <c r="CO35" i="37"/>
  <c r="AM28" i="38"/>
  <c r="V13"/>
  <c r="BW35" i="37"/>
  <c r="K16" i="38"/>
  <c r="W16" s="1"/>
  <c r="Q16"/>
  <c r="W26" i="37"/>
  <c r="AC26"/>
  <c r="Q26"/>
  <c r="W25" i="38"/>
  <c r="AC25" s="1"/>
  <c r="Q25"/>
  <c r="N15"/>
  <c r="Z15" s="1"/>
  <c r="AF15" s="1"/>
  <c r="T15"/>
  <c r="AB24"/>
  <c r="T24"/>
  <c r="Y24"/>
  <c r="Q24"/>
  <c r="V24"/>
  <c r="S24"/>
  <c r="AA24"/>
  <c r="T18"/>
  <c r="AA18"/>
  <c r="R18"/>
  <c r="M27" i="37"/>
  <c r="P27"/>
  <c r="O17"/>
  <c r="AA17"/>
  <c r="O26"/>
  <c r="AA26" s="1"/>
  <c r="U26"/>
  <c r="B16" i="42"/>
  <c r="D16" s="1"/>
  <c r="B15"/>
  <c r="D15" s="1"/>
  <c r="N16" i="37"/>
  <c r="Z16"/>
  <c r="AF16" s="1"/>
  <c r="O15" i="38"/>
  <c r="AA15" s="1"/>
  <c r="AG15" s="1"/>
  <c r="U15"/>
  <c r="L27" i="37"/>
  <c r="R27"/>
  <c r="B36" i="42"/>
  <c r="D36" s="1"/>
  <c r="C39" i="38"/>
  <c r="C40" s="1"/>
  <c r="B38" i="42" s="1"/>
  <c r="L16" i="38"/>
  <c r="X16" s="1"/>
  <c r="R16"/>
  <c r="N16"/>
  <c r="Z16"/>
  <c r="AF16" s="1"/>
  <c r="M26" i="37"/>
  <c r="S26"/>
  <c r="X25" i="38"/>
  <c r="AD25" s="1"/>
  <c r="R25"/>
  <c r="O16" i="37"/>
  <c r="AA16" s="1"/>
  <c r="AG16" s="1"/>
  <c r="U16"/>
  <c r="P16"/>
  <c r="AB16"/>
  <c r="AH16" s="1"/>
  <c r="V16"/>
  <c r="L15" i="38"/>
  <c r="X15"/>
  <c r="AD15" s="1"/>
  <c r="R15"/>
  <c r="AA27" i="37"/>
  <c r="AG27" s="1"/>
  <c r="U27"/>
  <c r="B25" i="42"/>
  <c r="D25"/>
  <c r="C28" i="38"/>
  <c r="C29" s="1"/>
  <c r="B27" i="42" s="1"/>
  <c r="AA17" i="38"/>
  <c r="AG17" s="1"/>
  <c r="V16"/>
  <c r="X17"/>
  <c r="T17"/>
  <c r="AF17" s="1"/>
  <c r="Z17"/>
  <c r="S16"/>
  <c r="N26" i="37"/>
  <c r="Z26"/>
  <c r="AF26" s="1"/>
  <c r="T26"/>
  <c r="K16"/>
  <c r="W16" s="1"/>
  <c r="AC16" s="1"/>
  <c r="Q16"/>
  <c r="N25" i="38"/>
  <c r="Z25" s="1"/>
  <c r="T25"/>
  <c r="M16" i="37"/>
  <c r="Y16"/>
  <c r="AE16" s="1"/>
  <c r="S16"/>
  <c r="P15" i="38"/>
  <c r="AB15" s="1"/>
  <c r="AH15" s="1"/>
  <c r="V15"/>
  <c r="P26" i="37"/>
  <c r="AB26"/>
  <c r="AH26" s="1"/>
  <c r="V26"/>
  <c r="O25" i="38"/>
  <c r="AA25"/>
  <c r="M25"/>
  <c r="Y25" s="1"/>
  <c r="K15"/>
  <c r="W15" s="1"/>
  <c r="AC15" s="1"/>
  <c r="Q15"/>
  <c r="L16" i="37"/>
  <c r="X16" s="1"/>
  <c r="AD16"/>
  <c r="M15" i="38"/>
  <c r="Y15" s="1"/>
  <c r="AE15" s="1"/>
  <c r="S15"/>
  <c r="K27" i="37"/>
  <c r="AE23" i="38"/>
  <c r="U17"/>
  <c r="S17"/>
  <c r="V17"/>
  <c r="B9" i="22"/>
  <c r="B37" i="42"/>
  <c r="D37"/>
  <c r="B26"/>
  <c r="D26" s="1"/>
  <c r="AI15" i="38"/>
  <c r="V18"/>
  <c r="AH24"/>
  <c r="B10" i="22"/>
  <c r="D38" i="42"/>
  <c r="C30" i="38"/>
  <c r="B28" i="42" s="1"/>
  <c r="D28" s="1"/>
  <c r="D27"/>
  <c r="B11" i="22"/>
  <c r="B12" s="1"/>
  <c r="B13" s="1"/>
  <c r="B14" s="1"/>
  <c r="B15" s="1"/>
  <c r="C4"/>
  <c r="A4" s="1"/>
  <c r="C5"/>
  <c r="A5"/>
  <c r="C6"/>
  <c r="A6" s="1"/>
  <c r="C7"/>
  <c r="A7"/>
  <c r="C8"/>
  <c r="A8" s="1"/>
  <c r="C9"/>
  <c r="A9" s="1"/>
  <c r="C10"/>
  <c r="A10" s="1"/>
  <c r="C11"/>
  <c r="A11"/>
  <c r="C12"/>
  <c r="C13"/>
  <c r="A13"/>
  <c r="C14"/>
  <c r="C15"/>
  <c r="C16"/>
  <c r="C17"/>
  <c r="C18"/>
  <c r="C19"/>
  <c r="C20"/>
  <c r="C3"/>
  <c r="A3" s="1"/>
  <c r="AD2"/>
  <c r="AC2"/>
  <c r="AB2"/>
  <c r="AA2"/>
  <c r="Z2"/>
  <c r="Y2"/>
  <c r="X2"/>
  <c r="W2"/>
  <c r="V2"/>
  <c r="U2"/>
  <c r="T2"/>
  <c r="S2"/>
  <c r="R2"/>
  <c r="Q2"/>
  <c r="P2"/>
  <c r="O2"/>
  <c r="N2"/>
  <c r="M2"/>
  <c r="L2"/>
  <c r="K2"/>
  <c r="B2" i="20"/>
  <c r="Y122" i="19"/>
  <c r="Y121"/>
  <c r="D121"/>
  <c r="C74"/>
  <c r="C58"/>
  <c r="C53"/>
  <c r="C52"/>
  <c r="C51"/>
  <c r="C50"/>
  <c r="C49"/>
  <c r="C48"/>
  <c r="C47"/>
  <c r="C46"/>
  <c r="C71"/>
  <c r="C45"/>
  <c r="C44"/>
  <c r="C43"/>
  <c r="C42"/>
  <c r="C41"/>
  <c r="C40"/>
  <c r="C39"/>
  <c r="C38"/>
  <c r="C37"/>
  <c r="C36"/>
  <c r="C35"/>
  <c r="G10"/>
  <c r="H10"/>
  <c r="I10"/>
  <c r="J10"/>
  <c r="K10"/>
  <c r="L10"/>
  <c r="M10"/>
  <c r="N10"/>
  <c r="O10"/>
  <c r="P10"/>
  <c r="Q10"/>
  <c r="R10"/>
  <c r="S10"/>
  <c r="T10"/>
  <c r="U10"/>
  <c r="V10"/>
  <c r="W10"/>
  <c r="X10"/>
  <c r="F10"/>
  <c r="D35"/>
  <c r="D159" s="1"/>
  <c r="C68"/>
  <c r="D68"/>
  <c r="J10" i="22"/>
  <c r="AS10" s="1"/>
  <c r="C72" i="19"/>
  <c r="D72"/>
  <c r="J14" i="22"/>
  <c r="C63" i="19"/>
  <c r="C61"/>
  <c r="D61"/>
  <c r="J3" i="22"/>
  <c r="AU3" s="1"/>
  <c r="C65" i="19"/>
  <c r="C69"/>
  <c r="C73"/>
  <c r="C77"/>
  <c r="D77"/>
  <c r="J19" i="22"/>
  <c r="C70" i="19"/>
  <c r="C78"/>
  <c r="D78"/>
  <c r="J20" i="22"/>
  <c r="C66" i="19"/>
  <c r="D66"/>
  <c r="J8" i="22"/>
  <c r="BC8" s="1"/>
  <c r="D74" i="19"/>
  <c r="J16" i="22"/>
  <c r="C76" i="19"/>
  <c r="D76"/>
  <c r="J18" i="22"/>
  <c r="C64" i="19"/>
  <c r="D69"/>
  <c r="J11" i="22"/>
  <c r="AJ11" s="1"/>
  <c r="D63" i="19"/>
  <c r="J5" i="22"/>
  <c r="D70" i="19"/>
  <c r="J12" i="22"/>
  <c r="AM12" s="1"/>
  <c r="C75" i="19"/>
  <c r="D75"/>
  <c r="J17" i="22"/>
  <c r="AL17" s="1"/>
  <c r="C62" i="19"/>
  <c r="C67"/>
  <c r="D71"/>
  <c r="J13" i="22"/>
  <c r="D67" i="19"/>
  <c r="J9" i="22"/>
  <c r="AL9" s="1"/>
  <c r="D64" i="19"/>
  <c r="J6" i="22"/>
  <c r="D65" i="19"/>
  <c r="J7" i="22"/>
  <c r="AF7" s="1"/>
  <c r="D62" i="19"/>
  <c r="J4" i="22"/>
  <c r="D73" i="19"/>
  <c r="J15" i="22"/>
  <c r="AG18"/>
  <c r="AK18"/>
  <c r="AO18"/>
  <c r="AS18"/>
  <c r="AW18"/>
  <c r="BA18"/>
  <c r="AI18"/>
  <c r="AN18"/>
  <c r="AT18"/>
  <c r="AY18"/>
  <c r="BD18"/>
  <c r="AH18"/>
  <c r="AM18"/>
  <c r="AR18"/>
  <c r="AX18"/>
  <c r="BC18"/>
  <c r="F18"/>
  <c r="AF18"/>
  <c r="AQ18"/>
  <c r="BB18"/>
  <c r="AP18"/>
  <c r="AU18"/>
  <c r="AL18"/>
  <c r="AV18"/>
  <c r="AJ18"/>
  <c r="AZ18"/>
  <c r="AK10"/>
  <c r="BA10"/>
  <c r="AF10"/>
  <c r="BB10"/>
  <c r="AJ10"/>
  <c r="AN10"/>
  <c r="AM10"/>
  <c r="BD10"/>
  <c r="AH10"/>
  <c r="AF19"/>
  <c r="AJ19"/>
  <c r="AN19"/>
  <c r="AR19"/>
  <c r="AV19"/>
  <c r="AZ19"/>
  <c r="BD19"/>
  <c r="AK19"/>
  <c r="AP19"/>
  <c r="AU19"/>
  <c r="BA19"/>
  <c r="F19"/>
  <c r="AI19"/>
  <c r="AO19"/>
  <c r="AT19"/>
  <c r="AY19"/>
  <c r="AM19"/>
  <c r="AX19"/>
  <c r="AG19"/>
  <c r="AQ19"/>
  <c r="BB19"/>
  <c r="AH19"/>
  <c r="AS19"/>
  <c r="BC19"/>
  <c r="AL19"/>
  <c r="AW19"/>
  <c r="AP17"/>
  <c r="AT17"/>
  <c r="BB17"/>
  <c r="AG17"/>
  <c r="AR17"/>
  <c r="AW17"/>
  <c r="AK17"/>
  <c r="AQ17"/>
  <c r="AV17"/>
  <c r="AU17"/>
  <c r="AI17"/>
  <c r="BD17"/>
  <c r="AZ17"/>
  <c r="AY17"/>
  <c r="AF11"/>
  <c r="AR11"/>
  <c r="AV11"/>
  <c r="AZ11"/>
  <c r="AM11"/>
  <c r="AS11"/>
  <c r="BC11"/>
  <c r="AL11"/>
  <c r="AW11"/>
  <c r="BB11"/>
  <c r="F11"/>
  <c r="AI11"/>
  <c r="AT11"/>
  <c r="AO11"/>
  <c r="AY11"/>
  <c r="AH13"/>
  <c r="AL13"/>
  <c r="AP13"/>
  <c r="AT13"/>
  <c r="AX13"/>
  <c r="BB13"/>
  <c r="F13"/>
  <c r="AF13"/>
  <c r="AK13"/>
  <c r="AQ13"/>
  <c r="AV13"/>
  <c r="BA13"/>
  <c r="AJ13"/>
  <c r="AO13"/>
  <c r="AU13"/>
  <c r="AZ13"/>
  <c r="AN13"/>
  <c r="AY13"/>
  <c r="AM13"/>
  <c r="BC13"/>
  <c r="AI13"/>
  <c r="AS13"/>
  <c r="BD13"/>
  <c r="AG13"/>
  <c r="AR13"/>
  <c r="AW13"/>
  <c r="AH5"/>
  <c r="AL5"/>
  <c r="AT5"/>
  <c r="AX5"/>
  <c r="BB5"/>
  <c r="AI5"/>
  <c r="AN5"/>
  <c r="AS5"/>
  <c r="BD5"/>
  <c r="AG5"/>
  <c r="AM5"/>
  <c r="AW5"/>
  <c r="BC5"/>
  <c r="AF5"/>
  <c r="BA5"/>
  <c r="AJ5"/>
  <c r="AO5"/>
  <c r="AZ5"/>
  <c r="AK5"/>
  <c r="AV5"/>
  <c r="AM8"/>
  <c r="AQ8"/>
  <c r="AU8"/>
  <c r="AH8"/>
  <c r="AN8"/>
  <c r="AX8"/>
  <c r="F8"/>
  <c r="AL8"/>
  <c r="AR8"/>
  <c r="AK8"/>
  <c r="AV8"/>
  <c r="AJ8"/>
  <c r="AP8"/>
  <c r="BA8"/>
  <c r="AZ8"/>
  <c r="AJ7"/>
  <c r="AR7"/>
  <c r="AV7"/>
  <c r="AG7"/>
  <c r="AL7"/>
  <c r="AQ7"/>
  <c r="AK7"/>
  <c r="AP7"/>
  <c r="BA7"/>
  <c r="AI7"/>
  <c r="AY7"/>
  <c r="AM7"/>
  <c r="AH7"/>
  <c r="AS7"/>
  <c r="BC7"/>
  <c r="AP9"/>
  <c r="AT9"/>
  <c r="BB9"/>
  <c r="AJ9"/>
  <c r="AU9"/>
  <c r="AZ9"/>
  <c r="AS9"/>
  <c r="AY9"/>
  <c r="BD9"/>
  <c r="BC9"/>
  <c r="AF9"/>
  <c r="BA9"/>
  <c r="AW9"/>
  <c r="AV9"/>
  <c r="AI12"/>
  <c r="AU12"/>
  <c r="AY12"/>
  <c r="BC12"/>
  <c r="AT12"/>
  <c r="AZ12"/>
  <c r="AN12"/>
  <c r="AX12"/>
  <c r="F12"/>
  <c r="AG12"/>
  <c r="AF12"/>
  <c r="AP12"/>
  <c r="BA12"/>
  <c r="AK12"/>
  <c r="AV12"/>
  <c r="AM16"/>
  <c r="AQ16"/>
  <c r="AU16"/>
  <c r="BC16"/>
  <c r="AF16"/>
  <c r="AK16"/>
  <c r="AV16"/>
  <c r="BA16"/>
  <c r="AJ16"/>
  <c r="AT16"/>
  <c r="AZ16"/>
  <c r="AN16"/>
  <c r="AL16"/>
  <c r="AW16"/>
  <c r="AH16"/>
  <c r="BD16"/>
  <c r="F16"/>
  <c r="AG16"/>
  <c r="BB16"/>
  <c r="AI3"/>
  <c r="AM3"/>
  <c r="AY3"/>
  <c r="BC3"/>
  <c r="AJ3"/>
  <c r="AT3"/>
  <c r="AF3"/>
  <c r="AH3"/>
  <c r="AX3"/>
  <c r="BD3"/>
  <c r="AG3"/>
  <c r="AK3"/>
  <c r="AV3"/>
  <c r="AW3"/>
  <c r="BA3"/>
  <c r="AF15"/>
  <c r="AJ15"/>
  <c r="AN15"/>
  <c r="AR15"/>
  <c r="AV15"/>
  <c r="AZ15"/>
  <c r="BD15"/>
  <c r="AI15"/>
  <c r="AO15"/>
  <c r="AT15"/>
  <c r="AY15"/>
  <c r="AH15"/>
  <c r="AM15"/>
  <c r="AS15"/>
  <c r="AX15"/>
  <c r="BC15"/>
  <c r="AG15"/>
  <c r="AQ15"/>
  <c r="BB15"/>
  <c r="AP15"/>
  <c r="BA15"/>
  <c r="F15"/>
  <c r="AL15"/>
  <c r="AW15"/>
  <c r="AK15"/>
  <c r="AU15"/>
  <c r="AI4"/>
  <c r="AM4"/>
  <c r="AQ4"/>
  <c r="AU4"/>
  <c r="AY4"/>
  <c r="BC4"/>
  <c r="AH4"/>
  <c r="AL4"/>
  <c r="AP4"/>
  <c r="AT4"/>
  <c r="AX4"/>
  <c r="BB4"/>
  <c r="AK4"/>
  <c r="AS4"/>
  <c r="BA4"/>
  <c r="AJ4"/>
  <c r="AR4"/>
  <c r="AZ4"/>
  <c r="AG4"/>
  <c r="AF4"/>
  <c r="AV4"/>
  <c r="BD4"/>
  <c r="F4"/>
  <c r="AO4"/>
  <c r="AW4"/>
  <c r="AN4"/>
  <c r="AG6"/>
  <c r="AK6"/>
  <c r="AO6"/>
  <c r="AS6"/>
  <c r="AW6"/>
  <c r="BA6"/>
  <c r="AJ6"/>
  <c r="AP6"/>
  <c r="AU6"/>
  <c r="AZ6"/>
  <c r="AI6"/>
  <c r="AN6"/>
  <c r="AT6"/>
  <c r="AY6"/>
  <c r="BD6"/>
  <c r="AM6"/>
  <c r="AX6"/>
  <c r="AL6"/>
  <c r="AQ6"/>
  <c r="BB6"/>
  <c r="AH6"/>
  <c r="AR6"/>
  <c r="BC6"/>
  <c r="F6"/>
  <c r="AF6"/>
  <c r="AV6"/>
  <c r="AI20"/>
  <c r="AM20"/>
  <c r="AQ20"/>
  <c r="AU20"/>
  <c r="AY20"/>
  <c r="BC20"/>
  <c r="AG20"/>
  <c r="AL20"/>
  <c r="AR20"/>
  <c r="AW20"/>
  <c r="BB20"/>
  <c r="AK20"/>
  <c r="AP20"/>
  <c r="AV20"/>
  <c r="BA20"/>
  <c r="AJ20"/>
  <c r="AT20"/>
  <c r="AN20"/>
  <c r="AX20"/>
  <c r="AF20"/>
  <c r="AO20"/>
  <c r="AZ20"/>
  <c r="AH20"/>
  <c r="AS20"/>
  <c r="BD20"/>
  <c r="F20"/>
  <c r="AG14"/>
  <c r="AK14"/>
  <c r="AO14"/>
  <c r="AS14"/>
  <c r="AW14"/>
  <c r="BA14"/>
  <c r="AH14"/>
  <c r="AM14"/>
  <c r="AR14"/>
  <c r="AX14"/>
  <c r="BC14"/>
  <c r="F14"/>
  <c r="AF14"/>
  <c r="AL14"/>
  <c r="AQ14"/>
  <c r="AV14"/>
  <c r="BB14"/>
  <c r="AJ14"/>
  <c r="AU14"/>
  <c r="AN14"/>
  <c r="AY14"/>
  <c r="AP14"/>
  <c r="AZ14"/>
  <c r="AI14"/>
  <c r="AT14"/>
  <c r="BD14"/>
  <c r="B78" i="19"/>
  <c r="H20" i="22" s="1"/>
  <c r="A78" i="19"/>
  <c r="A72"/>
  <c r="G14" i="22" s="1"/>
  <c r="B72" i="19"/>
  <c r="H14" i="22" s="1"/>
  <c r="B66" i="19"/>
  <c r="H8" i="22" s="1"/>
  <c r="A66" i="19"/>
  <c r="A77"/>
  <c r="B77"/>
  <c r="H19" i="22" s="1"/>
  <c r="B61" i="19"/>
  <c r="H3" i="22" s="1"/>
  <c r="A61" i="19"/>
  <c r="A73"/>
  <c r="B73"/>
  <c r="H15" i="22" s="1"/>
  <c r="A65" i="19"/>
  <c r="B65"/>
  <c r="H7" i="22" s="1"/>
  <c r="B70" i="19"/>
  <c r="H12" i="22" s="1"/>
  <c r="A70" i="19"/>
  <c r="A69"/>
  <c r="G11" i="22" s="1"/>
  <c r="B69" i="19"/>
  <c r="H11" i="22" s="1"/>
  <c r="B62" i="19"/>
  <c r="H4" i="22" s="1"/>
  <c r="A62" i="19"/>
  <c r="A76"/>
  <c r="B76"/>
  <c r="H18" i="22" s="1"/>
  <c r="B75" i="19"/>
  <c r="H17" i="22" s="1"/>
  <c r="A75" i="19"/>
  <c r="B63"/>
  <c r="H5" i="22" s="1"/>
  <c r="A63" i="19"/>
  <c r="G5" i="22" s="1"/>
  <c r="A68" i="19"/>
  <c r="G10" i="22" s="1"/>
  <c r="B68" i="19"/>
  <c r="H10" i="22" s="1"/>
  <c r="B67" i="19"/>
  <c r="H9" i="22" s="1"/>
  <c r="A67" i="19"/>
  <c r="A64"/>
  <c r="B64"/>
  <c r="H6" i="22" s="1"/>
  <c r="B71" i="19"/>
  <c r="H13" i="22" s="1"/>
  <c r="A71" i="19"/>
  <c r="B74"/>
  <c r="H16" i="22" s="1"/>
  <c r="A74" i="19"/>
  <c r="G16" i="22" s="1"/>
  <c r="G19"/>
  <c r="H12" i="12"/>
  <c r="H13"/>
  <c r="H14"/>
  <c r="H15"/>
  <c r="H16"/>
  <c r="H17"/>
  <c r="H18"/>
  <c r="H19"/>
  <c r="H20"/>
  <c r="H21"/>
  <c r="H22"/>
  <c r="H23"/>
  <c r="H24"/>
  <c r="H25"/>
  <c r="H26"/>
  <c r="H27"/>
  <c r="H28"/>
  <c r="H29"/>
  <c r="H30"/>
  <c r="H31"/>
  <c r="H32"/>
  <c r="H33"/>
  <c r="H34"/>
  <c r="H35"/>
  <c r="H36"/>
  <c r="H37"/>
  <c r="H38"/>
  <c r="H39"/>
  <c r="H40"/>
  <c r="H41"/>
  <c r="H42"/>
  <c r="H43"/>
  <c r="H44"/>
  <c r="H45"/>
  <c r="H46"/>
  <c r="H11"/>
  <c r="B12"/>
  <c r="B13"/>
  <c r="B14"/>
  <c r="B15"/>
  <c r="B16"/>
  <c r="B17"/>
  <c r="B18"/>
  <c r="B19"/>
  <c r="B20"/>
  <c r="B21"/>
  <c r="B22"/>
  <c r="B23"/>
  <c r="B24"/>
  <c r="B25"/>
  <c r="B26"/>
  <c r="B27"/>
  <c r="B28"/>
  <c r="B29"/>
  <c r="B30"/>
  <c r="B31"/>
  <c r="B32"/>
  <c r="B33"/>
  <c r="B34"/>
  <c r="B35"/>
  <c r="B36"/>
  <c r="B37"/>
  <c r="B38"/>
  <c r="B39"/>
  <c r="B40"/>
  <c r="B41"/>
  <c r="B42"/>
  <c r="B43"/>
  <c r="B44"/>
  <c r="B45"/>
  <c r="B46"/>
  <c r="B11"/>
  <c r="D19" i="20"/>
  <c r="D8"/>
  <c r="D24"/>
  <c r="D16"/>
  <c r="D12"/>
  <c r="D25"/>
  <c r="D21"/>
  <c r="D17"/>
  <c r="D13"/>
  <c r="D9"/>
  <c r="D23"/>
  <c r="D15"/>
  <c r="D11"/>
  <c r="D20"/>
  <c r="D22"/>
  <c r="D18"/>
  <c r="D14"/>
  <c r="D10"/>
  <c r="Y122" i="6"/>
  <c r="Y121"/>
  <c r="C53"/>
  <c r="C52"/>
  <c r="C51"/>
  <c r="C50"/>
  <c r="C49"/>
  <c r="C48"/>
  <c r="C47"/>
  <c r="C46"/>
  <c r="C45"/>
  <c r="C70"/>
  <c r="C44"/>
  <c r="C43"/>
  <c r="C42"/>
  <c r="C41"/>
  <c r="C40"/>
  <c r="C39"/>
  <c r="C38"/>
  <c r="C37"/>
  <c r="C36"/>
  <c r="C35"/>
  <c r="M10"/>
  <c r="N10"/>
  <c r="O10"/>
  <c r="P10"/>
  <c r="Q10"/>
  <c r="R10"/>
  <c r="S10"/>
  <c r="T10"/>
  <c r="U10"/>
  <c r="V10"/>
  <c r="W10"/>
  <c r="X10"/>
  <c r="I10"/>
  <c r="J10"/>
  <c r="K10"/>
  <c r="L10"/>
  <c r="H10"/>
  <c r="G10"/>
  <c r="F10"/>
  <c r="C58"/>
  <c r="D35"/>
  <c r="D159" s="1"/>
  <c r="C73"/>
  <c r="D73"/>
  <c r="C64"/>
  <c r="D64"/>
  <c r="C72"/>
  <c r="D72"/>
  <c r="C62"/>
  <c r="C66"/>
  <c r="D66"/>
  <c r="C74"/>
  <c r="D74"/>
  <c r="C78"/>
  <c r="D78"/>
  <c r="C61"/>
  <c r="D61"/>
  <c r="C65"/>
  <c r="D65"/>
  <c r="C77"/>
  <c r="C68"/>
  <c r="D68"/>
  <c r="C76"/>
  <c r="D76"/>
  <c r="C63"/>
  <c r="D63"/>
  <c r="C67"/>
  <c r="D67"/>
  <c r="C71"/>
  <c r="D71"/>
  <c r="C75"/>
  <c r="C69"/>
  <c r="D77"/>
  <c r="D70"/>
  <c r="D75"/>
  <c r="D62"/>
  <c r="D69"/>
  <c r="D121"/>
  <c r="C46" i="12"/>
  <c r="A46" s="1"/>
  <c r="A25" i="20" s="1"/>
  <c r="B25" s="1"/>
  <c r="C45" i="12"/>
  <c r="A45"/>
  <c r="A24" i="20" s="1"/>
  <c r="B24" s="1"/>
  <c r="C44" i="12"/>
  <c r="A44" s="1"/>
  <c r="A23" i="20" s="1"/>
  <c r="B23" s="1"/>
  <c r="C43" i="12"/>
  <c r="A43"/>
  <c r="A22" i="20" s="1"/>
  <c r="B22" s="1"/>
  <c r="C42" i="12"/>
  <c r="A42"/>
  <c r="A21" i="20" s="1"/>
  <c r="B21" s="1"/>
  <c r="C41" i="12"/>
  <c r="A41"/>
  <c r="C40"/>
  <c r="A40"/>
  <c r="A19" i="20" s="1"/>
  <c r="B19" s="1"/>
  <c r="C39" i="12"/>
  <c r="A39"/>
  <c r="C38"/>
  <c r="A38"/>
  <c r="A17" i="20" s="1"/>
  <c r="B17" s="1"/>
  <c r="C37" i="12"/>
  <c r="A37"/>
  <c r="A16" i="20" s="1"/>
  <c r="B16" s="1"/>
  <c r="C36" i="12"/>
  <c r="A36"/>
  <c r="C35"/>
  <c r="A35"/>
  <c r="A14" i="20" s="1"/>
  <c r="B14" s="1"/>
  <c r="C34" i="12"/>
  <c r="A34"/>
  <c r="C33"/>
  <c r="A33"/>
  <c r="C32"/>
  <c r="A32"/>
  <c r="A11" i="20" s="1"/>
  <c r="B11" s="1"/>
  <c r="C31" i="12"/>
  <c r="A31"/>
  <c r="C30"/>
  <c r="A30"/>
  <c r="C29"/>
  <c r="A29"/>
  <c r="A8" i="20" s="1"/>
  <c r="B8" s="1"/>
  <c r="C28" i="12"/>
  <c r="A28"/>
  <c r="A25" i="45" s="1"/>
  <c r="B25" s="1"/>
  <c r="C27" i="12"/>
  <c r="A27"/>
  <c r="A24" i="45" s="1"/>
  <c r="B24" s="1"/>
  <c r="C26" i="12"/>
  <c r="C25"/>
  <c r="C24"/>
  <c r="C23"/>
  <c r="C22"/>
  <c r="C21"/>
  <c r="C20"/>
  <c r="C19"/>
  <c r="C18"/>
  <c r="C17"/>
  <c r="C16"/>
  <c r="C15"/>
  <c r="C14"/>
  <c r="C13"/>
  <c r="C12"/>
  <c r="C11"/>
  <c r="A13" i="20"/>
  <c r="B13" s="1"/>
  <c r="A9"/>
  <c r="B9" s="1"/>
  <c r="A12"/>
  <c r="B12" s="1"/>
  <c r="A20"/>
  <c r="B20" s="1"/>
  <c r="A15"/>
  <c r="B15" s="1"/>
  <c r="A10"/>
  <c r="B10" s="1"/>
  <c r="A18"/>
  <c r="B18" s="1"/>
  <c r="B16" i="22" l="1"/>
  <c r="B17" s="1"/>
  <c r="B18" s="1"/>
  <c r="B19" s="1"/>
  <c r="A15"/>
  <c r="AE17" i="37"/>
  <c r="AN15" i="38"/>
  <c r="AJ15"/>
  <c r="AM24" i="37"/>
  <c r="CO34"/>
  <c r="BK39"/>
  <c r="AY24"/>
  <c r="CC30"/>
  <c r="BE40"/>
  <c r="CO28"/>
  <c r="BE45"/>
  <c r="CC39"/>
  <c r="BE30"/>
  <c r="BK36"/>
  <c r="CU15"/>
  <c r="BQ20"/>
  <c r="CI20"/>
  <c r="AS34"/>
  <c r="CU44"/>
  <c r="AS36"/>
  <c r="BQ26"/>
  <c r="CU16"/>
  <c r="BQ37"/>
  <c r="CI43"/>
  <c r="CC41"/>
  <c r="AS30"/>
  <c r="AY18"/>
  <c r="AS15"/>
  <c r="BW21"/>
  <c r="AM44"/>
  <c r="BE24"/>
  <c r="CI33"/>
  <c r="AS23"/>
  <c r="CI41"/>
  <c r="CC47"/>
  <c r="AS21"/>
  <c r="BK41"/>
  <c r="CI44"/>
  <c r="BW46"/>
  <c r="BE25"/>
  <c r="BK14"/>
  <c r="CC17"/>
  <c r="AM36"/>
  <c r="BE29"/>
  <c r="CO16"/>
  <c r="CI25"/>
  <c r="AS24"/>
  <c r="AM37"/>
  <c r="CU41"/>
  <c r="CI18"/>
  <c r="BW32"/>
  <c r="CO24"/>
  <c r="BK42"/>
  <c r="AY27"/>
  <c r="CO43"/>
  <c r="BQ23"/>
  <c r="CU19"/>
  <c r="AM19"/>
  <c r="BW37"/>
  <c r="BQ24"/>
  <c r="CO38"/>
  <c r="CO37"/>
  <c r="CO32"/>
  <c r="BQ28"/>
  <c r="AY39"/>
  <c r="CU27"/>
  <c r="BE20"/>
  <c r="AS26"/>
  <c r="BQ46"/>
  <c r="BK27"/>
  <c r="CO40"/>
  <c r="CC29"/>
  <c r="BW20"/>
  <c r="BE31"/>
  <c r="AY17"/>
  <c r="BW39"/>
  <c r="AM40"/>
  <c r="AS31"/>
  <c r="BW16"/>
  <c r="AY15"/>
  <c r="AS38"/>
  <c r="AS45"/>
  <c r="BK28"/>
  <c r="CU38"/>
  <c r="AM31"/>
  <c r="BK22"/>
  <c r="CI32"/>
  <c r="BE34"/>
  <c r="AM26"/>
  <c r="BQ42"/>
  <c r="BB23" i="22"/>
  <c r="AH23"/>
  <c r="AR23"/>
  <c r="AP23"/>
  <c r="AX23"/>
  <c r="BA23"/>
  <c r="AK23"/>
  <c r="BC23"/>
  <c r="AM23"/>
  <c r="BD23"/>
  <c r="AJ23"/>
  <c r="AL23"/>
  <c r="AT23"/>
  <c r="AO23"/>
  <c r="AQ23"/>
  <c r="AN23"/>
  <c r="AW23"/>
  <c r="AY23"/>
  <c r="AV23"/>
  <c r="AZ23"/>
  <c r="AG23"/>
  <c r="AI23"/>
  <c r="F23"/>
  <c r="AF23"/>
  <c r="AU23"/>
  <c r="AS23"/>
  <c r="AP5"/>
  <c r="F5"/>
  <c r="AY5"/>
  <c r="AR5"/>
  <c r="AQ5"/>
  <c r="AU5"/>
  <c r="AI16"/>
  <c r="AY16"/>
  <c r="AP16"/>
  <c r="AO16"/>
  <c r="AX16"/>
  <c r="AS16"/>
  <c r="AR16"/>
  <c r="AI16" i="37"/>
  <c r="AK16"/>
  <c r="AQ16" s="1"/>
  <c r="AW16" s="1"/>
  <c r="BC16" s="1"/>
  <c r="BI16" s="1"/>
  <c r="BO16" s="1"/>
  <c r="BU16" s="1"/>
  <c r="CA16" s="1"/>
  <c r="CG16" s="1"/>
  <c r="CM16" s="1"/>
  <c r="CS16" s="1"/>
  <c r="U17"/>
  <c r="W17"/>
  <c r="V17"/>
  <c r="Z17"/>
  <c r="AF17" s="1"/>
  <c r="T17"/>
  <c r="R17"/>
  <c r="S17"/>
  <c r="Q17"/>
  <c r="C18"/>
  <c r="AB17"/>
  <c r="AH17" s="1"/>
  <c r="X17"/>
  <c r="A18" i="22"/>
  <c r="AD14" i="37"/>
  <c r="BK24"/>
  <c r="CI24"/>
  <c r="AP3" i="22"/>
  <c r="BB3"/>
  <c r="AN3"/>
  <c r="AO3"/>
  <c r="AW12"/>
  <c r="AR12"/>
  <c r="AS12"/>
  <c r="AO12"/>
  <c r="AM9"/>
  <c r="AR9"/>
  <c r="AI9"/>
  <c r="F9"/>
  <c r="AX7"/>
  <c r="F7"/>
  <c r="BB7"/>
  <c r="AZ7"/>
  <c r="AF8"/>
  <c r="AW8"/>
  <c r="BD8"/>
  <c r="BA11"/>
  <c r="AK11"/>
  <c r="AG11"/>
  <c r="AH11"/>
  <c r="AO17"/>
  <c r="AJ17"/>
  <c r="BC17"/>
  <c r="F17"/>
  <c r="AR10"/>
  <c r="AX10"/>
  <c r="AU10"/>
  <c r="AL10"/>
  <c r="AO10"/>
  <c r="AG17" i="37"/>
  <c r="BW19"/>
  <c r="AM33"/>
  <c r="AM16"/>
  <c r="AM32"/>
  <c r="BE37"/>
  <c r="BW22"/>
  <c r="BK40"/>
  <c r="BE33"/>
  <c r="CC33"/>
  <c r="AY34"/>
  <c r="BW34"/>
  <c r="CU34"/>
  <c r="BE36"/>
  <c r="AY40"/>
  <c r="BW40"/>
  <c r="AS41"/>
  <c r="AN7" i="22"/>
  <c r="BD7"/>
  <c r="AW7"/>
  <c r="AU7"/>
  <c r="AO7"/>
  <c r="AT7"/>
  <c r="AH9"/>
  <c r="AX9"/>
  <c r="AO9"/>
  <c r="AN9"/>
  <c r="AG9"/>
  <c r="AQ9"/>
  <c r="AK9"/>
  <c r="AH17"/>
  <c r="AX17"/>
  <c r="AM17"/>
  <c r="AF17"/>
  <c r="BA17"/>
  <c r="AS17"/>
  <c r="AN17"/>
  <c r="AQ3"/>
  <c r="F3"/>
  <c r="AZ3"/>
  <c r="AS3"/>
  <c r="AR3"/>
  <c r="AL3"/>
  <c r="F10"/>
  <c r="AI10"/>
  <c r="AZ10"/>
  <c r="AV10"/>
  <c r="AK15" i="38"/>
  <c r="CO42" i="37"/>
  <c r="AM20"/>
  <c r="BQ44"/>
  <c r="AM27"/>
  <c r="CC42"/>
  <c r="BW45"/>
  <c r="BE47"/>
  <c r="BQ39"/>
  <c r="CC16"/>
  <c r="AQ12" i="22"/>
  <c r="AJ12"/>
  <c r="AH12"/>
  <c r="BD12"/>
  <c r="BB12"/>
  <c r="AL12"/>
  <c r="AN11"/>
  <c r="BD11"/>
  <c r="AX11"/>
  <c r="AQ11"/>
  <c r="AU11"/>
  <c r="AP11"/>
  <c r="AI8"/>
  <c r="AY8"/>
  <c r="AS8"/>
  <c r="AG8"/>
  <c r="BB8"/>
  <c r="AT8"/>
  <c r="AO8"/>
  <c r="AG10"/>
  <c r="AW10"/>
  <c r="AQ10"/>
  <c r="AP10"/>
  <c r="AY10"/>
  <c r="AT10"/>
  <c r="BC10"/>
  <c r="U16" i="38"/>
  <c r="O16"/>
  <c r="AA16" s="1"/>
  <c r="A17" i="22"/>
  <c r="A14"/>
  <c r="AG25" i="38"/>
  <c r="AS43" i="37"/>
  <c r="CI34"/>
  <c r="BE35"/>
  <c r="CU25"/>
  <c r="AE16" i="38"/>
  <c r="BQ22" i="37"/>
  <c r="CC36"/>
  <c r="CU46"/>
  <c r="CO47"/>
  <c r="AY42"/>
  <c r="CC34"/>
  <c r="CU17"/>
  <c r="CC18"/>
  <c r="AB21"/>
  <c r="AH21" s="1"/>
  <c r="L26"/>
  <c r="X26" s="1"/>
  <c r="R26"/>
  <c r="Q18" i="38"/>
  <c r="W18"/>
  <c r="AC18" s="1"/>
  <c r="AB18"/>
  <c r="AH18" s="1"/>
  <c r="Y18"/>
  <c r="AE18" s="1"/>
  <c r="Z18"/>
  <c r="AF18" s="1"/>
  <c r="X18"/>
  <c r="AD18" s="1"/>
  <c r="S18"/>
  <c r="U18"/>
  <c r="AG18" s="1"/>
  <c r="R13"/>
  <c r="Z13"/>
  <c r="AF13" s="1"/>
  <c r="U13"/>
  <c r="W13"/>
  <c r="B14"/>
  <c r="Q13"/>
  <c r="AB13"/>
  <c r="AH13" s="1"/>
  <c r="AA13"/>
  <c r="AG13" s="1"/>
  <c r="T13"/>
  <c r="AM40"/>
  <c r="AM32"/>
  <c r="AM13"/>
  <c r="AM43"/>
  <c r="AM42"/>
  <c r="AM26"/>
  <c r="AM38"/>
  <c r="AM18"/>
  <c r="AM39"/>
  <c r="AM34"/>
  <c r="AM44"/>
  <c r="AM20"/>
  <c r="E15" i="42"/>
  <c r="AM17" i="38"/>
  <c r="A12" i="22"/>
  <c r="AG26" i="37"/>
  <c r="AD23" i="38"/>
  <c r="AD19"/>
  <c r="CO30" i="37"/>
  <c r="BW29"/>
  <c r="Q20"/>
  <c r="AY14"/>
  <c r="BW14"/>
  <c r="CU14"/>
  <c r="CO15"/>
  <c r="AM15"/>
  <c r="CI16"/>
  <c r="AY19"/>
  <c r="BE21"/>
  <c r="BE23"/>
  <c r="CC23"/>
  <c r="AS25"/>
  <c r="BE28"/>
  <c r="CC28"/>
  <c r="AM42"/>
  <c r="AY44"/>
  <c r="BW44"/>
  <c r="CC45"/>
  <c r="BW47"/>
  <c r="B30"/>
  <c r="W27"/>
  <c r="C28"/>
  <c r="R28" s="1"/>
  <c r="AB27"/>
  <c r="AH27" s="1"/>
  <c r="Z27"/>
  <c r="X27"/>
  <c r="AD27" s="1"/>
  <c r="Q27"/>
  <c r="Y27"/>
  <c r="T27"/>
  <c r="V26" i="38"/>
  <c r="AA26"/>
  <c r="AG26" s="1"/>
  <c r="W26"/>
  <c r="AC26" s="1"/>
  <c r="Y26"/>
  <c r="AE26" s="1"/>
  <c r="R26"/>
  <c r="T26"/>
  <c r="AF26" s="1"/>
  <c r="B27"/>
  <c r="X26"/>
  <c r="AD26" s="1"/>
  <c r="AB26"/>
  <c r="AH26" s="1"/>
  <c r="CU45" i="37"/>
  <c r="AD13" i="38"/>
  <c r="S27" i="37"/>
  <c r="AS29"/>
  <c r="BQ29"/>
  <c r="CO29"/>
  <c r="BK30"/>
  <c r="BK31"/>
  <c r="CI31"/>
  <c r="AS33"/>
  <c r="BQ33"/>
  <c r="CO33"/>
  <c r="AS35"/>
  <c r="BQ35"/>
  <c r="CO36"/>
  <c r="AM43"/>
  <c r="AC19" i="38"/>
  <c r="P23"/>
  <c r="AB23" s="1"/>
  <c r="AH23" s="1"/>
  <c r="V23"/>
  <c r="CO18" i="37"/>
  <c r="CC21"/>
  <c r="CU18"/>
  <c r="CC31"/>
  <c r="CC44"/>
  <c r="CU31"/>
  <c r="CU47"/>
  <c r="CO46"/>
  <c r="CO44"/>
  <c r="BW30"/>
  <c r="BE39"/>
  <c r="BW43"/>
  <c r="CU40"/>
  <c r="AM35"/>
  <c r="AS40"/>
  <c r="AM47"/>
  <c r="CU30"/>
  <c r="CO23"/>
  <c r="AY26"/>
  <c r="AS42"/>
  <c r="BQ34"/>
  <c r="CI14"/>
  <c r="CC19"/>
  <c r="CC22"/>
  <c r="CO14"/>
  <c r="CC35"/>
  <c r="BQ41"/>
  <c r="BE27"/>
  <c r="BW38"/>
  <c r="AM29"/>
  <c r="CU24"/>
  <c r="CC25"/>
  <c r="BE18"/>
  <c r="AS17"/>
  <c r="CU43"/>
  <c r="BW31"/>
  <c r="BK45"/>
  <c r="BK47"/>
  <c r="CO31"/>
  <c r="BQ36"/>
  <c r="AY46"/>
  <c r="BK25"/>
  <c r="AM28"/>
  <c r="CI36"/>
  <c r="AY20"/>
  <c r="CI21"/>
  <c r="CU32"/>
  <c r="CI17"/>
  <c r="BK29"/>
  <c r="BE41"/>
  <c r="CC38"/>
  <c r="CO17"/>
  <c r="CO20"/>
  <c r="AY32"/>
  <c r="BW33"/>
  <c r="BW24"/>
  <c r="AM38"/>
  <c r="CI42"/>
  <c r="AM14"/>
  <c r="CI22"/>
  <c r="BE16"/>
  <c r="AY22"/>
  <c r="BE44"/>
  <c r="AS37"/>
  <c r="AY28"/>
  <c r="BK37"/>
  <c r="AS19"/>
  <c r="CC27"/>
  <c r="BK15"/>
  <c r="AS14"/>
  <c r="AY43"/>
  <c r="BQ47"/>
  <c r="AM41"/>
  <c r="CC32"/>
  <c r="BQ30"/>
  <c r="BK18"/>
  <c r="BK16"/>
  <c r="BE46"/>
  <c r="CU37"/>
  <c r="BW26"/>
  <c r="AM34"/>
  <c r="CC40"/>
  <c r="CI39"/>
  <c r="CO19"/>
  <c r="BQ27"/>
  <c r="BE15"/>
  <c r="AS28"/>
  <c r="BQ14"/>
  <c r="BE26"/>
  <c r="CC20"/>
  <c r="AY25"/>
  <c r="AY23"/>
  <c r="C21"/>
  <c r="W20"/>
  <c r="AC20" s="1"/>
  <c r="AA20"/>
  <c r="AG20" s="1"/>
  <c r="Z20"/>
  <c r="E14" i="42"/>
  <c r="AM16" i="38"/>
  <c r="AF25"/>
  <c r="AD17"/>
  <c r="AD16"/>
  <c r="AE24"/>
  <c r="AC16"/>
  <c r="AE13"/>
  <c r="AE22"/>
  <c r="BK19" i="37"/>
  <c r="BW27"/>
  <c r="AM46"/>
  <c r="CI46"/>
  <c r="Y19" i="38"/>
  <c r="AE19" s="1"/>
  <c r="AM27"/>
  <c r="AC31"/>
  <c r="E19" i="36"/>
  <c r="F39"/>
  <c r="Y28" i="37"/>
  <c r="D21" i="36"/>
  <c r="F21" s="1"/>
  <c r="D25"/>
  <c r="F25" s="1"/>
  <c r="AM17" i="37"/>
  <c r="CC37"/>
  <c r="BQ15"/>
  <c r="BK46"/>
  <c r="BQ38"/>
  <c r="AY16"/>
  <c r="CI28"/>
  <c r="BK44"/>
  <c r="AY30"/>
  <c r="BQ43"/>
  <c r="CU42"/>
  <c r="AY45"/>
  <c r="AA23"/>
  <c r="AG23" s="1"/>
  <c r="AB23"/>
  <c r="AH23" s="1"/>
  <c r="Y23"/>
  <c r="AE23" s="1"/>
  <c r="Q23"/>
  <c r="AC23" s="1"/>
  <c r="B24"/>
  <c r="Z23"/>
  <c r="AF23" s="1"/>
  <c r="X23"/>
  <c r="AD23" s="1"/>
  <c r="B32" i="38"/>
  <c r="Q31"/>
  <c r="E34"/>
  <c r="K34" s="1"/>
  <c r="E35" i="37"/>
  <c r="K35" s="1"/>
  <c r="P27" i="40"/>
  <c r="E42" i="38"/>
  <c r="K42" s="1"/>
  <c r="P35" i="40"/>
  <c r="E43" i="37"/>
  <c r="K43" s="1"/>
  <c r="C41" i="38"/>
  <c r="V25"/>
  <c r="AH25" s="1"/>
  <c r="AM14"/>
  <c r="X24"/>
  <c r="F23" i="36"/>
  <c r="AM45" i="37"/>
  <c r="AM33" i="38"/>
  <c r="AM25"/>
  <c r="BK17" i="37"/>
  <c r="AS18"/>
  <c r="BQ18"/>
  <c r="CU20"/>
  <c r="AY21"/>
  <c r="CU21"/>
  <c r="BE22"/>
  <c r="AS27"/>
  <c r="CU29"/>
  <c r="BE32"/>
  <c r="AY37"/>
  <c r="BE38"/>
  <c r="BE43"/>
  <c r="CC43"/>
  <c r="D19" i="36"/>
  <c r="F15"/>
  <c r="F16" s="1"/>
  <c r="D23"/>
  <c r="Z14" i="37"/>
  <c r="AF14" s="1"/>
  <c r="Y14"/>
  <c r="T14"/>
  <c r="AA14"/>
  <c r="S14"/>
  <c r="B15"/>
  <c r="Q14"/>
  <c r="AC14" s="1"/>
  <c r="R14"/>
  <c r="U14"/>
  <c r="V21"/>
  <c r="B22"/>
  <c r="X21"/>
  <c r="B33"/>
  <c r="Q32"/>
  <c r="C20" i="38"/>
  <c r="AB19"/>
  <c r="AH19" s="1"/>
  <c r="AA19"/>
  <c r="AG19" s="1"/>
  <c r="B17" i="42"/>
  <c r="D17" s="1"/>
  <c r="E20"/>
  <c r="AM22" i="38"/>
  <c r="E21" i="42"/>
  <c r="AM23" i="38"/>
  <c r="U25"/>
  <c r="S25"/>
  <c r="AE25" s="1"/>
  <c r="AK25" s="1"/>
  <c r="E40" i="37"/>
  <c r="K40" s="1"/>
  <c r="P32" i="40"/>
  <c r="E43" i="38"/>
  <c r="K43" s="1"/>
  <c r="P36" i="40"/>
  <c r="AS46" i="37"/>
  <c r="AC32"/>
  <c r="BW15"/>
  <c r="AS16"/>
  <c r="BQ16"/>
  <c r="BW17"/>
  <c r="BE19"/>
  <c r="AM21"/>
  <c r="BK21"/>
  <c r="AS22"/>
  <c r="CO22"/>
  <c r="BQ25"/>
  <c r="CO25"/>
  <c r="BK26"/>
  <c r="CI26"/>
  <c r="BW28"/>
  <c r="AS32"/>
  <c r="BQ32"/>
  <c r="AS39"/>
  <c r="CO39"/>
  <c r="CO41"/>
  <c r="BQ45"/>
  <c r="AM19" i="38"/>
  <c r="R23"/>
  <c r="U23"/>
  <c r="AG23" s="1"/>
  <c r="Q23"/>
  <c r="AC23" s="1"/>
  <c r="D20" i="36"/>
  <c r="F20" s="1"/>
  <c r="D17" i="11" s="1"/>
  <c r="C17" s="1"/>
  <c r="D27" i="36"/>
  <c r="F27" s="1"/>
  <c r="D14" i="11" s="1"/>
  <c r="C14" s="1"/>
  <c r="Q22" i="38"/>
  <c r="AC22" s="1"/>
  <c r="R22"/>
  <c r="AD22" s="1"/>
  <c r="AT36" i="22"/>
  <c r="AP36"/>
  <c r="BB36"/>
  <c r="AR36"/>
  <c r="BD36"/>
  <c r="AG36"/>
  <c r="AQ36"/>
  <c r="AO36"/>
  <c r="BA36"/>
  <c r="AW36"/>
  <c r="AN36"/>
  <c r="F36"/>
  <c r="AU36"/>
  <c r="AJ36"/>
  <c r="AS36"/>
  <c r="AH36"/>
  <c r="AY36"/>
  <c r="AI36"/>
  <c r="AJ26"/>
  <c r="AS26"/>
  <c r="AZ26"/>
  <c r="AR26"/>
  <c r="AL26"/>
  <c r="AG26"/>
  <c r="AP26"/>
  <c r="AX26"/>
  <c r="AW26"/>
  <c r="AU26"/>
  <c r="AF26"/>
  <c r="AO26"/>
  <c r="AV26"/>
  <c r="BD26"/>
  <c r="BB26"/>
  <c r="F26"/>
  <c r="AY26"/>
  <c r="AI26"/>
  <c r="W17" i="38"/>
  <c r="AC17" s="1"/>
  <c r="Q17"/>
  <c r="Y26" i="37"/>
  <c r="AE26" s="1"/>
  <c r="V27"/>
  <c r="Z24" i="38"/>
  <c r="AF24" s="1"/>
  <c r="R24"/>
  <c r="U24"/>
  <c r="AG24" s="1"/>
  <c r="CI27" i="37"/>
  <c r="CU36"/>
  <c r="AM30"/>
  <c r="CI40"/>
  <c r="BQ21"/>
  <c r="CC15"/>
  <c r="CU23"/>
  <c r="CI29"/>
  <c r="CI37"/>
  <c r="AS44"/>
  <c r="AY38"/>
  <c r="CU39"/>
  <c r="AS47"/>
  <c r="CC14"/>
  <c r="AY36"/>
  <c r="CI30"/>
  <c r="CO45"/>
  <c r="BW23"/>
  <c r="CI35"/>
  <c r="BK32"/>
  <c r="BE14"/>
  <c r="CU26"/>
  <c r="CI47"/>
  <c r="CO21"/>
  <c r="AY33"/>
  <c r="BW41"/>
  <c r="BW42"/>
  <c r="AY31"/>
  <c r="CU22"/>
  <c r="CO26"/>
  <c r="AY41"/>
  <c r="BK34"/>
  <c r="BK33"/>
  <c r="CC46"/>
  <c r="P29" i="40"/>
  <c r="Z19" i="38"/>
  <c r="AF19" s="1"/>
  <c r="CI38" i="37"/>
  <c r="CU33"/>
  <c r="S20"/>
  <c r="AE20" s="1"/>
  <c r="BE17"/>
  <c r="U20"/>
  <c r="AS20"/>
  <c r="BW18"/>
  <c r="AB20"/>
  <c r="AH20" s="1"/>
  <c r="AM22"/>
  <c r="BW25"/>
  <c r="BK35"/>
  <c r="F22" i="36"/>
  <c r="D18" i="11" s="1"/>
  <c r="C18" s="1"/>
  <c r="BC37" i="22"/>
  <c r="AM37"/>
  <c r="AN37"/>
  <c r="AW37"/>
  <c r="AG37"/>
  <c r="AX37"/>
  <c r="AL37"/>
  <c r="AQ37"/>
  <c r="AR37"/>
  <c r="BA37"/>
  <c r="AK37"/>
  <c r="F37"/>
  <c r="AJ37"/>
  <c r="AP37"/>
  <c r="AT37"/>
  <c r="AH37"/>
  <c r="BB37"/>
  <c r="AU37"/>
  <c r="AZ37"/>
  <c r="AO37"/>
  <c r="AV37"/>
  <c r="G23"/>
  <c r="BE42" i="37"/>
  <c r="AM18"/>
  <c r="BQ40"/>
  <c r="AM39"/>
  <c r="CI15"/>
  <c r="AY47"/>
  <c r="BK38"/>
  <c r="T20"/>
  <c r="X20"/>
  <c r="AD20" s="1"/>
  <c r="R20"/>
  <c r="B20" i="38"/>
  <c r="Q19"/>
  <c r="V19"/>
  <c r="E45"/>
  <c r="K45" s="1"/>
  <c r="E46" i="37"/>
  <c r="K46" s="1"/>
  <c r="CI45"/>
  <c r="Y17" i="38"/>
  <c r="AE17" s="1"/>
  <c r="AM29"/>
  <c r="BQ17" i="37"/>
  <c r="CC24"/>
  <c r="AM25"/>
  <c r="CC26"/>
  <c r="CU28"/>
  <c r="AY29"/>
  <c r="BQ31"/>
  <c r="CU35"/>
  <c r="BK43"/>
  <c r="F26" i="36"/>
  <c r="D12" i="11" s="1"/>
  <c r="C12" s="1"/>
  <c r="C32" i="38"/>
  <c r="E37"/>
  <c r="K37" s="1"/>
  <c r="G37" i="22"/>
  <c r="H23"/>
  <c r="AI32"/>
  <c r="AY32"/>
  <c r="AI34"/>
  <c r="AY34"/>
  <c r="AO35"/>
  <c r="F32"/>
  <c r="AN35"/>
  <c r="AN34"/>
  <c r="AL35"/>
  <c r="AX35"/>
  <c r="AK34"/>
  <c r="AF34"/>
  <c r="AH35"/>
  <c r="AT35"/>
  <c r="AO34"/>
  <c r="BB32"/>
  <c r="AW32"/>
  <c r="AR32"/>
  <c r="AL32"/>
  <c r="AG32"/>
  <c r="BB29"/>
  <c r="AH29"/>
  <c r="BB24"/>
  <c r="AR24"/>
  <c r="AG24"/>
  <c r="G26"/>
  <c r="H36"/>
  <c r="AG34"/>
  <c r="BD34"/>
  <c r="AW34"/>
  <c r="BB34"/>
  <c r="BA34"/>
  <c r="AW21"/>
  <c r="BD32"/>
  <c r="AX32"/>
  <c r="AS32"/>
  <c r="AN32"/>
  <c r="AX31"/>
  <c r="AX30"/>
  <c r="AR30"/>
  <c r="AK30"/>
  <c r="BB28"/>
  <c r="AR28"/>
  <c r="BD24"/>
  <c r="AS24"/>
  <c r="I44" i="12"/>
  <c r="C23" i="20" s="1"/>
  <c r="I26" i="12"/>
  <c r="C23" i="45" s="1"/>
  <c r="D19" i="11"/>
  <c r="C19"/>
  <c r="I42" i="12"/>
  <c r="C21" i="20" s="1"/>
  <c r="I24" i="12"/>
  <c r="C21" i="45" s="1"/>
  <c r="I46" i="12"/>
  <c r="C25" i="20" s="1"/>
  <c r="I28" i="12"/>
  <c r="C25" i="45" s="1"/>
  <c r="I23" i="12"/>
  <c r="C20" i="45" s="1"/>
  <c r="I41" i="12"/>
  <c r="C20" i="20" s="1"/>
  <c r="I36" i="12"/>
  <c r="C15" i="20" s="1"/>
  <c r="I18" i="12"/>
  <c r="C15" i="45" s="1"/>
  <c r="C13" i="11"/>
  <c r="E11" i="22"/>
  <c r="F34" i="6"/>
  <c r="G3" i="22"/>
  <c r="G18"/>
  <c r="G7"/>
  <c r="E7"/>
  <c r="E13"/>
  <c r="E5"/>
  <c r="E9"/>
  <c r="E122" i="6"/>
  <c r="G9" i="22"/>
  <c r="G4"/>
  <c r="G20"/>
  <c r="G13"/>
  <c r="G12"/>
  <c r="G8"/>
  <c r="G17"/>
  <c r="G6"/>
  <c r="G15"/>
  <c r="E20"/>
  <c r="E12" i="6"/>
  <c r="E36" i="22"/>
  <c r="E37"/>
  <c r="E6"/>
  <c r="E10"/>
  <c r="E8"/>
  <c r="E14"/>
  <c r="F60" i="6"/>
  <c r="F122"/>
  <c r="E34"/>
  <c r="E60"/>
  <c r="E86" s="1"/>
  <c r="E123" s="1"/>
  <c r="E21" i="22"/>
  <c r="E24"/>
  <c r="E29"/>
  <c r="E30"/>
  <c r="E33"/>
  <c r="E3"/>
  <c r="E12"/>
  <c r="E15"/>
  <c r="E18"/>
  <c r="F12" i="6"/>
  <c r="E85"/>
  <c r="E17" i="22"/>
  <c r="E16"/>
  <c r="E19"/>
  <c r="E4"/>
  <c r="F59" i="6"/>
  <c r="F84" s="1"/>
  <c r="F121" s="1"/>
  <c r="E59"/>
  <c r="E84" s="1"/>
  <c r="E121" s="1"/>
  <c r="E38" i="22"/>
  <c r="E22"/>
  <c r="E26"/>
  <c r="E32"/>
  <c r="E31"/>
  <c r="E28"/>
  <c r="E35" i="6"/>
  <c r="E35" i="19"/>
  <c r="E122"/>
  <c r="E34"/>
  <c r="F11"/>
  <c r="E85"/>
  <c r="E59"/>
  <c r="E84" s="1"/>
  <c r="E121" s="1"/>
  <c r="E12"/>
  <c r="E60"/>
  <c r="F35" i="6"/>
  <c r="G11"/>
  <c r="E25" i="22"/>
  <c r="E34"/>
  <c r="E23"/>
  <c r="E35"/>
  <c r="AK23" i="37" l="1"/>
  <c r="AQ23" s="1"/>
  <c r="AW23" s="1"/>
  <c r="BC23" s="1"/>
  <c r="BI23" s="1"/>
  <c r="BO23" s="1"/>
  <c r="BU23" s="1"/>
  <c r="CA23" s="1"/>
  <c r="CG23" s="1"/>
  <c r="CM23" s="1"/>
  <c r="CS23" s="1"/>
  <c r="AI23"/>
  <c r="AK22" i="38"/>
  <c r="AI22"/>
  <c r="D16" i="11"/>
  <c r="C16" s="1"/>
  <c r="D15"/>
  <c r="C15" s="1"/>
  <c r="I20" i="12"/>
  <c r="C17" i="45" s="1"/>
  <c r="I38" i="12"/>
  <c r="C17" i="20" s="1"/>
  <c r="D11" i="11"/>
  <c r="C11" s="1"/>
  <c r="D10"/>
  <c r="C10" s="1"/>
  <c r="D9"/>
  <c r="C9" s="1"/>
  <c r="D8"/>
  <c r="C8" s="1"/>
  <c r="AK23" i="38"/>
  <c r="AI23"/>
  <c r="AB20"/>
  <c r="B21"/>
  <c r="V20"/>
  <c r="S20"/>
  <c r="T20"/>
  <c r="R20"/>
  <c r="Q20"/>
  <c r="U20"/>
  <c r="X20"/>
  <c r="AA20"/>
  <c r="Y20"/>
  <c r="Z20"/>
  <c r="AF20" s="1"/>
  <c r="W20"/>
  <c r="AK32" i="37"/>
  <c r="AQ32" s="1"/>
  <c r="AW32" s="1"/>
  <c r="BC32" s="1"/>
  <c r="BI32" s="1"/>
  <c r="BO32" s="1"/>
  <c r="BU32" s="1"/>
  <c r="CA32" s="1"/>
  <c r="CG32" s="1"/>
  <c r="CM32" s="1"/>
  <c r="CS32" s="1"/>
  <c r="AI32"/>
  <c r="D7" i="11"/>
  <c r="C7" s="1"/>
  <c r="D6"/>
  <c r="C6" s="1"/>
  <c r="D5"/>
  <c r="C5" s="1"/>
  <c r="B33" i="38"/>
  <c r="W32"/>
  <c r="AC32" s="1"/>
  <c r="Q32"/>
  <c r="AK31"/>
  <c r="AI31"/>
  <c r="C22" i="37"/>
  <c r="T22" s="1"/>
  <c r="T21"/>
  <c r="S21"/>
  <c r="Z21"/>
  <c r="Y21"/>
  <c r="U21"/>
  <c r="W21"/>
  <c r="AC21" s="1"/>
  <c r="Q21"/>
  <c r="AA21"/>
  <c r="AG21" s="1"/>
  <c r="AI19" i="38"/>
  <c r="AK19"/>
  <c r="B31" i="37"/>
  <c r="B20" i="22"/>
  <c r="A20" s="1"/>
  <c r="A19"/>
  <c r="C33" i="38"/>
  <c r="B30" i="42"/>
  <c r="D30" s="1"/>
  <c r="C21" i="38"/>
  <c r="B19" i="42" s="1"/>
  <c r="D19" s="1"/>
  <c r="B18"/>
  <c r="D18" s="1"/>
  <c r="W22" i="37"/>
  <c r="AC22" s="1"/>
  <c r="Q22"/>
  <c r="Z22"/>
  <c r="R22"/>
  <c r="Y22"/>
  <c r="X22"/>
  <c r="S22"/>
  <c r="V22"/>
  <c r="U22"/>
  <c r="AK20"/>
  <c r="AQ20" s="1"/>
  <c r="AW20" s="1"/>
  <c r="BC20" s="1"/>
  <c r="BI20" s="1"/>
  <c r="BO20" s="1"/>
  <c r="BU20" s="1"/>
  <c r="CA20" s="1"/>
  <c r="CG20" s="1"/>
  <c r="CM20" s="1"/>
  <c r="CS20" s="1"/>
  <c r="Y14" i="38"/>
  <c r="AE14" s="1"/>
  <c r="AA14"/>
  <c r="V14"/>
  <c r="R14"/>
  <c r="Q14"/>
  <c r="U14"/>
  <c r="W14"/>
  <c r="AC14" s="1"/>
  <c r="AB14"/>
  <c r="X14"/>
  <c r="AD14" s="1"/>
  <c r="T14"/>
  <c r="Z14"/>
  <c r="AF14" s="1"/>
  <c r="S14"/>
  <c r="BS16" i="37"/>
  <c r="AN16"/>
  <c r="AO16"/>
  <c r="CE16"/>
  <c r="BY16"/>
  <c r="BG16"/>
  <c r="AJ16"/>
  <c r="CQ16"/>
  <c r="CK16"/>
  <c r="BA16"/>
  <c r="BM16"/>
  <c r="AU16"/>
  <c r="AI25" i="38"/>
  <c r="X28" i="37"/>
  <c r="AD28" s="1"/>
  <c r="AF27"/>
  <c r="AC13" i="38"/>
  <c r="AC17" i="37"/>
  <c r="AG14"/>
  <c r="AD24" i="38"/>
  <c r="F19" i="36"/>
  <c r="D21" i="11" s="1"/>
  <c r="C21" s="1"/>
  <c r="AC27" i="37"/>
  <c r="AG16" i="38"/>
  <c r="AI16" s="1"/>
  <c r="A16" i="22"/>
  <c r="AD17" i="37"/>
  <c r="AI17" i="38"/>
  <c r="AK17"/>
  <c r="B39" i="42"/>
  <c r="D39" s="1"/>
  <c r="C42" i="38"/>
  <c r="C29" i="37"/>
  <c r="AB28"/>
  <c r="U28"/>
  <c r="Z28"/>
  <c r="V28"/>
  <c r="S28"/>
  <c r="Q28"/>
  <c r="AA28"/>
  <c r="T28"/>
  <c r="AK18" i="38"/>
  <c r="AI18"/>
  <c r="W33" i="37"/>
  <c r="B34"/>
  <c r="Q33"/>
  <c r="X15"/>
  <c r="AD15" s="1"/>
  <c r="T15"/>
  <c r="R15"/>
  <c r="Q15"/>
  <c r="AA15"/>
  <c r="AB15"/>
  <c r="V15"/>
  <c r="W15"/>
  <c r="AC15" s="1"/>
  <c r="U15"/>
  <c r="S15"/>
  <c r="Z15"/>
  <c r="AF15" s="1"/>
  <c r="Y15"/>
  <c r="AE15" s="1"/>
  <c r="W24"/>
  <c r="Y24"/>
  <c r="Z24"/>
  <c r="AF24" s="1"/>
  <c r="X24"/>
  <c r="U24"/>
  <c r="S24"/>
  <c r="B25"/>
  <c r="R24"/>
  <c r="V24"/>
  <c r="T24"/>
  <c r="AB24"/>
  <c r="AA24"/>
  <c r="Q24"/>
  <c r="R27" i="38"/>
  <c r="B28"/>
  <c r="Q27"/>
  <c r="AA27"/>
  <c r="AG27" s="1"/>
  <c r="U27"/>
  <c r="W27"/>
  <c r="Z27"/>
  <c r="AF27" s="1"/>
  <c r="V27"/>
  <c r="T27"/>
  <c r="AB27"/>
  <c r="X27"/>
  <c r="AD27" s="1"/>
  <c r="Y27"/>
  <c r="AE27" s="1"/>
  <c r="S27"/>
  <c r="AK26"/>
  <c r="AI26"/>
  <c r="C19" i="37"/>
  <c r="S18"/>
  <c r="R18"/>
  <c r="AA18"/>
  <c r="Z18"/>
  <c r="AF18" s="1"/>
  <c r="W18"/>
  <c r="V18"/>
  <c r="T18"/>
  <c r="Y18"/>
  <c r="AE18" s="1"/>
  <c r="Q18"/>
  <c r="U18"/>
  <c r="X18"/>
  <c r="AD18" s="1"/>
  <c r="AB18"/>
  <c r="AH18" s="1"/>
  <c r="AE28"/>
  <c r="R21"/>
  <c r="AD21" s="1"/>
  <c r="AE14"/>
  <c r="AI14" s="1"/>
  <c r="W28"/>
  <c r="AF20"/>
  <c r="AI20" s="1"/>
  <c r="AE27"/>
  <c r="AD26"/>
  <c r="D13" i="11"/>
  <c r="I37" i="12"/>
  <c r="C16" i="20" s="1"/>
  <c r="I19" i="12"/>
  <c r="C16" i="45" s="1"/>
  <c r="I25" i="12"/>
  <c r="C22" i="45" s="1"/>
  <c r="I43" i="12"/>
  <c r="C22" i="20" s="1"/>
  <c r="E159" i="6"/>
  <c r="F86"/>
  <c r="F123" s="1"/>
  <c r="F159"/>
  <c r="F35" i="19"/>
  <c r="G11"/>
  <c r="F60"/>
  <c r="F122"/>
  <c r="F12"/>
  <c r="F59"/>
  <c r="F84" s="1"/>
  <c r="F121" s="1"/>
  <c r="F85"/>
  <c r="F34"/>
  <c r="E86"/>
  <c r="E123" s="1"/>
  <c r="G35" i="6"/>
  <c r="H11"/>
  <c r="G122"/>
  <c r="G34"/>
  <c r="G12"/>
  <c r="G60"/>
  <c r="G59"/>
  <c r="G84" s="1"/>
  <c r="G121" s="1"/>
  <c r="G85"/>
  <c r="E159" i="19"/>
  <c r="BG20" i="37" l="1"/>
  <c r="CK20"/>
  <c r="AN20"/>
  <c r="CE20"/>
  <c r="BY20"/>
  <c r="AU20"/>
  <c r="AO20"/>
  <c r="BA20"/>
  <c r="BS20"/>
  <c r="CQ20"/>
  <c r="BM20"/>
  <c r="AJ20"/>
  <c r="CE14"/>
  <c r="CK14"/>
  <c r="BA14"/>
  <c r="BG14"/>
  <c r="BM14"/>
  <c r="AN14"/>
  <c r="CQ14"/>
  <c r="AO14"/>
  <c r="AJ14"/>
  <c r="AU14"/>
  <c r="BS14"/>
  <c r="BY14"/>
  <c r="AJ16" i="38"/>
  <c r="AN16"/>
  <c r="AI26" i="37"/>
  <c r="AK26"/>
  <c r="AQ26" s="1"/>
  <c r="AW26" s="1"/>
  <c r="BC26" s="1"/>
  <c r="BI26" s="1"/>
  <c r="BO26" s="1"/>
  <c r="BU26" s="1"/>
  <c r="CA26" s="1"/>
  <c r="CG26" s="1"/>
  <c r="CM26" s="1"/>
  <c r="CS26" s="1"/>
  <c r="Y19"/>
  <c r="AE19" s="1"/>
  <c r="Z19"/>
  <c r="AF19" s="1"/>
  <c r="AA19"/>
  <c r="T19"/>
  <c r="R19"/>
  <c r="S19"/>
  <c r="AB19"/>
  <c r="Q19"/>
  <c r="X19"/>
  <c r="AD19" s="1"/>
  <c r="W19"/>
  <c r="AC19" s="1"/>
  <c r="V19"/>
  <c r="U19"/>
  <c r="AN18" i="38"/>
  <c r="AJ18"/>
  <c r="AI24"/>
  <c r="AK24"/>
  <c r="AK13"/>
  <c r="AI13"/>
  <c r="BR16" i="37"/>
  <c r="BN16"/>
  <c r="AT16"/>
  <c r="AP16"/>
  <c r="C34" i="38"/>
  <c r="B31" i="42"/>
  <c r="D31" s="1"/>
  <c r="AI21" i="37"/>
  <c r="AK21"/>
  <c r="AQ21" s="1"/>
  <c r="AW21" s="1"/>
  <c r="BC21" s="1"/>
  <c r="BI21" s="1"/>
  <c r="BO21" s="1"/>
  <c r="BU21" s="1"/>
  <c r="CA21" s="1"/>
  <c r="CG21" s="1"/>
  <c r="CM21" s="1"/>
  <c r="CS21" s="1"/>
  <c r="AI32" i="38"/>
  <c r="AK32"/>
  <c r="I31" i="12"/>
  <c r="C10" i="20" s="1"/>
  <c r="I13" i="12"/>
  <c r="C10" i="45" s="1"/>
  <c r="I33" i="12"/>
  <c r="C12" i="20" s="1"/>
  <c r="I15" i="12"/>
  <c r="C12" i="45" s="1"/>
  <c r="C43" i="38"/>
  <c r="B40" i="42"/>
  <c r="D40" s="1"/>
  <c r="I45" i="12"/>
  <c r="C24" i="20" s="1"/>
  <c r="I27" i="12"/>
  <c r="C24" i="45" s="1"/>
  <c r="AI17" i="37"/>
  <c r="AK17"/>
  <c r="AQ17" s="1"/>
  <c r="AW17" s="1"/>
  <c r="BC17" s="1"/>
  <c r="BI17" s="1"/>
  <c r="BO17" s="1"/>
  <c r="BU17" s="1"/>
  <c r="CA17" s="1"/>
  <c r="CG17" s="1"/>
  <c r="CM17" s="1"/>
  <c r="CS17" s="1"/>
  <c r="AZ16"/>
  <c r="AV16"/>
  <c r="CV16"/>
  <c r="CR16"/>
  <c r="CF16"/>
  <c r="CJ16"/>
  <c r="AJ31" i="38"/>
  <c r="AN31"/>
  <c r="I12" i="12"/>
  <c r="C9" i="45" s="1"/>
  <c r="I30" i="12"/>
  <c r="C9" i="20" s="1"/>
  <c r="I14" i="12"/>
  <c r="C11" i="45" s="1"/>
  <c r="I32" i="12"/>
  <c r="C11" i="20" s="1"/>
  <c r="BS23" i="37"/>
  <c r="BA23"/>
  <c r="CQ23"/>
  <c r="BY23"/>
  <c r="BG23"/>
  <c r="AN23"/>
  <c r="CE23"/>
  <c r="AO23"/>
  <c r="AJ23"/>
  <c r="BM23"/>
  <c r="CK23"/>
  <c r="AU23"/>
  <c r="AC24"/>
  <c r="AG15"/>
  <c r="AK14"/>
  <c r="AC28"/>
  <c r="AC18"/>
  <c r="AE24"/>
  <c r="AH15"/>
  <c r="AI15" s="1"/>
  <c r="AC33"/>
  <c r="AG28"/>
  <c r="AF28"/>
  <c r="AH14" i="38"/>
  <c r="AA22" i="37"/>
  <c r="AG22" s="1"/>
  <c r="AB22"/>
  <c r="AH22" s="1"/>
  <c r="AF21"/>
  <c r="AC20" i="38"/>
  <c r="AD20"/>
  <c r="AH20"/>
  <c r="Y28"/>
  <c r="Z28"/>
  <c r="AF28" s="1"/>
  <c r="S28"/>
  <c r="B29"/>
  <c r="R28"/>
  <c r="W28"/>
  <c r="AC28" s="1"/>
  <c r="X28"/>
  <c r="AD28" s="1"/>
  <c r="U28"/>
  <c r="AB28"/>
  <c r="AH28" s="1"/>
  <c r="AA28"/>
  <c r="AG28" s="1"/>
  <c r="Q28"/>
  <c r="V28"/>
  <c r="T28"/>
  <c r="Z25" i="37"/>
  <c r="AF25" s="1"/>
  <c r="AA25"/>
  <c r="AG25" s="1"/>
  <c r="T25"/>
  <c r="Y25"/>
  <c r="AE25" s="1"/>
  <c r="V25"/>
  <c r="Q25"/>
  <c r="S25"/>
  <c r="W25"/>
  <c r="AB25"/>
  <c r="AH25" s="1"/>
  <c r="R25"/>
  <c r="X25"/>
  <c r="U25"/>
  <c r="W34"/>
  <c r="AC34" s="1"/>
  <c r="B35"/>
  <c r="Q34"/>
  <c r="C30"/>
  <c r="Z29"/>
  <c r="AF29" s="1"/>
  <c r="Y29"/>
  <c r="AE29" s="1"/>
  <c r="W29"/>
  <c r="AB29"/>
  <c r="Q29"/>
  <c r="AA29"/>
  <c r="R29"/>
  <c r="V29"/>
  <c r="U29"/>
  <c r="T29"/>
  <c r="X29"/>
  <c r="AD29" s="1"/>
  <c r="S29"/>
  <c r="AN17" i="38"/>
  <c r="AJ17"/>
  <c r="AI27" i="37"/>
  <c r="AK27"/>
  <c r="AQ27" s="1"/>
  <c r="AW27" s="1"/>
  <c r="BC27" s="1"/>
  <c r="BI27" s="1"/>
  <c r="BO27" s="1"/>
  <c r="BU27" s="1"/>
  <c r="CA27" s="1"/>
  <c r="CG27" s="1"/>
  <c r="CM27" s="1"/>
  <c r="CS27" s="1"/>
  <c r="AN25" i="38"/>
  <c r="AJ25"/>
  <c r="CP16" i="37"/>
  <c r="CL16"/>
  <c r="CD16"/>
  <c r="BZ16"/>
  <c r="BT16"/>
  <c r="BX16"/>
  <c r="I29" i="12"/>
  <c r="C8" i="20" s="1"/>
  <c r="I11" i="12"/>
  <c r="C8" i="45" s="1"/>
  <c r="R21" i="38"/>
  <c r="S21"/>
  <c r="Y21"/>
  <c r="AE21" s="1"/>
  <c r="T21"/>
  <c r="AA21"/>
  <c r="X21"/>
  <c r="AD21" s="1"/>
  <c r="W21"/>
  <c r="AC21" s="1"/>
  <c r="Z21"/>
  <c r="AF21" s="1"/>
  <c r="U21"/>
  <c r="Q21"/>
  <c r="V21"/>
  <c r="AB21"/>
  <c r="I35" i="12"/>
  <c r="C14" i="20" s="1"/>
  <c r="I17" i="12"/>
  <c r="C14" i="45" s="1"/>
  <c r="I40" i="12"/>
  <c r="C19" i="20" s="1"/>
  <c r="I22" i="12"/>
  <c r="C19" i="45" s="1"/>
  <c r="AH27" i="38"/>
  <c r="AC27"/>
  <c r="AH24" i="37"/>
  <c r="AE22"/>
  <c r="AK22" s="1"/>
  <c r="AQ22" s="1"/>
  <c r="AW22" s="1"/>
  <c r="BC22" s="1"/>
  <c r="BI22" s="1"/>
  <c r="BO22" s="1"/>
  <c r="BU22" s="1"/>
  <c r="CA22" s="1"/>
  <c r="CG22" s="1"/>
  <c r="CM22" s="1"/>
  <c r="CS22" s="1"/>
  <c r="AE21"/>
  <c r="AK16" i="38"/>
  <c r="AG20"/>
  <c r="AN26"/>
  <c r="AJ26"/>
  <c r="AK15" i="37"/>
  <c r="AQ15" s="1"/>
  <c r="AW15" s="1"/>
  <c r="BC15" s="1"/>
  <c r="BI15" s="1"/>
  <c r="BO15" s="1"/>
  <c r="BU15" s="1"/>
  <c r="CA15" s="1"/>
  <c r="CG15" s="1"/>
  <c r="CM15" s="1"/>
  <c r="CS15" s="1"/>
  <c r="BB16"/>
  <c r="BF16"/>
  <c r="BH16"/>
  <c r="BL16"/>
  <c r="AN19" i="38"/>
  <c r="AJ19"/>
  <c r="B34"/>
  <c r="Q33"/>
  <c r="W33"/>
  <c r="AJ32" i="37"/>
  <c r="BA32"/>
  <c r="AU32"/>
  <c r="BM32"/>
  <c r="CQ32"/>
  <c r="CK32"/>
  <c r="BS32"/>
  <c r="AN32"/>
  <c r="AO32"/>
  <c r="BY32"/>
  <c r="CE32"/>
  <c r="BG32"/>
  <c r="AN23" i="38"/>
  <c r="AJ23"/>
  <c r="I34" i="12"/>
  <c r="C13" i="20" s="1"/>
  <c r="I16" i="12"/>
  <c r="C13" i="45" s="1"/>
  <c r="I21" i="12"/>
  <c r="C18" i="45" s="1"/>
  <c r="I39" i="12"/>
  <c r="C18" i="20" s="1"/>
  <c r="AJ22" i="38"/>
  <c r="AN22"/>
  <c r="AG18" i="37"/>
  <c r="AG24"/>
  <c r="AD24"/>
  <c r="AH28"/>
  <c r="AG14" i="38"/>
  <c r="AK14" s="1"/>
  <c r="AD22" i="37"/>
  <c r="AF22"/>
  <c r="AI22" s="1"/>
  <c r="AE20" i="38"/>
  <c r="G159" i="6"/>
  <c r="G35" i="19"/>
  <c r="H11"/>
  <c r="G34"/>
  <c r="G12"/>
  <c r="G85"/>
  <c r="G60"/>
  <c r="G122"/>
  <c r="G59"/>
  <c r="G84" s="1"/>
  <c r="G121" s="1"/>
  <c r="G86" i="6"/>
  <c r="G123" s="1"/>
  <c r="H35"/>
  <c r="I11"/>
  <c r="H122"/>
  <c r="H34"/>
  <c r="H85"/>
  <c r="H12"/>
  <c r="H59"/>
  <c r="H84" s="1"/>
  <c r="H121" s="1"/>
  <c r="H60"/>
  <c r="F86" i="19"/>
  <c r="F123" s="1"/>
  <c r="F159"/>
  <c r="BY15" i="37" l="1"/>
  <c r="BG15"/>
  <c r="BS15"/>
  <c r="CK15"/>
  <c r="CE15"/>
  <c r="AN15"/>
  <c r="BA15"/>
  <c r="AU15"/>
  <c r="BM15"/>
  <c r="AJ15"/>
  <c r="CQ15"/>
  <c r="AO15"/>
  <c r="BG22"/>
  <c r="AJ22"/>
  <c r="AN22"/>
  <c r="BS22"/>
  <c r="BM22"/>
  <c r="CQ22"/>
  <c r="CK22"/>
  <c r="BY22"/>
  <c r="AU22"/>
  <c r="CE22"/>
  <c r="BA22"/>
  <c r="AO22"/>
  <c r="CJ32"/>
  <c r="CF32"/>
  <c r="BX32"/>
  <c r="BT32"/>
  <c r="AZ32"/>
  <c r="AV32"/>
  <c r="AK34"/>
  <c r="AQ34" s="1"/>
  <c r="AW34" s="1"/>
  <c r="BC34" s="1"/>
  <c r="BI34" s="1"/>
  <c r="BO34" s="1"/>
  <c r="BU34" s="1"/>
  <c r="CA34" s="1"/>
  <c r="CG34" s="1"/>
  <c r="CM34" s="1"/>
  <c r="CS34" s="1"/>
  <c r="AI34"/>
  <c r="BR14"/>
  <c r="BN14"/>
  <c r="CJ14"/>
  <c r="CF14"/>
  <c r="BX20"/>
  <c r="BT20"/>
  <c r="CD20"/>
  <c r="BZ20"/>
  <c r="BL20"/>
  <c r="BH20"/>
  <c r="BH32"/>
  <c r="BL32"/>
  <c r="BR32"/>
  <c r="BN32"/>
  <c r="CD23"/>
  <c r="BZ23"/>
  <c r="AP32"/>
  <c r="AT32"/>
  <c r="CV32"/>
  <c r="CR32"/>
  <c r="BM27"/>
  <c r="AJ27"/>
  <c r="AU27"/>
  <c r="BA27"/>
  <c r="CE27"/>
  <c r="BS27"/>
  <c r="AO27"/>
  <c r="AN27"/>
  <c r="BY27"/>
  <c r="CQ27"/>
  <c r="BG27"/>
  <c r="CK27"/>
  <c r="R29" i="38"/>
  <c r="AB29"/>
  <c r="Y29"/>
  <c r="AE29" s="1"/>
  <c r="B30"/>
  <c r="Z29"/>
  <c r="AF29" s="1"/>
  <c r="T29"/>
  <c r="AA29"/>
  <c r="S29"/>
  <c r="Q29"/>
  <c r="X29"/>
  <c r="U29"/>
  <c r="W29"/>
  <c r="V29"/>
  <c r="AI18" i="37"/>
  <c r="AK18"/>
  <c r="AQ18" s="1"/>
  <c r="AW18" s="1"/>
  <c r="BC18" s="1"/>
  <c r="BI18" s="1"/>
  <c r="BO18" s="1"/>
  <c r="BU18" s="1"/>
  <c r="CA18" s="1"/>
  <c r="CG18" s="1"/>
  <c r="CM18" s="1"/>
  <c r="CS18" s="1"/>
  <c r="AK24"/>
  <c r="AQ24" s="1"/>
  <c r="AW24" s="1"/>
  <c r="BC24" s="1"/>
  <c r="BI24" s="1"/>
  <c r="BO24" s="1"/>
  <c r="BU24" s="1"/>
  <c r="CA24" s="1"/>
  <c r="CG24" s="1"/>
  <c r="CM24" s="1"/>
  <c r="CS24" s="1"/>
  <c r="AI24"/>
  <c r="BL23"/>
  <c r="BH23"/>
  <c r="BT23"/>
  <c r="BX23"/>
  <c r="AN32" i="38"/>
  <c r="AJ32"/>
  <c r="B32" i="42"/>
  <c r="D32" s="1"/>
  <c r="C35" i="38"/>
  <c r="B33" i="42" s="1"/>
  <c r="D33" s="1"/>
  <c r="AJ24" i="38"/>
  <c r="AN24"/>
  <c r="BG26" i="37"/>
  <c r="AO26"/>
  <c r="AN26"/>
  <c r="CE26"/>
  <c r="CK26"/>
  <c r="CQ26"/>
  <c r="AJ26"/>
  <c r="BA26"/>
  <c r="AU26"/>
  <c r="BM26"/>
  <c r="BS26"/>
  <c r="BY26"/>
  <c r="BX14"/>
  <c r="BT14"/>
  <c r="CV14"/>
  <c r="CR14"/>
  <c r="BF14"/>
  <c r="BB14"/>
  <c r="BR20"/>
  <c r="BN20"/>
  <c r="AT20"/>
  <c r="AP20"/>
  <c r="AC33" i="38"/>
  <c r="AG21"/>
  <c r="AK21" s="1"/>
  <c r="AC29" i="37"/>
  <c r="AD25"/>
  <c r="AI14" i="38"/>
  <c r="AH19" i="37"/>
  <c r="AG19"/>
  <c r="AI19" s="1"/>
  <c r="AK28" i="38"/>
  <c r="AI28"/>
  <c r="AK20"/>
  <c r="AI20"/>
  <c r="AQ14" i="37"/>
  <c r="CP23"/>
  <c r="CL23"/>
  <c r="CF23"/>
  <c r="CJ23"/>
  <c r="CV23"/>
  <c r="CR23"/>
  <c r="AN17"/>
  <c r="BM17"/>
  <c r="BG17"/>
  <c r="BY17"/>
  <c r="CQ17"/>
  <c r="AJ17"/>
  <c r="CE17"/>
  <c r="AO17"/>
  <c r="BA17"/>
  <c r="BS17"/>
  <c r="CK17"/>
  <c r="AU17"/>
  <c r="C44" i="38"/>
  <c r="B41" i="42"/>
  <c r="D41" s="1"/>
  <c r="CK21" i="37"/>
  <c r="AO21"/>
  <c r="CE21"/>
  <c r="BM21"/>
  <c r="AU21"/>
  <c r="AJ21"/>
  <c r="BS21"/>
  <c r="AN21"/>
  <c r="BY21"/>
  <c r="BG21"/>
  <c r="CQ21"/>
  <c r="BA21"/>
  <c r="Q35"/>
  <c r="B36"/>
  <c r="W35"/>
  <c r="AC35" s="1"/>
  <c r="AK33"/>
  <c r="AQ33" s="1"/>
  <c r="AW33" s="1"/>
  <c r="BC33" s="1"/>
  <c r="BI33" s="1"/>
  <c r="BO33" s="1"/>
  <c r="BU33" s="1"/>
  <c r="CA33" s="1"/>
  <c r="CG33" s="1"/>
  <c r="CM33" s="1"/>
  <c r="CS33" s="1"/>
  <c r="AI33"/>
  <c r="AI28"/>
  <c r="AK28"/>
  <c r="AQ28" s="1"/>
  <c r="AW28" s="1"/>
  <c r="BC28" s="1"/>
  <c r="BI28" s="1"/>
  <c r="BO28" s="1"/>
  <c r="BU28" s="1"/>
  <c r="CA28" s="1"/>
  <c r="CG28" s="1"/>
  <c r="CM28" s="1"/>
  <c r="CS28" s="1"/>
  <c r="AV23"/>
  <c r="AZ23"/>
  <c r="AP23"/>
  <c r="AT23"/>
  <c r="AN13" i="38"/>
  <c r="AJ13"/>
  <c r="AK19" i="37"/>
  <c r="AQ19" s="1"/>
  <c r="AW19" s="1"/>
  <c r="BC19" s="1"/>
  <c r="BI19" s="1"/>
  <c r="BO19" s="1"/>
  <c r="BU19" s="1"/>
  <c r="CA19" s="1"/>
  <c r="CG19" s="1"/>
  <c r="CM19" s="1"/>
  <c r="CS19" s="1"/>
  <c r="AV14"/>
  <c r="AZ14"/>
  <c r="CP14"/>
  <c r="CL14"/>
  <c r="CV20"/>
  <c r="CR20"/>
  <c r="AZ20"/>
  <c r="AV20"/>
  <c r="CL20"/>
  <c r="CP20"/>
  <c r="BZ32"/>
  <c r="CD32"/>
  <c r="CP32"/>
  <c r="CL32"/>
  <c r="BF32"/>
  <c r="BB32"/>
  <c r="B35" i="38"/>
  <c r="Q34"/>
  <c r="W34"/>
  <c r="AK27"/>
  <c r="AI27"/>
  <c r="C31" i="37"/>
  <c r="Z30"/>
  <c r="AA30"/>
  <c r="AG30" s="1"/>
  <c r="T30"/>
  <c r="Q30"/>
  <c r="R30"/>
  <c r="S30"/>
  <c r="X30"/>
  <c r="AD30" s="1"/>
  <c r="Y30"/>
  <c r="AB30"/>
  <c r="V30"/>
  <c r="W30"/>
  <c r="AC30" s="1"/>
  <c r="U30"/>
  <c r="BR23"/>
  <c r="BN23"/>
  <c r="BB23"/>
  <c r="BF23"/>
  <c r="BZ14"/>
  <c r="CD14"/>
  <c r="AT14"/>
  <c r="AP14"/>
  <c r="BL14"/>
  <c r="BH14"/>
  <c r="BF20"/>
  <c r="BB20"/>
  <c r="CJ20"/>
  <c r="CF20"/>
  <c r="AH21" i="38"/>
  <c r="AG29" i="37"/>
  <c r="AH29"/>
  <c r="AC25"/>
  <c r="AE28" i="38"/>
  <c r="H86" i="6"/>
  <c r="H123" s="1"/>
  <c r="G159" i="19"/>
  <c r="H159" i="6"/>
  <c r="J11"/>
  <c r="I122"/>
  <c r="I85"/>
  <c r="I12"/>
  <c r="I60"/>
  <c r="I34"/>
  <c r="I59"/>
  <c r="I84" s="1"/>
  <c r="I121" s="1"/>
  <c r="I35"/>
  <c r="G86" i="19"/>
  <c r="G123" s="1"/>
  <c r="H35"/>
  <c r="H85"/>
  <c r="H59"/>
  <c r="H84" s="1"/>
  <c r="H121" s="1"/>
  <c r="H122"/>
  <c r="I11"/>
  <c r="H34"/>
  <c r="H60"/>
  <c r="H12"/>
  <c r="BY19" i="37" l="1"/>
  <c r="BS19"/>
  <c r="CE19"/>
  <c r="CK19"/>
  <c r="CQ19"/>
  <c r="BM19"/>
  <c r="BG19"/>
  <c r="AJ19"/>
  <c r="AU19"/>
  <c r="AO19"/>
  <c r="BA19"/>
  <c r="AN19"/>
  <c r="AK35"/>
  <c r="AQ35" s="1"/>
  <c r="AW35" s="1"/>
  <c r="BC35" s="1"/>
  <c r="BI35" s="1"/>
  <c r="BO35" s="1"/>
  <c r="BU35" s="1"/>
  <c r="CA35" s="1"/>
  <c r="CG35" s="1"/>
  <c r="CM35" s="1"/>
  <c r="CS35" s="1"/>
  <c r="AI35"/>
  <c r="BX21"/>
  <c r="BT21"/>
  <c r="B42" i="42"/>
  <c r="D42" s="1"/>
  <c r="C45" i="38"/>
  <c r="CR17" i="37"/>
  <c r="CV17"/>
  <c r="BR26"/>
  <c r="BN26"/>
  <c r="CV26"/>
  <c r="CR26"/>
  <c r="AT26"/>
  <c r="AP26"/>
  <c r="CE24"/>
  <c r="AJ24"/>
  <c r="BM24"/>
  <c r="CQ24"/>
  <c r="BA24"/>
  <c r="AN24"/>
  <c r="BS24"/>
  <c r="AO24"/>
  <c r="CK24"/>
  <c r="AU24"/>
  <c r="BY24"/>
  <c r="BG24"/>
  <c r="CV22"/>
  <c r="CR22"/>
  <c r="BL15"/>
  <c r="BH15"/>
  <c r="Y31"/>
  <c r="U31"/>
  <c r="S31"/>
  <c r="W31"/>
  <c r="AC31" s="1"/>
  <c r="Q31"/>
  <c r="R31"/>
  <c r="Z31"/>
  <c r="AB31"/>
  <c r="AH31" s="1"/>
  <c r="AA31"/>
  <c r="V31"/>
  <c r="X31"/>
  <c r="T31"/>
  <c r="BS33"/>
  <c r="AJ33"/>
  <c r="CK33"/>
  <c r="BG33"/>
  <c r="BM33"/>
  <c r="CQ33"/>
  <c r="BY33"/>
  <c r="AN33"/>
  <c r="AU33"/>
  <c r="BA33"/>
  <c r="AO33"/>
  <c r="CE33"/>
  <c r="CD21"/>
  <c r="BZ21"/>
  <c r="AZ21"/>
  <c r="AV21"/>
  <c r="CL21"/>
  <c r="CP21"/>
  <c r="CL17"/>
  <c r="CP17"/>
  <c r="CF17"/>
  <c r="CJ17"/>
  <c r="BH17"/>
  <c r="BL17"/>
  <c r="BZ26"/>
  <c r="CD26"/>
  <c r="BB26"/>
  <c r="BF26"/>
  <c r="CJ26"/>
  <c r="CF26"/>
  <c r="BH27"/>
  <c r="BL27"/>
  <c r="AT27"/>
  <c r="AP27"/>
  <c r="AZ27"/>
  <c r="AV27"/>
  <c r="BB22"/>
  <c r="BF22"/>
  <c r="CL22"/>
  <c r="CP22"/>
  <c r="CR15"/>
  <c r="CV15"/>
  <c r="BF15"/>
  <c r="BB15"/>
  <c r="BX15"/>
  <c r="BT15"/>
  <c r="AE30"/>
  <c r="AI21" i="38"/>
  <c r="AG29"/>
  <c r="CR21" i="37"/>
  <c r="CV21"/>
  <c r="CF21"/>
  <c r="CJ21"/>
  <c r="BF17"/>
  <c r="BB17"/>
  <c r="AW14"/>
  <c r="CD27"/>
  <c r="BZ27"/>
  <c r="CJ27"/>
  <c r="CF27"/>
  <c r="BN27"/>
  <c r="BR27"/>
  <c r="AZ22"/>
  <c r="AV22"/>
  <c r="BN22"/>
  <c r="BR22"/>
  <c r="BH22"/>
  <c r="BL22"/>
  <c r="BN15"/>
  <c r="BR15"/>
  <c r="CF15"/>
  <c r="CJ15"/>
  <c r="CD15"/>
  <c r="BZ15"/>
  <c r="AK25"/>
  <c r="AQ25" s="1"/>
  <c r="AW25" s="1"/>
  <c r="BC25" s="1"/>
  <c r="BI25" s="1"/>
  <c r="BO25" s="1"/>
  <c r="BU25" s="1"/>
  <c r="CA25" s="1"/>
  <c r="CG25" s="1"/>
  <c r="CM25" s="1"/>
  <c r="CS25" s="1"/>
  <c r="AI25"/>
  <c r="AN27" i="38"/>
  <c r="AJ27"/>
  <c r="B36"/>
  <c r="Q35"/>
  <c r="W35"/>
  <c r="AC35" s="1"/>
  <c r="BB21" i="37"/>
  <c r="BF21"/>
  <c r="BN21"/>
  <c r="BR21"/>
  <c r="BT17"/>
  <c r="BX17"/>
  <c r="BN17"/>
  <c r="BR17"/>
  <c r="AJ28" i="38"/>
  <c r="AN28"/>
  <c r="AI29" i="37"/>
  <c r="AK29"/>
  <c r="AQ29" s="1"/>
  <c r="AW29" s="1"/>
  <c r="BC29" s="1"/>
  <c r="BI29" s="1"/>
  <c r="BO29" s="1"/>
  <c r="BU29" s="1"/>
  <c r="CA29" s="1"/>
  <c r="CG29" s="1"/>
  <c r="CM29" s="1"/>
  <c r="CS29" s="1"/>
  <c r="BT26"/>
  <c r="BX26"/>
  <c r="BG18"/>
  <c r="CK18"/>
  <c r="AN18"/>
  <c r="BS18"/>
  <c r="AJ18"/>
  <c r="CQ18"/>
  <c r="BY18"/>
  <c r="BA18"/>
  <c r="AU18"/>
  <c r="BM18"/>
  <c r="AO18"/>
  <c r="CE18"/>
  <c r="CV27"/>
  <c r="CR27"/>
  <c r="BX27"/>
  <c r="BT27"/>
  <c r="CF22"/>
  <c r="CJ22"/>
  <c r="BG28"/>
  <c r="BY28"/>
  <c r="CK28"/>
  <c r="AU28"/>
  <c r="BA28"/>
  <c r="CE28"/>
  <c r="AJ28"/>
  <c r="AN28"/>
  <c r="BS28"/>
  <c r="CQ28"/>
  <c r="AO28"/>
  <c r="BM28"/>
  <c r="W36"/>
  <c r="AC36" s="1"/>
  <c r="B37"/>
  <c r="Q36"/>
  <c r="BL21"/>
  <c r="BH21"/>
  <c r="AT21"/>
  <c r="AP21"/>
  <c r="AV17"/>
  <c r="AZ17"/>
  <c r="AP17"/>
  <c r="AT17"/>
  <c r="CD17"/>
  <c r="BZ17"/>
  <c r="AN20" i="38"/>
  <c r="AJ20"/>
  <c r="AN14"/>
  <c r="AJ14"/>
  <c r="AK33"/>
  <c r="AI33"/>
  <c r="AZ26" i="37"/>
  <c r="AV26"/>
  <c r="CL26"/>
  <c r="CP26"/>
  <c r="BL26"/>
  <c r="BH26"/>
  <c r="X30" i="38"/>
  <c r="U30"/>
  <c r="Y30"/>
  <c r="AE30" s="1"/>
  <c r="W30"/>
  <c r="AC30" s="1"/>
  <c r="AA30"/>
  <c r="AB30"/>
  <c r="Q30"/>
  <c r="Z30"/>
  <c r="AF30" s="1"/>
  <c r="S30"/>
  <c r="T30"/>
  <c r="R30"/>
  <c r="V30"/>
  <c r="CP27" i="37"/>
  <c r="CL27"/>
  <c r="BB27"/>
  <c r="BF27"/>
  <c r="CE34"/>
  <c r="CK34"/>
  <c r="BA34"/>
  <c r="BS34"/>
  <c r="AJ34"/>
  <c r="AO34"/>
  <c r="AU34"/>
  <c r="AN34"/>
  <c r="BG34"/>
  <c r="BM34"/>
  <c r="CQ34"/>
  <c r="BY34"/>
  <c r="AT22"/>
  <c r="AP22"/>
  <c r="CD22"/>
  <c r="BZ22"/>
  <c r="BX22"/>
  <c r="BT22"/>
  <c r="AP15"/>
  <c r="AT15"/>
  <c r="AZ15"/>
  <c r="AV15"/>
  <c r="CL15"/>
  <c r="CP15"/>
  <c r="AD29" i="38"/>
  <c r="AH29"/>
  <c r="AH30" i="37"/>
  <c r="AF30"/>
  <c r="AI30" s="1"/>
  <c r="AC34" i="38"/>
  <c r="AC29"/>
  <c r="I159" i="6"/>
  <c r="I86"/>
  <c r="I123" s="1"/>
  <c r="J35"/>
  <c r="K11"/>
  <c r="J122"/>
  <c r="J59"/>
  <c r="J84" s="1"/>
  <c r="J121" s="1"/>
  <c r="J12"/>
  <c r="J85"/>
  <c r="J34"/>
  <c r="J60"/>
  <c r="I35" i="19"/>
  <c r="I60"/>
  <c r="I59"/>
  <c r="I84" s="1"/>
  <c r="I121" s="1"/>
  <c r="J11"/>
  <c r="I85"/>
  <c r="I34"/>
  <c r="I122"/>
  <c r="I12"/>
  <c r="H159"/>
  <c r="H86"/>
  <c r="H123" s="1"/>
  <c r="CQ30" i="37" l="1"/>
  <c r="AU30"/>
  <c r="AO30"/>
  <c r="BS30"/>
  <c r="BM30"/>
  <c r="CE30"/>
  <c r="CK30"/>
  <c r="AN30"/>
  <c r="AJ30"/>
  <c r="BA30"/>
  <c r="BY30"/>
  <c r="BG30"/>
  <c r="CD34"/>
  <c r="BZ34"/>
  <c r="BX34"/>
  <c r="BT34"/>
  <c r="AK36"/>
  <c r="AQ36" s="1"/>
  <c r="AW36" s="1"/>
  <c r="BC36" s="1"/>
  <c r="BI36" s="1"/>
  <c r="BO36" s="1"/>
  <c r="BU36" s="1"/>
  <c r="CA36" s="1"/>
  <c r="CG36" s="1"/>
  <c r="CM36" s="1"/>
  <c r="CS36" s="1"/>
  <c r="AI36"/>
  <c r="BT28"/>
  <c r="BX28"/>
  <c r="BB28"/>
  <c r="BF28"/>
  <c r="BH28"/>
  <c r="BL28"/>
  <c r="AP18"/>
  <c r="AT18"/>
  <c r="CD18"/>
  <c r="BZ18"/>
  <c r="BM25"/>
  <c r="AN25"/>
  <c r="CQ25"/>
  <c r="CK25"/>
  <c r="CE25"/>
  <c r="BG25"/>
  <c r="AO25"/>
  <c r="BA25"/>
  <c r="AU25"/>
  <c r="BY25"/>
  <c r="AJ25"/>
  <c r="BS25"/>
  <c r="BC14"/>
  <c r="CF33"/>
  <c r="CJ33"/>
  <c r="BH33"/>
  <c r="BL33"/>
  <c r="BH24"/>
  <c r="BL24"/>
  <c r="AT24"/>
  <c r="AP24"/>
  <c r="CV24"/>
  <c r="CR24"/>
  <c r="B43" i="42"/>
  <c r="D43" s="1"/>
  <c r="C46" i="38"/>
  <c r="B44" i="42" s="1"/>
  <c r="D44" s="1"/>
  <c r="BY35" i="37"/>
  <c r="BS35"/>
  <c r="AN35"/>
  <c r="AO35"/>
  <c r="CQ35"/>
  <c r="BA35"/>
  <c r="CE35"/>
  <c r="BM35"/>
  <c r="BG35"/>
  <c r="AU35"/>
  <c r="AJ35"/>
  <c r="CK35"/>
  <c r="AT19"/>
  <c r="AP19"/>
  <c r="BR19"/>
  <c r="BN19"/>
  <c r="BT19"/>
  <c r="BX19"/>
  <c r="AK29" i="38"/>
  <c r="AI29"/>
  <c r="AK34"/>
  <c r="AI34"/>
  <c r="BL34" i="37"/>
  <c r="BH34"/>
  <c r="CJ34"/>
  <c r="CF34"/>
  <c r="W37"/>
  <c r="B38"/>
  <c r="Q37"/>
  <c r="CR28"/>
  <c r="CV28"/>
  <c r="CJ28"/>
  <c r="CF28"/>
  <c r="BZ28"/>
  <c r="CD28"/>
  <c r="CJ18"/>
  <c r="CF18"/>
  <c r="BF18"/>
  <c r="BB18"/>
  <c r="BX18"/>
  <c r="BT18"/>
  <c r="Q36" i="38"/>
  <c r="W36"/>
  <c r="AC36" s="1"/>
  <c r="B37"/>
  <c r="AN21"/>
  <c r="AJ21"/>
  <c r="AV33" i="37"/>
  <c r="AZ33"/>
  <c r="BR33"/>
  <c r="BN33"/>
  <c r="BT33"/>
  <c r="BX33"/>
  <c r="CP24"/>
  <c r="CL24"/>
  <c r="BF24"/>
  <c r="BB24"/>
  <c r="CJ24"/>
  <c r="CF24"/>
  <c r="BF19"/>
  <c r="BB19"/>
  <c r="BL19"/>
  <c r="BH19"/>
  <c r="CJ19"/>
  <c r="CF19"/>
  <c r="AG30" i="38"/>
  <c r="AD30"/>
  <c r="AK30" s="1"/>
  <c r="AK30" i="37"/>
  <c r="AQ30" s="1"/>
  <c r="AW30" s="1"/>
  <c r="BC30" s="1"/>
  <c r="BI30" s="1"/>
  <c r="BO30" s="1"/>
  <c r="BU30" s="1"/>
  <c r="CA30" s="1"/>
  <c r="CG30" s="1"/>
  <c r="CM30" s="1"/>
  <c r="CS30" s="1"/>
  <c r="AG31"/>
  <c r="AE31"/>
  <c r="BR34"/>
  <c r="BN34"/>
  <c r="AT34"/>
  <c r="AP34"/>
  <c r="CP34"/>
  <c r="CL34"/>
  <c r="AJ33" i="38"/>
  <c r="AN33"/>
  <c r="AT28" i="37"/>
  <c r="AP28"/>
  <c r="CP28"/>
  <c r="CL28"/>
  <c r="AV18"/>
  <c r="AZ18"/>
  <c r="BH18"/>
  <c r="BL18"/>
  <c r="BA29"/>
  <c r="AU29"/>
  <c r="AN29"/>
  <c r="AO29"/>
  <c r="AJ29"/>
  <c r="BG29"/>
  <c r="BM29"/>
  <c r="BS29"/>
  <c r="BY29"/>
  <c r="CE29"/>
  <c r="CQ29"/>
  <c r="CK29"/>
  <c r="BB33"/>
  <c r="BF33"/>
  <c r="CR33"/>
  <c r="CV33"/>
  <c r="AZ24"/>
  <c r="AV24"/>
  <c r="CP19"/>
  <c r="CL19"/>
  <c r="AH30" i="38"/>
  <c r="CR34" i="37"/>
  <c r="CV34"/>
  <c r="AV34"/>
  <c r="AZ34"/>
  <c r="BF34"/>
  <c r="BB34"/>
  <c r="BN28"/>
  <c r="BR28"/>
  <c r="AZ28"/>
  <c r="AV28"/>
  <c r="BR18"/>
  <c r="BN18"/>
  <c r="CR18"/>
  <c r="CV18"/>
  <c r="CP18"/>
  <c r="CL18"/>
  <c r="AI35" i="38"/>
  <c r="AK35"/>
  <c r="AT33" i="37"/>
  <c r="AP33"/>
  <c r="CD33"/>
  <c r="BZ33"/>
  <c r="CP33"/>
  <c r="CL33"/>
  <c r="BZ24"/>
  <c r="CD24"/>
  <c r="BX24"/>
  <c r="BT24"/>
  <c r="BN24"/>
  <c r="BR24"/>
  <c r="AV19"/>
  <c r="AZ19"/>
  <c r="CV19"/>
  <c r="CR19"/>
  <c r="CD19"/>
  <c r="BZ19"/>
  <c r="AD31"/>
  <c r="AK31" s="1"/>
  <c r="AQ31" s="1"/>
  <c r="AF31"/>
  <c r="J159" i="6"/>
  <c r="J35" i="19"/>
  <c r="K11"/>
  <c r="J12"/>
  <c r="J59"/>
  <c r="J84" s="1"/>
  <c r="J121" s="1"/>
  <c r="J122"/>
  <c r="J85"/>
  <c r="J60"/>
  <c r="J34"/>
  <c r="I86"/>
  <c r="I123" s="1"/>
  <c r="K35" i="6"/>
  <c r="L11"/>
  <c r="K122"/>
  <c r="K59"/>
  <c r="K84" s="1"/>
  <c r="K121" s="1"/>
  <c r="K85"/>
  <c r="K34"/>
  <c r="K12"/>
  <c r="K60"/>
  <c r="I159" i="19"/>
  <c r="J86" i="6"/>
  <c r="J123" s="1"/>
  <c r="AW31" i="37" l="1"/>
  <c r="BC31" s="1"/>
  <c r="BI31" s="1"/>
  <c r="BO31" s="1"/>
  <c r="BU31" s="1"/>
  <c r="CA31" s="1"/>
  <c r="CG31" s="1"/>
  <c r="CM31" s="1"/>
  <c r="CS31" s="1"/>
  <c r="BH35"/>
  <c r="BL35"/>
  <c r="CR35"/>
  <c r="CV35"/>
  <c r="CD35"/>
  <c r="BZ35"/>
  <c r="BI14"/>
  <c r="AZ25"/>
  <c r="AV25"/>
  <c r="CJ25"/>
  <c r="CF25"/>
  <c r="BR25"/>
  <c r="BN25"/>
  <c r="BX30"/>
  <c r="BT30"/>
  <c r="AJ35" i="38"/>
  <c r="AN35"/>
  <c r="CJ29" i="37"/>
  <c r="CF29"/>
  <c r="BL29"/>
  <c r="BH29"/>
  <c r="AZ29"/>
  <c r="AV29"/>
  <c r="AK36" i="38"/>
  <c r="AI36"/>
  <c r="CJ35" i="37"/>
  <c r="CF35"/>
  <c r="AP25"/>
  <c r="AT25"/>
  <c r="CV25"/>
  <c r="CR25"/>
  <c r="BF30"/>
  <c r="BB30"/>
  <c r="CF30"/>
  <c r="CJ30"/>
  <c r="AZ30"/>
  <c r="AV30"/>
  <c r="AC37"/>
  <c r="AI31"/>
  <c r="AI30" i="38"/>
  <c r="CP29" i="37"/>
  <c r="CL29"/>
  <c r="BX29"/>
  <c r="BT29"/>
  <c r="BL30"/>
  <c r="BH30"/>
  <c r="CV29"/>
  <c r="CR29"/>
  <c r="BR29"/>
  <c r="BN29"/>
  <c r="Q37" i="38"/>
  <c r="W37"/>
  <c r="AC37" s="1"/>
  <c r="B38"/>
  <c r="Q38" i="37"/>
  <c r="W38"/>
  <c r="AC38" s="1"/>
  <c r="B39"/>
  <c r="AN29" i="38"/>
  <c r="AJ29"/>
  <c r="CL35" i="37"/>
  <c r="CP35"/>
  <c r="BR35"/>
  <c r="BN35"/>
  <c r="AP35"/>
  <c r="AT35"/>
  <c r="BT25"/>
  <c r="BX25"/>
  <c r="BF25"/>
  <c r="BB25"/>
  <c r="CP25"/>
  <c r="CL25"/>
  <c r="CD30"/>
  <c r="BZ30"/>
  <c r="CL30"/>
  <c r="CP30"/>
  <c r="AT30"/>
  <c r="AP30"/>
  <c r="E45" i="42"/>
  <c r="AT29" i="37"/>
  <c r="AP29"/>
  <c r="BZ29"/>
  <c r="CD29"/>
  <c r="BB29"/>
  <c r="BF29"/>
  <c r="AN34" i="38"/>
  <c r="AJ34"/>
  <c r="AZ35" i="37"/>
  <c r="AV35"/>
  <c r="BB35"/>
  <c r="BF35"/>
  <c r="BX35"/>
  <c r="BT35"/>
  <c r="CD25"/>
  <c r="BZ25"/>
  <c r="BH25"/>
  <c r="BL25"/>
  <c r="BY36"/>
  <c r="BG36"/>
  <c r="BS36"/>
  <c r="AN36"/>
  <c r="BA36"/>
  <c r="CE36"/>
  <c r="BM36"/>
  <c r="AU36"/>
  <c r="CK36"/>
  <c r="CQ36"/>
  <c r="AO36"/>
  <c r="AJ36"/>
  <c r="BR30"/>
  <c r="BN30"/>
  <c r="CR30"/>
  <c r="CV30"/>
  <c r="J86" i="19"/>
  <c r="J123" s="1"/>
  <c r="K159" i="6"/>
  <c r="K35" i="19"/>
  <c r="L11"/>
  <c r="K34"/>
  <c r="K12"/>
  <c r="K59"/>
  <c r="K84" s="1"/>
  <c r="K121" s="1"/>
  <c r="K85"/>
  <c r="K60"/>
  <c r="K122"/>
  <c r="K86" i="6"/>
  <c r="K123" s="1"/>
  <c r="L35"/>
  <c r="M11"/>
  <c r="L122"/>
  <c r="L59"/>
  <c r="L84" s="1"/>
  <c r="L121" s="1"/>
  <c r="L12"/>
  <c r="L34"/>
  <c r="L85"/>
  <c r="L60"/>
  <c r="J159" i="19"/>
  <c r="CR36" i="37" l="1"/>
  <c r="CV36"/>
  <c r="CF36"/>
  <c r="CJ36"/>
  <c r="BH36"/>
  <c r="BL36"/>
  <c r="M13" i="36"/>
  <c r="M12"/>
  <c r="M5"/>
  <c r="M10"/>
  <c r="M9"/>
  <c r="M4"/>
  <c r="M6"/>
  <c r="M8"/>
  <c r="M7"/>
  <c r="M11"/>
  <c r="B40" i="37"/>
  <c r="Q39"/>
  <c r="W39"/>
  <c r="AI37" i="38"/>
  <c r="AK37"/>
  <c r="AN30"/>
  <c r="AJ30"/>
  <c r="AK37" i="37"/>
  <c r="AI37"/>
  <c r="AT36"/>
  <c r="AP36"/>
  <c r="BN36"/>
  <c r="BR36"/>
  <c r="BT36"/>
  <c r="BX36"/>
  <c r="W38" i="38"/>
  <c r="AC38" s="1"/>
  <c r="B39"/>
  <c r="Q38"/>
  <c r="AN36"/>
  <c r="AJ36"/>
  <c r="AV36" i="37"/>
  <c r="AZ36"/>
  <c r="BY31"/>
  <c r="BG31"/>
  <c r="BS31"/>
  <c r="CK31"/>
  <c r="CQ31"/>
  <c r="CE31"/>
  <c r="AO31"/>
  <c r="AJ31"/>
  <c r="BA31"/>
  <c r="AN31"/>
  <c r="AU31"/>
  <c r="BM31"/>
  <c r="BO14"/>
  <c r="CP36"/>
  <c r="CL36"/>
  <c r="BF36"/>
  <c r="BB36"/>
  <c r="BZ36"/>
  <c r="CD36"/>
  <c r="AK38"/>
  <c r="AQ38" s="1"/>
  <c r="AW38" s="1"/>
  <c r="BC38" s="1"/>
  <c r="BI38" s="1"/>
  <c r="BO38" s="1"/>
  <c r="BU38" s="1"/>
  <c r="CA38" s="1"/>
  <c r="CG38" s="1"/>
  <c r="CM38" s="1"/>
  <c r="CS38" s="1"/>
  <c r="AI38"/>
  <c r="L35" i="19"/>
  <c r="L59"/>
  <c r="L84" s="1"/>
  <c r="L121" s="1"/>
  <c r="L60"/>
  <c r="L12"/>
  <c r="L34"/>
  <c r="L85"/>
  <c r="M11"/>
  <c r="L122"/>
  <c r="K86"/>
  <c r="K123" s="1"/>
  <c r="L159" i="6"/>
  <c r="K159" i="19"/>
  <c r="N11" i="6"/>
  <c r="M122"/>
  <c r="M35"/>
  <c r="M85"/>
  <c r="M12"/>
  <c r="M60"/>
  <c r="M34"/>
  <c r="M59"/>
  <c r="M84" s="1"/>
  <c r="M121" s="1"/>
  <c r="L86"/>
  <c r="L123" s="1"/>
  <c r="CJ31" i="37" l="1"/>
  <c r="CF31"/>
  <c r="BL31"/>
  <c r="BH31"/>
  <c r="AK38" i="38"/>
  <c r="AI38"/>
  <c r="AQ37" i="37"/>
  <c r="AJ37" i="38"/>
  <c r="AN37"/>
  <c r="BG38" i="37"/>
  <c r="CK38"/>
  <c r="AJ38"/>
  <c r="CE38"/>
  <c r="BM38"/>
  <c r="BY38"/>
  <c r="AU38"/>
  <c r="BA38"/>
  <c r="BS38"/>
  <c r="AO38"/>
  <c r="CQ38"/>
  <c r="AN38"/>
  <c r="AZ31"/>
  <c r="AV31"/>
  <c r="AT31"/>
  <c r="AP31"/>
  <c r="BX31"/>
  <c r="BT31"/>
  <c r="W39" i="38"/>
  <c r="AC39" s="1"/>
  <c r="B40"/>
  <c r="Q39"/>
  <c r="CE37" i="37"/>
  <c r="AN37"/>
  <c r="BY37"/>
  <c r="BS37"/>
  <c r="BM37"/>
  <c r="CQ37"/>
  <c r="AJ37"/>
  <c r="AO37"/>
  <c r="AU37"/>
  <c r="CK37"/>
  <c r="BA37"/>
  <c r="BG37"/>
  <c r="W40"/>
  <c r="AC40" s="1"/>
  <c r="B41"/>
  <c r="Q40"/>
  <c r="BR31"/>
  <c r="BN31"/>
  <c r="CP31"/>
  <c r="CL31"/>
  <c r="BU14"/>
  <c r="BF31"/>
  <c r="BB31"/>
  <c r="CR31"/>
  <c r="CV31"/>
  <c r="CD31"/>
  <c r="BZ31"/>
  <c r="AC39"/>
  <c r="M159" i="6"/>
  <c r="L159" i="19"/>
  <c r="N35" i="6"/>
  <c r="O11"/>
  <c r="N34"/>
  <c r="N59"/>
  <c r="N84" s="1"/>
  <c r="N121" s="1"/>
  <c r="N85"/>
  <c r="N12"/>
  <c r="N122"/>
  <c r="N60"/>
  <c r="M86"/>
  <c r="M123" s="1"/>
  <c r="M35" i="19"/>
  <c r="M122"/>
  <c r="M59"/>
  <c r="M84" s="1"/>
  <c r="M121" s="1"/>
  <c r="N11"/>
  <c r="M60"/>
  <c r="M85"/>
  <c r="M12"/>
  <c r="M34"/>
  <c r="L86"/>
  <c r="L123" s="1"/>
  <c r="W41" i="37" l="1"/>
  <c r="AC41" s="1"/>
  <c r="B42"/>
  <c r="Q41"/>
  <c r="CL37"/>
  <c r="CP37"/>
  <c r="CV37"/>
  <c r="CR37"/>
  <c r="AK39" i="38"/>
  <c r="AI39"/>
  <c r="CR38" i="37"/>
  <c r="CV38"/>
  <c r="AZ38"/>
  <c r="AV38"/>
  <c r="BF37"/>
  <c r="BB37"/>
  <c r="BZ37"/>
  <c r="CD37"/>
  <c r="Q40" i="38"/>
  <c r="W40"/>
  <c r="AC40" s="1"/>
  <c r="B41"/>
  <c r="BF38" i="37"/>
  <c r="BB38"/>
  <c r="CF38"/>
  <c r="CJ38"/>
  <c r="AJ38" i="38"/>
  <c r="AN38"/>
  <c r="AI39" i="37"/>
  <c r="AK39"/>
  <c r="AQ39" s="1"/>
  <c r="AW39" s="1"/>
  <c r="BC39" s="1"/>
  <c r="BI39" s="1"/>
  <c r="BO39" s="1"/>
  <c r="BU39" s="1"/>
  <c r="CA39" s="1"/>
  <c r="CG39" s="1"/>
  <c r="CM39" s="1"/>
  <c r="CS39" s="1"/>
  <c r="CA14"/>
  <c r="BL37"/>
  <c r="BH37"/>
  <c r="AT37"/>
  <c r="AP37"/>
  <c r="BT37"/>
  <c r="BX37"/>
  <c r="BX38"/>
  <c r="BT38"/>
  <c r="BR38"/>
  <c r="BN38"/>
  <c r="BH38"/>
  <c r="BL38"/>
  <c r="AW37"/>
  <c r="AK40"/>
  <c r="AQ40" s="1"/>
  <c r="AW40" s="1"/>
  <c r="BC40" s="1"/>
  <c r="BI40" s="1"/>
  <c r="BO40" s="1"/>
  <c r="BU40" s="1"/>
  <c r="CA40" s="1"/>
  <c r="CG40" s="1"/>
  <c r="CM40" s="1"/>
  <c r="CS40" s="1"/>
  <c r="AI40"/>
  <c r="AV37"/>
  <c r="AZ37"/>
  <c r="BN37"/>
  <c r="BR37"/>
  <c r="CF37"/>
  <c r="CJ37"/>
  <c r="AP38"/>
  <c r="AT38"/>
  <c r="CD38"/>
  <c r="BZ38"/>
  <c r="CP38"/>
  <c r="CL38"/>
  <c r="M86" i="19"/>
  <c r="M123" s="1"/>
  <c r="M159"/>
  <c r="O35" i="6"/>
  <c r="P11"/>
  <c r="O122"/>
  <c r="O34"/>
  <c r="O12"/>
  <c r="O60"/>
  <c r="O85"/>
  <c r="O59"/>
  <c r="O84" s="1"/>
  <c r="O121" s="1"/>
  <c r="N86"/>
  <c r="N123" s="1"/>
  <c r="N35" i="19"/>
  <c r="O11"/>
  <c r="N85"/>
  <c r="N34"/>
  <c r="N12"/>
  <c r="N122"/>
  <c r="N59"/>
  <c r="N84" s="1"/>
  <c r="N121" s="1"/>
  <c r="N60"/>
  <c r="N159" i="6"/>
  <c r="CG14" i="37" l="1"/>
  <c r="AJ39" i="38"/>
  <c r="AN39"/>
  <c r="AI41" i="37"/>
  <c r="AK41"/>
  <c r="AQ41" s="1"/>
  <c r="AW41" s="1"/>
  <c r="BC41" s="1"/>
  <c r="BI41" s="1"/>
  <c r="BO41" s="1"/>
  <c r="BU41" s="1"/>
  <c r="CA41" s="1"/>
  <c r="CG41" s="1"/>
  <c r="CM41" s="1"/>
  <c r="CS41" s="1"/>
  <c r="Q42"/>
  <c r="B43"/>
  <c r="W42"/>
  <c r="AC42" s="1"/>
  <c r="BM40"/>
  <c r="AU40"/>
  <c r="AN40"/>
  <c r="BA40"/>
  <c r="BG40"/>
  <c r="AO40"/>
  <c r="BY40"/>
  <c r="BS40"/>
  <c r="CK40"/>
  <c r="CE40"/>
  <c r="AJ40"/>
  <c r="CQ40"/>
  <c r="BC37"/>
  <c r="CK39"/>
  <c r="AO39"/>
  <c r="BS39"/>
  <c r="BY39"/>
  <c r="CQ39"/>
  <c r="AN39"/>
  <c r="AU39"/>
  <c r="BG39"/>
  <c r="BA39"/>
  <c r="CE39"/>
  <c r="BM39"/>
  <c r="AJ39"/>
  <c r="AK40" i="38"/>
  <c r="AI40"/>
  <c r="Q41"/>
  <c r="W41"/>
  <c r="AC41" s="1"/>
  <c r="B42"/>
  <c r="O86" i="6"/>
  <c r="O123" s="1"/>
  <c r="P35"/>
  <c r="Q11"/>
  <c r="P122"/>
  <c r="P59"/>
  <c r="P84" s="1"/>
  <c r="P121" s="1"/>
  <c r="P34"/>
  <c r="P12"/>
  <c r="P60"/>
  <c r="P85"/>
  <c r="N159" i="19"/>
  <c r="O35"/>
  <c r="P11"/>
  <c r="O60"/>
  <c r="O12"/>
  <c r="O59"/>
  <c r="O84" s="1"/>
  <c r="O121" s="1"/>
  <c r="O122"/>
  <c r="O85"/>
  <c r="O34"/>
  <c r="O159" i="6"/>
  <c r="N86" i="19"/>
  <c r="N123" s="1"/>
  <c r="AN40" i="38" l="1"/>
  <c r="AJ40"/>
  <c r="CJ39" i="37"/>
  <c r="CF39"/>
  <c r="AT39"/>
  <c r="AP39"/>
  <c r="CR40"/>
  <c r="CV40"/>
  <c r="BT40"/>
  <c r="BX40"/>
  <c r="BB40"/>
  <c r="BF40"/>
  <c r="AK42"/>
  <c r="AQ42" s="1"/>
  <c r="AW42" s="1"/>
  <c r="BC42" s="1"/>
  <c r="BI42" s="1"/>
  <c r="BO42" s="1"/>
  <c r="BU42" s="1"/>
  <c r="CA42" s="1"/>
  <c r="CG42" s="1"/>
  <c r="CM42" s="1"/>
  <c r="CS42" s="1"/>
  <c r="AI42"/>
  <c r="CE41"/>
  <c r="AJ41"/>
  <c r="BM41"/>
  <c r="CQ41"/>
  <c r="BA41"/>
  <c r="AN41"/>
  <c r="BS41"/>
  <c r="AO41"/>
  <c r="CK41"/>
  <c r="AU41"/>
  <c r="BG41"/>
  <c r="BY41"/>
  <c r="CM14"/>
  <c r="BR39"/>
  <c r="BN39"/>
  <c r="AV39"/>
  <c r="AZ39"/>
  <c r="BX39"/>
  <c r="BT39"/>
  <c r="BI37"/>
  <c r="CP40"/>
  <c r="CL40"/>
  <c r="BH40"/>
  <c r="BL40"/>
  <c r="BN40"/>
  <c r="BR40"/>
  <c r="AK41" i="38"/>
  <c r="AI41"/>
  <c r="BH39" i="37"/>
  <c r="BL39"/>
  <c r="CD39"/>
  <c r="BZ39"/>
  <c r="CJ40"/>
  <c r="CF40"/>
  <c r="AP40"/>
  <c r="AT40"/>
  <c r="AZ40"/>
  <c r="AV40"/>
  <c r="B43" i="38"/>
  <c r="W42"/>
  <c r="AC42" s="1"/>
  <c r="Q42"/>
  <c r="BF39" i="37"/>
  <c r="BB39"/>
  <c r="CR39"/>
  <c r="CV39"/>
  <c r="CP39"/>
  <c r="CL39"/>
  <c r="CD40"/>
  <c r="BZ40"/>
  <c r="W43"/>
  <c r="Q43"/>
  <c r="B44"/>
  <c r="O159" i="19"/>
  <c r="P86" i="6"/>
  <c r="P123" s="1"/>
  <c r="O86" i="19"/>
  <c r="O123" s="1"/>
  <c r="P159" i="6"/>
  <c r="R11"/>
  <c r="Q122"/>
  <c r="Q85"/>
  <c r="Q34"/>
  <c r="Q60"/>
  <c r="Q12"/>
  <c r="Q35"/>
  <c r="Q59"/>
  <c r="Q84" s="1"/>
  <c r="Q121" s="1"/>
  <c r="P35" i="19"/>
  <c r="P60"/>
  <c r="P85"/>
  <c r="Q11"/>
  <c r="P59"/>
  <c r="P84" s="1"/>
  <c r="P121" s="1"/>
  <c r="P122"/>
  <c r="P34"/>
  <c r="P12"/>
  <c r="Q44" i="37" l="1"/>
  <c r="B45"/>
  <c r="W44"/>
  <c r="AC44" s="1"/>
  <c r="AK42" i="38"/>
  <c r="AI42"/>
  <c r="BL41" i="37"/>
  <c r="BH41"/>
  <c r="BX41"/>
  <c r="BT41"/>
  <c r="BR41"/>
  <c r="BN41"/>
  <c r="BZ41"/>
  <c r="CD41"/>
  <c r="AP41"/>
  <c r="AT41"/>
  <c r="CR41"/>
  <c r="CV41"/>
  <c r="BS42"/>
  <c r="BA42"/>
  <c r="CK42"/>
  <c r="AU42"/>
  <c r="AJ42"/>
  <c r="CQ42"/>
  <c r="AO42"/>
  <c r="BM42"/>
  <c r="BG42"/>
  <c r="AN42"/>
  <c r="CE42"/>
  <c r="BY42"/>
  <c r="BO37"/>
  <c r="CS14"/>
  <c r="CL41"/>
  <c r="CP41"/>
  <c r="BF41"/>
  <c r="BB41"/>
  <c r="CF41"/>
  <c r="CJ41"/>
  <c r="AC43"/>
  <c r="Q43" i="38"/>
  <c r="W43"/>
  <c r="AC43" s="1"/>
  <c r="B44"/>
  <c r="AJ41"/>
  <c r="AN41"/>
  <c r="AZ41" i="37"/>
  <c r="AV41"/>
  <c r="Q86" i="6"/>
  <c r="Q123" s="1"/>
  <c r="R35"/>
  <c r="S11"/>
  <c r="R122"/>
  <c r="R60"/>
  <c r="R12"/>
  <c r="R59"/>
  <c r="R84" s="1"/>
  <c r="R121" s="1"/>
  <c r="R85"/>
  <c r="R34"/>
  <c r="P159" i="19"/>
  <c r="Q159" i="6"/>
  <c r="P86" i="19"/>
  <c r="P123" s="1"/>
  <c r="Q35"/>
  <c r="R11"/>
  <c r="Q60"/>
  <c r="Q85"/>
  <c r="Q12"/>
  <c r="Q122"/>
  <c r="Q34"/>
  <c r="Q59"/>
  <c r="Q84" s="1"/>
  <c r="Q121" s="1"/>
  <c r="CV42" i="37" l="1"/>
  <c r="CR42"/>
  <c r="BB42"/>
  <c r="BF42"/>
  <c r="AK44"/>
  <c r="AQ44" s="1"/>
  <c r="AW44" s="1"/>
  <c r="BC44" s="1"/>
  <c r="BI44" s="1"/>
  <c r="BO44" s="1"/>
  <c r="BU44" s="1"/>
  <c r="CA44" s="1"/>
  <c r="CG44" s="1"/>
  <c r="CM44" s="1"/>
  <c r="CS44" s="1"/>
  <c r="AI44"/>
  <c r="CD42"/>
  <c r="BZ42"/>
  <c r="BR42"/>
  <c r="BN42"/>
  <c r="AV42"/>
  <c r="AZ42"/>
  <c r="AJ42" i="38"/>
  <c r="AN42"/>
  <c r="AK43"/>
  <c r="AI43"/>
  <c r="BU37" i="37"/>
  <c r="BL42"/>
  <c r="BH42"/>
  <c r="BT42"/>
  <c r="BX42"/>
  <c r="Q45"/>
  <c r="W45"/>
  <c r="AC45" s="1"/>
  <c r="B46"/>
  <c r="B45" i="38"/>
  <c r="Q44"/>
  <c r="W44"/>
  <c r="AC44" s="1"/>
  <c r="AK43" i="37"/>
  <c r="AQ43" s="1"/>
  <c r="AW43" s="1"/>
  <c r="BC43" s="1"/>
  <c r="AI43"/>
  <c r="CJ42"/>
  <c r="CF42"/>
  <c r="AT42"/>
  <c r="AP42"/>
  <c r="CP42"/>
  <c r="CL42"/>
  <c r="S35" i="6"/>
  <c r="T11"/>
  <c r="S122"/>
  <c r="S59"/>
  <c r="S84" s="1"/>
  <c r="S121" s="1"/>
  <c r="S34"/>
  <c r="S85"/>
  <c r="S12"/>
  <c r="S60"/>
  <c r="Q86" i="19"/>
  <c r="Q123" s="1"/>
  <c r="R159" i="6"/>
  <c r="Q159" i="19"/>
  <c r="R35"/>
  <c r="S11"/>
  <c r="R59"/>
  <c r="R84" s="1"/>
  <c r="R121" s="1"/>
  <c r="R12"/>
  <c r="R122"/>
  <c r="R85"/>
  <c r="R34"/>
  <c r="R60"/>
  <c r="R86" i="6"/>
  <c r="R123" s="1"/>
  <c r="BI43" i="37" l="1"/>
  <c r="Q46"/>
  <c r="B47"/>
  <c r="W46"/>
  <c r="AC46" s="1"/>
  <c r="CA37"/>
  <c r="BM43"/>
  <c r="AU43"/>
  <c r="BG43"/>
  <c r="AO43"/>
  <c r="AJ43"/>
  <c r="BA43"/>
  <c r="AN43"/>
  <c r="BY43"/>
  <c r="BS43"/>
  <c r="CK43"/>
  <c r="CE43"/>
  <c r="CQ43"/>
  <c r="B46" i="38"/>
  <c r="W45"/>
  <c r="AC45" s="1"/>
  <c r="Q45"/>
  <c r="AN44" i="37"/>
  <c r="BM44"/>
  <c r="BS44"/>
  <c r="CQ44"/>
  <c r="BA44"/>
  <c r="BG44"/>
  <c r="AO44"/>
  <c r="BY44"/>
  <c r="CK44"/>
  <c r="AU44"/>
  <c r="AJ44"/>
  <c r="CE44"/>
  <c r="AI44" i="38"/>
  <c r="AK44"/>
  <c r="AK45" i="37"/>
  <c r="AQ45" s="1"/>
  <c r="AW45" s="1"/>
  <c r="BC45" s="1"/>
  <c r="BI45" s="1"/>
  <c r="BO45" s="1"/>
  <c r="BU45" s="1"/>
  <c r="CA45" s="1"/>
  <c r="CG45" s="1"/>
  <c r="CM45" s="1"/>
  <c r="CS45" s="1"/>
  <c r="AI45"/>
  <c r="AN43" i="38"/>
  <c r="AJ43"/>
  <c r="R86" i="19"/>
  <c r="R123" s="1"/>
  <c r="R159"/>
  <c r="S35"/>
  <c r="T11"/>
  <c r="S122"/>
  <c r="S60"/>
  <c r="S85"/>
  <c r="S59"/>
  <c r="S84" s="1"/>
  <c r="S121" s="1"/>
  <c r="S34"/>
  <c r="S12"/>
  <c r="T35" i="6"/>
  <c r="U11"/>
  <c r="T122"/>
  <c r="T59"/>
  <c r="T84" s="1"/>
  <c r="T121" s="1"/>
  <c r="T12"/>
  <c r="T34"/>
  <c r="T85"/>
  <c r="T60"/>
  <c r="S86"/>
  <c r="S123" s="1"/>
  <c r="S159"/>
  <c r="AT44" i="37" l="1"/>
  <c r="AP44"/>
  <c r="BT44"/>
  <c r="BX44"/>
  <c r="AK45" i="38"/>
  <c r="AI45"/>
  <c r="CL43" i="37"/>
  <c r="CP43"/>
  <c r="BF43"/>
  <c r="BB43"/>
  <c r="AZ43"/>
  <c r="AV43"/>
  <c r="AK46"/>
  <c r="AQ46" s="1"/>
  <c r="AW46" s="1"/>
  <c r="BC46" s="1"/>
  <c r="BI46" s="1"/>
  <c r="BO46" s="1"/>
  <c r="BU46" s="1"/>
  <c r="CA46" s="1"/>
  <c r="CG46" s="1"/>
  <c r="CM46" s="1"/>
  <c r="CS46" s="1"/>
  <c r="AI46"/>
  <c r="BO43"/>
  <c r="CK45"/>
  <c r="AO45"/>
  <c r="BS45"/>
  <c r="BM45"/>
  <c r="AJ45"/>
  <c r="BA45"/>
  <c r="AN45"/>
  <c r="BY45"/>
  <c r="AU45"/>
  <c r="BG45"/>
  <c r="CE45"/>
  <c r="CQ45"/>
  <c r="CJ44"/>
  <c r="CF44"/>
  <c r="BZ44"/>
  <c r="CD44"/>
  <c r="CR44"/>
  <c r="CV44"/>
  <c r="CJ43"/>
  <c r="CF43"/>
  <c r="BH43"/>
  <c r="BL43"/>
  <c r="CG37"/>
  <c r="AN44" i="38"/>
  <c r="AJ44"/>
  <c r="CL44" i="37"/>
  <c r="CP44"/>
  <c r="BB44"/>
  <c r="BF44"/>
  <c r="CR43"/>
  <c r="CV43"/>
  <c r="CD43"/>
  <c r="BZ43"/>
  <c r="AT43"/>
  <c r="AP43"/>
  <c r="AV44"/>
  <c r="AZ44"/>
  <c r="BH44"/>
  <c r="BL44"/>
  <c r="BR44"/>
  <c r="BN44"/>
  <c r="W46" i="38"/>
  <c r="Q46"/>
  <c r="BT43" i="37"/>
  <c r="BX43"/>
  <c r="BR43"/>
  <c r="BN43"/>
  <c r="W47"/>
  <c r="Q47"/>
  <c r="T86" i="6"/>
  <c r="T123" s="1"/>
  <c r="T35" i="19"/>
  <c r="T59"/>
  <c r="T84" s="1"/>
  <c r="T121" s="1"/>
  <c r="T85"/>
  <c r="T60"/>
  <c r="T12"/>
  <c r="U11"/>
  <c r="T34"/>
  <c r="T122"/>
  <c r="T159" i="6"/>
  <c r="S159" i="19"/>
  <c r="V11" i="6"/>
  <c r="U122"/>
  <c r="U35"/>
  <c r="U85"/>
  <c r="U34"/>
  <c r="U59"/>
  <c r="U84" s="1"/>
  <c r="U121" s="1"/>
  <c r="U12"/>
  <c r="U60"/>
  <c r="S86" i="19"/>
  <c r="S123" s="1"/>
  <c r="AV45" i="37" l="1"/>
  <c r="AZ45"/>
  <c r="CL45"/>
  <c r="CP45"/>
  <c r="BL45"/>
  <c r="BH45"/>
  <c r="BF45"/>
  <c r="BB45"/>
  <c r="AP45"/>
  <c r="AT45"/>
  <c r="BY46"/>
  <c r="CE46"/>
  <c r="AU46"/>
  <c r="BM46"/>
  <c r="CQ46"/>
  <c r="AJ46"/>
  <c r="BG46"/>
  <c r="AO46"/>
  <c r="BA46"/>
  <c r="AN46"/>
  <c r="CK46"/>
  <c r="BS46"/>
  <c r="AJ45" i="38"/>
  <c r="AN45"/>
  <c r="AC47" i="37"/>
  <c r="CM37"/>
  <c r="CF45"/>
  <c r="CJ45"/>
  <c r="BT45"/>
  <c r="BX45"/>
  <c r="BU43"/>
  <c r="CR45"/>
  <c r="CV45"/>
  <c r="BZ45"/>
  <c r="CD45"/>
  <c r="BR45"/>
  <c r="BN45"/>
  <c r="AC46" i="38"/>
  <c r="U159" i="6"/>
  <c r="U86"/>
  <c r="U123" s="1"/>
  <c r="V35"/>
  <c r="W11"/>
  <c r="V85"/>
  <c r="V59"/>
  <c r="V84" s="1"/>
  <c r="V121" s="1"/>
  <c r="V12"/>
  <c r="V122"/>
  <c r="V34"/>
  <c r="V60"/>
  <c r="T86" i="19"/>
  <c r="T123" s="1"/>
  <c r="U35"/>
  <c r="V11"/>
  <c r="U34"/>
  <c r="U85"/>
  <c r="U12"/>
  <c r="U122"/>
  <c r="U60"/>
  <c r="U59"/>
  <c r="U84" s="1"/>
  <c r="U121" s="1"/>
  <c r="T159"/>
  <c r="AK47" i="37" l="1"/>
  <c r="AI47"/>
  <c r="CP46"/>
  <c r="CL46"/>
  <c r="BL46"/>
  <c r="BH46"/>
  <c r="AV46"/>
  <c r="AZ46"/>
  <c r="CS37"/>
  <c r="BT46"/>
  <c r="BX46"/>
  <c r="AT46"/>
  <c r="AP46"/>
  <c r="BN46"/>
  <c r="BR46"/>
  <c r="BF46"/>
  <c r="BB46"/>
  <c r="CR46"/>
  <c r="CV46"/>
  <c r="BZ46"/>
  <c r="CD46"/>
  <c r="AK46" i="38"/>
  <c r="AK47" s="1"/>
  <c r="AI46"/>
  <c r="CA43" i="37"/>
  <c r="CJ46"/>
  <c r="CF46"/>
  <c r="U86" i="19"/>
  <c r="U123" s="1"/>
  <c r="W35" i="6"/>
  <c r="X11"/>
  <c r="W85"/>
  <c r="W59"/>
  <c r="W84" s="1"/>
  <c r="W121" s="1"/>
  <c r="W34"/>
  <c r="W122"/>
  <c r="W12"/>
  <c r="W60"/>
  <c r="U159" i="19"/>
  <c r="V86" i="6"/>
  <c r="V123" s="1"/>
  <c r="V35" i="19"/>
  <c r="W11"/>
  <c r="V122"/>
  <c r="V60"/>
  <c r="V59"/>
  <c r="V84" s="1"/>
  <c r="V121" s="1"/>
  <c r="V12"/>
  <c r="V34"/>
  <c r="V85"/>
  <c r="V159" i="6"/>
  <c r="CG43" i="37" l="1"/>
  <c r="AQ47"/>
  <c r="AK48"/>
  <c r="CE47"/>
  <c r="AJ47"/>
  <c r="AJ48" s="1"/>
  <c r="AO47"/>
  <c r="BG47"/>
  <c r="BM47"/>
  <c r="AN47"/>
  <c r="AN48" s="1"/>
  <c r="AU47"/>
  <c r="BA47"/>
  <c r="BS47"/>
  <c r="BY47"/>
  <c r="CQ47"/>
  <c r="CK47"/>
  <c r="AJ46" i="38"/>
  <c r="AJ47" s="1"/>
  <c r="AN46"/>
  <c r="AN47" s="1"/>
  <c r="V86" i="19"/>
  <c r="V123" s="1"/>
  <c r="W159" i="6"/>
  <c r="X35"/>
  <c r="X122"/>
  <c r="X34"/>
  <c r="X85"/>
  <c r="X12"/>
  <c r="X60"/>
  <c r="X59"/>
  <c r="X84" s="1"/>
  <c r="X121" s="1"/>
  <c r="W35" i="19"/>
  <c r="X11"/>
  <c r="W34"/>
  <c r="W85"/>
  <c r="W12"/>
  <c r="W60"/>
  <c r="W59"/>
  <c r="W84" s="1"/>
  <c r="W121" s="1"/>
  <c r="W122"/>
  <c r="V159"/>
  <c r="W86" i="6"/>
  <c r="W123" s="1"/>
  <c r="BZ47" i="37" l="1"/>
  <c r="BZ48" s="1"/>
  <c r="CD47"/>
  <c r="CD48" s="1"/>
  <c r="H10" i="36" s="1"/>
  <c r="AW47" i="37"/>
  <c r="AQ48"/>
  <c r="CP47"/>
  <c r="CP48" s="1"/>
  <c r="H12" i="36" s="1"/>
  <c r="CL47" i="37"/>
  <c r="CL48" s="1"/>
  <c r="BF47"/>
  <c r="BF48" s="1"/>
  <c r="H6" i="36" s="1"/>
  <c r="BB47" i="37"/>
  <c r="BB48" s="1"/>
  <c r="BL47"/>
  <c r="BL48" s="1"/>
  <c r="H7" i="36" s="1"/>
  <c r="BH47" i="37"/>
  <c r="BH48" s="1"/>
  <c r="CM43"/>
  <c r="BX47"/>
  <c r="BX48" s="1"/>
  <c r="H9" i="36" s="1"/>
  <c r="BT47" i="37"/>
  <c r="BT48" s="1"/>
  <c r="BR47"/>
  <c r="BR48" s="1"/>
  <c r="H8" i="36" s="1"/>
  <c r="BN47" i="37"/>
  <c r="BN48" s="1"/>
  <c r="CF47"/>
  <c r="CF48" s="1"/>
  <c r="CJ47"/>
  <c r="CJ48" s="1"/>
  <c r="H11" i="36" s="1"/>
  <c r="CR47" i="37"/>
  <c r="CR48" s="1"/>
  <c r="CV47"/>
  <c r="CV48" s="1"/>
  <c r="H13" i="36" s="1"/>
  <c r="AV47" i="37"/>
  <c r="AV48" s="1"/>
  <c r="AZ47"/>
  <c r="AZ48" s="1"/>
  <c r="H5" i="36" s="1"/>
  <c r="AP47" i="37"/>
  <c r="AP48" s="1"/>
  <c r="AT47"/>
  <c r="AT48" s="1"/>
  <c r="H4" i="36" s="1"/>
  <c r="W159" i="19"/>
  <c r="X86" i="6"/>
  <c r="X123" s="1"/>
  <c r="W86" i="19"/>
  <c r="W123" s="1"/>
  <c r="X35"/>
  <c r="X34"/>
  <c r="X85"/>
  <c r="X60"/>
  <c r="X122"/>
  <c r="X12"/>
  <c r="X59"/>
  <c r="X84" s="1"/>
  <c r="X121" s="1"/>
  <c r="X159" i="6"/>
  <c r="G24" i="36" l="1"/>
  <c r="H24" s="1"/>
  <c r="E20" i="11" s="1"/>
  <c r="F20" s="1"/>
  <c r="D39" i="36"/>
  <c r="D37"/>
  <c r="G22"/>
  <c r="H22" s="1"/>
  <c r="E18" i="11" s="1"/>
  <c r="F18" s="1"/>
  <c r="D42" i="36"/>
  <c r="G27"/>
  <c r="H27" s="1"/>
  <c r="E14" i="11" s="1"/>
  <c r="F14" s="1"/>
  <c r="D35" i="36"/>
  <c r="G20"/>
  <c r="H20" s="1"/>
  <c r="E17" i="11" s="1"/>
  <c r="F17" s="1"/>
  <c r="D41" i="36"/>
  <c r="G26"/>
  <c r="H26" s="1"/>
  <c r="E12" i="11" s="1"/>
  <c r="F12" s="1"/>
  <c r="G25" i="36"/>
  <c r="H25" s="1"/>
  <c r="D40"/>
  <c r="D38"/>
  <c r="G23"/>
  <c r="H23" s="1"/>
  <c r="CS43" i="37"/>
  <c r="D36" i="36"/>
  <c r="G21"/>
  <c r="H21" s="1"/>
  <c r="BC47" i="37"/>
  <c r="AW48"/>
  <c r="G39" i="36"/>
  <c r="G19"/>
  <c r="H19" s="1"/>
  <c r="D34"/>
  <c r="G28"/>
  <c r="H28" s="1"/>
  <c r="E22" i="11" s="1"/>
  <c r="F22" s="1"/>
  <c r="D43" i="36"/>
  <c r="X159" i="19"/>
  <c r="Y86" i="6"/>
  <c r="Y123" s="1"/>
  <c r="X86" i="19"/>
  <c r="X123" s="1"/>
  <c r="J46" i="12" l="1"/>
  <c r="E25" i="20" s="1"/>
  <c r="J28" i="12"/>
  <c r="E25" i="45" s="1"/>
  <c r="J44" i="12"/>
  <c r="E23" i="20" s="1"/>
  <c r="J26" i="12"/>
  <c r="E23" i="45" s="1"/>
  <c r="F13" i="11"/>
  <c r="J36" i="12"/>
  <c r="E15" i="20" s="1"/>
  <c r="J18" i="12"/>
  <c r="E15" i="45" s="1"/>
  <c r="E13" i="11"/>
  <c r="J20" i="12"/>
  <c r="E17" i="45" s="1"/>
  <c r="J38" i="12"/>
  <c r="E17" i="20" s="1"/>
  <c r="E21" i="11"/>
  <c r="F21" s="1"/>
  <c r="I19" i="36"/>
  <c r="E16" i="11"/>
  <c r="F16" s="1"/>
  <c r="E15"/>
  <c r="F15" s="1"/>
  <c r="E7"/>
  <c r="F7" s="1"/>
  <c r="E6"/>
  <c r="F6" s="1"/>
  <c r="E5"/>
  <c r="F5" s="1"/>
  <c r="E10"/>
  <c r="F10" s="1"/>
  <c r="E8"/>
  <c r="F8" s="1"/>
  <c r="E11"/>
  <c r="F11" s="1"/>
  <c r="E9"/>
  <c r="F9" s="1"/>
  <c r="BI47" i="37"/>
  <c r="BC48"/>
  <c r="J41" i="12"/>
  <c r="E20" i="20" s="1"/>
  <c r="J23" i="12"/>
  <c r="E20" i="45" s="1"/>
  <c r="E19" i="11"/>
  <c r="F19" s="1"/>
  <c r="J24" i="12"/>
  <c r="E21" i="45" s="1"/>
  <c r="J42" i="12"/>
  <c r="E21" i="20" s="1"/>
  <c r="Y86" i="19"/>
  <c r="Y123" s="1"/>
  <c r="J32" i="12" l="1"/>
  <c r="E11" i="20" s="1"/>
  <c r="J14" i="12"/>
  <c r="E11" i="45" s="1"/>
  <c r="J13" i="12"/>
  <c r="E10" i="45" s="1"/>
  <c r="J31" i="12"/>
  <c r="E10" i="20" s="1"/>
  <c r="J27" i="12"/>
  <c r="E24" i="45" s="1"/>
  <c r="J45" i="12"/>
  <c r="E24" i="20" s="1"/>
  <c r="J15" i="12"/>
  <c r="E12" i="45" s="1"/>
  <c r="J33" i="12"/>
  <c r="E12" i="20" s="1"/>
  <c r="J29" i="12"/>
  <c r="E8" i="20" s="1"/>
  <c r="J11" i="12"/>
  <c r="E8" i="45" s="1"/>
  <c r="J22" i="12"/>
  <c r="E19" i="45" s="1"/>
  <c r="J40" i="12"/>
  <c r="E19" i="20" s="1"/>
  <c r="J19" i="12"/>
  <c r="E16" i="45" s="1"/>
  <c r="J37" i="12"/>
  <c r="E16" i="20" s="1"/>
  <c r="J43" i="12"/>
  <c r="E22" i="20" s="1"/>
  <c r="J25" i="12"/>
  <c r="E22" i="45" s="1"/>
  <c r="BO47" i="37"/>
  <c r="BI48"/>
  <c r="J16" i="12"/>
  <c r="E13" i="45" s="1"/>
  <c r="J34" i="12"/>
  <c r="E13" i="20" s="1"/>
  <c r="J21" i="12"/>
  <c r="E18" i="45" s="1"/>
  <c r="J39" i="12"/>
  <c r="E18" i="20" s="1"/>
  <c r="J17" i="12"/>
  <c r="E14" i="45" s="1"/>
  <c r="J35" i="12"/>
  <c r="E14" i="20" s="1"/>
  <c r="J12" i="12"/>
  <c r="E9" i="45" s="1"/>
  <c r="J30" i="12"/>
  <c r="E9" i="20" s="1"/>
  <c r="BU47" i="37" l="1"/>
  <c r="BO48"/>
  <c r="CA47" l="1"/>
  <c r="BU48"/>
  <c r="CG47" l="1"/>
  <c r="CA48"/>
  <c r="CM47" l="1"/>
  <c r="CG48"/>
  <c r="CS47" l="1"/>
  <c r="CS48" s="1"/>
  <c r="CM48"/>
  <c r="K21" i="12" l="1"/>
  <c r="K20"/>
  <c r="K16"/>
  <c r="K25"/>
  <c r="K24"/>
  <c r="K27"/>
  <c r="K26"/>
  <c r="K31"/>
  <c r="K13"/>
  <c r="K18"/>
  <c r="K23"/>
  <c r="K14"/>
  <c r="K28"/>
  <c r="K35"/>
  <c r="K17"/>
  <c r="K38"/>
  <c r="K11"/>
  <c r="K37"/>
  <c r="K45"/>
  <c r="K36"/>
  <c r="K30"/>
  <c r="K12"/>
  <c r="K40"/>
  <c r="K43"/>
  <c r="K42"/>
  <c r="K41"/>
  <c r="K32"/>
  <c r="K19"/>
  <c r="K15"/>
  <c r="K22"/>
  <c r="K33"/>
  <c r="K46"/>
  <c r="K34"/>
  <c r="K39"/>
  <c r="K29"/>
  <c r="K44"/>
  <c r="E13" i="6" l="1"/>
  <c r="E36" l="1"/>
  <c r="E61" l="1"/>
  <c r="L22" l="1"/>
  <c r="L45" s="1"/>
  <c r="L70" s="1"/>
  <c r="G27"/>
  <c r="G50" s="1"/>
  <c r="G75" s="1"/>
  <c r="S18"/>
  <c r="S41" s="1"/>
  <c r="S66" s="1"/>
  <c r="H27"/>
  <c r="H50" s="1"/>
  <c r="H75" s="1"/>
  <c r="G30"/>
  <c r="G53" s="1"/>
  <c r="G78" s="1"/>
  <c r="G14"/>
  <c r="G37" s="1"/>
  <c r="G62" s="1"/>
  <c r="J20"/>
  <c r="J43" s="1"/>
  <c r="J68" s="1"/>
  <c r="Q18"/>
  <c r="Q41" s="1"/>
  <c r="Q66" s="1"/>
  <c r="U17"/>
  <c r="U40" s="1"/>
  <c r="U65" s="1"/>
  <c r="I25"/>
  <c r="I48" s="1"/>
  <c r="I73" s="1"/>
  <c r="W15"/>
  <c r="W38" s="1"/>
  <c r="W63" s="1"/>
  <c r="F26"/>
  <c r="F49" s="1"/>
  <c r="F74" s="1"/>
  <c r="X29"/>
  <c r="X52" s="1"/>
  <c r="X77" s="1"/>
  <c r="K22"/>
  <c r="K45" s="1"/>
  <c r="K70" s="1"/>
  <c r="H15"/>
  <c r="H38" s="1"/>
  <c r="H63" s="1"/>
  <c r="O24"/>
  <c r="O47" s="1"/>
  <c r="O72" s="1"/>
  <c r="W18"/>
  <c r="W41" s="1"/>
  <c r="W66" s="1"/>
  <c r="M28"/>
  <c r="M51" s="1"/>
  <c r="M76" s="1"/>
  <c r="P23"/>
  <c r="P46" s="1"/>
  <c r="P71" s="1"/>
  <c r="J17"/>
  <c r="J40" s="1"/>
  <c r="J65" s="1"/>
  <c r="W17"/>
  <c r="W40" s="1"/>
  <c r="W65" s="1"/>
  <c r="G29"/>
  <c r="G52" s="1"/>
  <c r="G77" s="1"/>
  <c r="F22"/>
  <c r="F45" s="1"/>
  <c r="F70" s="1"/>
  <c r="W22"/>
  <c r="W45" s="1"/>
  <c r="W70" s="1"/>
  <c r="W30"/>
  <c r="W53" s="1"/>
  <c r="W78" s="1"/>
  <c r="N14"/>
  <c r="N37" s="1"/>
  <c r="N62" s="1"/>
  <c r="V27"/>
  <c r="V50" s="1"/>
  <c r="V75" s="1"/>
  <c r="J26"/>
  <c r="J49" s="1"/>
  <c r="J74" s="1"/>
  <c r="V21"/>
  <c r="V44" s="1"/>
  <c r="V69" s="1"/>
  <c r="X26"/>
  <c r="X49" s="1"/>
  <c r="X74" s="1"/>
  <c r="L13"/>
  <c r="X16"/>
  <c r="X39" s="1"/>
  <c r="X64" s="1"/>
  <c r="P20"/>
  <c r="P43" s="1"/>
  <c r="P68" s="1"/>
  <c r="R28"/>
  <c r="R51" s="1"/>
  <c r="R76" s="1"/>
  <c r="J23"/>
  <c r="J46" s="1"/>
  <c r="J71" s="1"/>
  <c r="N28"/>
  <c r="N51" s="1"/>
  <c r="N76" s="1"/>
  <c r="H26"/>
  <c r="H49" s="1"/>
  <c r="H74" s="1"/>
  <c r="O15"/>
  <c r="O38" s="1"/>
  <c r="O63" s="1"/>
  <c r="M15"/>
  <c r="M38" s="1"/>
  <c r="M63" s="1"/>
  <c r="H23"/>
  <c r="H46" s="1"/>
  <c r="H71" s="1"/>
  <c r="G22"/>
  <c r="G45" s="1"/>
  <c r="G70" s="1"/>
  <c r="V15"/>
  <c r="V38" s="1"/>
  <c r="V63" s="1"/>
  <c r="F17"/>
  <c r="F40" s="1"/>
  <c r="F65" s="1"/>
  <c r="F28"/>
  <c r="F51" s="1"/>
  <c r="F76" s="1"/>
  <c r="Q22"/>
  <c r="Q45" s="1"/>
  <c r="Q70" s="1"/>
  <c r="M20"/>
  <c r="M43" s="1"/>
  <c r="M68" s="1"/>
  <c r="S23"/>
  <c r="S46" s="1"/>
  <c r="S71" s="1"/>
  <c r="O16"/>
  <c r="O39" s="1"/>
  <c r="O64" s="1"/>
  <c r="Q23"/>
  <c r="Q46" s="1"/>
  <c r="Q71" s="1"/>
  <c r="W29"/>
  <c r="W52" s="1"/>
  <c r="W77" s="1"/>
  <c r="L14"/>
  <c r="L37" s="1"/>
  <c r="L62" s="1"/>
  <c r="N21"/>
  <c r="N44" s="1"/>
  <c r="N69" s="1"/>
  <c r="H29"/>
  <c r="H52" s="1"/>
  <c r="H77" s="1"/>
  <c r="N23"/>
  <c r="N46" s="1"/>
  <c r="N71" s="1"/>
  <c r="N29"/>
  <c r="N52" s="1"/>
  <c r="N77" s="1"/>
  <c r="M24"/>
  <c r="M47" s="1"/>
  <c r="M72" s="1"/>
  <c r="T27"/>
  <c r="T50" s="1"/>
  <c r="T75" s="1"/>
  <c r="K27"/>
  <c r="K50" s="1"/>
  <c r="K75" s="1"/>
  <c r="F23"/>
  <c r="F46" s="1"/>
  <c r="F71" s="1"/>
  <c r="M18"/>
  <c r="M41" s="1"/>
  <c r="M66" s="1"/>
  <c r="S20"/>
  <c r="S43" s="1"/>
  <c r="S68" s="1"/>
  <c r="P19"/>
  <c r="P42" s="1"/>
  <c r="P67" s="1"/>
  <c r="K19"/>
  <c r="K42" s="1"/>
  <c r="K67" s="1"/>
  <c r="V20"/>
  <c r="V43" s="1"/>
  <c r="V68" s="1"/>
  <c r="L15"/>
  <c r="L38" s="1"/>
  <c r="L63" s="1"/>
  <c r="P15"/>
  <c r="P38" s="1"/>
  <c r="P63" s="1"/>
  <c r="F21"/>
  <c r="F44" s="1"/>
  <c r="F69" s="1"/>
  <c r="I17"/>
  <c r="I40" s="1"/>
  <c r="I65" s="1"/>
  <c r="Q24"/>
  <c r="Q47" s="1"/>
  <c r="Q72" s="1"/>
  <c r="U23"/>
  <c r="U46" s="1"/>
  <c r="U71" s="1"/>
  <c r="V14"/>
  <c r="V37" s="1"/>
  <c r="V62" s="1"/>
  <c r="J13"/>
  <c r="R19"/>
  <c r="R42" s="1"/>
  <c r="R67" s="1"/>
  <c r="T26"/>
  <c r="T49" s="1"/>
  <c r="T74" s="1"/>
  <c r="J27"/>
  <c r="J50" s="1"/>
  <c r="J75" s="1"/>
  <c r="G24"/>
  <c r="G47" s="1"/>
  <c r="G72" s="1"/>
  <c r="P28"/>
  <c r="P51" s="1"/>
  <c r="P76" s="1"/>
  <c r="V18"/>
  <c r="V41" s="1"/>
  <c r="V66" s="1"/>
  <c r="X24"/>
  <c r="X47" s="1"/>
  <c r="X72" s="1"/>
  <c r="H24"/>
  <c r="H47" s="1"/>
  <c r="H72" s="1"/>
  <c r="U25"/>
  <c r="U48" s="1"/>
  <c r="U73" s="1"/>
  <c r="T29"/>
  <c r="T52" s="1"/>
  <c r="T77" s="1"/>
  <c r="R13"/>
  <c r="S30"/>
  <c r="S53" s="1"/>
  <c r="S78" s="1"/>
  <c r="N25"/>
  <c r="N48" s="1"/>
  <c r="N73" s="1"/>
  <c r="N13"/>
  <c r="U22"/>
  <c r="U45" s="1"/>
  <c r="U70" s="1"/>
  <c r="M22"/>
  <c r="M45" s="1"/>
  <c r="M70" s="1"/>
  <c r="K18"/>
  <c r="K41" s="1"/>
  <c r="K66" s="1"/>
  <c r="R15"/>
  <c r="R38" s="1"/>
  <c r="R63" s="1"/>
  <c r="O14"/>
  <c r="O37" s="1"/>
  <c r="O62" s="1"/>
  <c r="K20"/>
  <c r="K43" s="1"/>
  <c r="K68" s="1"/>
  <c r="J28"/>
  <c r="J51" s="1"/>
  <c r="J76" s="1"/>
  <c r="M19"/>
  <c r="M42" s="1"/>
  <c r="M67" s="1"/>
  <c r="H22"/>
  <c r="H45" s="1"/>
  <c r="H70" s="1"/>
  <c r="F18"/>
  <c r="F41" s="1"/>
  <c r="F66" s="1"/>
  <c r="Q14"/>
  <c r="Q37" s="1"/>
  <c r="Q62" s="1"/>
  <c r="F15"/>
  <c r="F38" s="1"/>
  <c r="F63" s="1"/>
  <c r="T21"/>
  <c r="T44" s="1"/>
  <c r="T69" s="1"/>
  <c r="Q19"/>
  <c r="Q42" s="1"/>
  <c r="Q67" s="1"/>
  <c r="J21"/>
  <c r="J44" s="1"/>
  <c r="J69" s="1"/>
  <c r="K21"/>
  <c r="K44" s="1"/>
  <c r="K69" s="1"/>
  <c r="N20"/>
  <c r="N43" s="1"/>
  <c r="N68" s="1"/>
  <c r="F29"/>
  <c r="F52" s="1"/>
  <c r="F77" s="1"/>
  <c r="S26"/>
  <c r="S49" s="1"/>
  <c r="S74" s="1"/>
  <c r="G19"/>
  <c r="G42" s="1"/>
  <c r="G67" s="1"/>
  <c r="F14"/>
  <c r="F37" s="1"/>
  <c r="F62" s="1"/>
  <c r="H19"/>
  <c r="H42" s="1"/>
  <c r="H67" s="1"/>
  <c r="J19"/>
  <c r="J42" s="1"/>
  <c r="J67" s="1"/>
  <c r="P26"/>
  <c r="P49" s="1"/>
  <c r="P74" s="1"/>
  <c r="J29"/>
  <c r="J52" s="1"/>
  <c r="J77" s="1"/>
  <c r="X25"/>
  <c r="X48" s="1"/>
  <c r="X73" s="1"/>
  <c r="J15"/>
  <c r="J38" s="1"/>
  <c r="J63" s="1"/>
  <c r="F13"/>
  <c r="L27"/>
  <c r="L50" s="1"/>
  <c r="L75" s="1"/>
  <c r="G26"/>
  <c r="G49" s="1"/>
  <c r="G74" s="1"/>
  <c r="O30"/>
  <c r="O53" s="1"/>
  <c r="O78" s="1"/>
  <c r="Q25"/>
  <c r="Q48" s="1"/>
  <c r="Q73" s="1"/>
  <c r="V23"/>
  <c r="V46" s="1"/>
  <c r="V71" s="1"/>
  <c r="M16"/>
  <c r="M39" s="1"/>
  <c r="M64" s="1"/>
  <c r="U26"/>
  <c r="U49" s="1"/>
  <c r="U74" s="1"/>
  <c r="F24"/>
  <c r="F47" s="1"/>
  <c r="F72" s="1"/>
  <c r="V13"/>
  <c r="R16"/>
  <c r="R39" s="1"/>
  <c r="R64" s="1"/>
  <c r="S28"/>
  <c r="S51" s="1"/>
  <c r="S76" s="1"/>
  <c r="I14"/>
  <c r="I37" s="1"/>
  <c r="I62" s="1"/>
  <c r="Q29"/>
  <c r="Q52" s="1"/>
  <c r="Q77" s="1"/>
  <c r="W13"/>
  <c r="S25"/>
  <c r="S48" s="1"/>
  <c r="S73" s="1"/>
  <c r="K23"/>
  <c r="K46" s="1"/>
  <c r="K71" s="1"/>
  <c r="V29"/>
  <c r="V52" s="1"/>
  <c r="V77" s="1"/>
  <c r="X13"/>
  <c r="W20"/>
  <c r="W43" s="1"/>
  <c r="W68" s="1"/>
  <c r="I27"/>
  <c r="I50" s="1"/>
  <c r="I75" s="1"/>
  <c r="W25"/>
  <c r="W48" s="1"/>
  <c r="W73" s="1"/>
  <c r="R30"/>
  <c r="R53" s="1"/>
  <c r="R78" s="1"/>
  <c r="R20"/>
  <c r="R43" s="1"/>
  <c r="R68" s="1"/>
  <c r="I22"/>
  <c r="I45" s="1"/>
  <c r="I70" s="1"/>
  <c r="J22"/>
  <c r="J45" s="1"/>
  <c r="J70" s="1"/>
  <c r="V30"/>
  <c r="V53" s="1"/>
  <c r="V78" s="1"/>
  <c r="M14"/>
  <c r="M37" s="1"/>
  <c r="M62" s="1"/>
  <c r="M17"/>
  <c r="M40" s="1"/>
  <c r="M65" s="1"/>
  <c r="X30"/>
  <c r="X53" s="1"/>
  <c r="X78" s="1"/>
  <c r="H14"/>
  <c r="H37" s="1"/>
  <c r="H62" s="1"/>
  <c r="J25"/>
  <c r="J48" s="1"/>
  <c r="J73" s="1"/>
  <c r="T19"/>
  <c r="T42" s="1"/>
  <c r="T67" s="1"/>
  <c r="G16"/>
  <c r="G39" s="1"/>
  <c r="G64" s="1"/>
  <c r="F19"/>
  <c r="F42" s="1"/>
  <c r="F67" s="1"/>
  <c r="X20"/>
  <c r="X43" s="1"/>
  <c r="X68" s="1"/>
  <c r="H25"/>
  <c r="H48" s="1"/>
  <c r="H73" s="1"/>
  <c r="R26"/>
  <c r="R49" s="1"/>
  <c r="R74" s="1"/>
  <c r="Q27"/>
  <c r="Q50" s="1"/>
  <c r="Q75" s="1"/>
  <c r="T24"/>
  <c r="T47" s="1"/>
  <c r="T72" s="1"/>
  <c r="P18"/>
  <c r="P41" s="1"/>
  <c r="P66" s="1"/>
  <c r="V22"/>
  <c r="V45" s="1"/>
  <c r="V70" s="1"/>
  <c r="V17"/>
  <c r="V40" s="1"/>
  <c r="V65" s="1"/>
  <c r="X21"/>
  <c r="X44" s="1"/>
  <c r="X69" s="1"/>
  <c r="G17"/>
  <c r="G40" s="1"/>
  <c r="G65" s="1"/>
  <c r="T15"/>
  <c r="T38" s="1"/>
  <c r="T63" s="1"/>
  <c r="L23"/>
  <c r="L46" s="1"/>
  <c r="L71" s="1"/>
  <c r="P14"/>
  <c r="P37" s="1"/>
  <c r="P62" s="1"/>
  <c r="U14"/>
  <c r="U37" s="1"/>
  <c r="U62" s="1"/>
  <c r="O20"/>
  <c r="O43" s="1"/>
  <c r="O68" s="1"/>
  <c r="O29"/>
  <c r="O52" s="1"/>
  <c r="O77" s="1"/>
  <c r="P17"/>
  <c r="P40" s="1"/>
  <c r="P65" s="1"/>
  <c r="M13"/>
  <c r="G23"/>
  <c r="G46" s="1"/>
  <c r="G71" s="1"/>
  <c r="I23"/>
  <c r="I46" s="1"/>
  <c r="I71" s="1"/>
  <c r="J14"/>
  <c r="J37" s="1"/>
  <c r="J62" s="1"/>
  <c r="N30"/>
  <c r="N53" s="1"/>
  <c r="N78" s="1"/>
  <c r="K17"/>
  <c r="K40" s="1"/>
  <c r="K65" s="1"/>
  <c r="N19"/>
  <c r="N42" s="1"/>
  <c r="N67" s="1"/>
  <c r="H18"/>
  <c r="H41" s="1"/>
  <c r="H66" s="1"/>
  <c r="O28"/>
  <c r="O51" s="1"/>
  <c r="O76" s="1"/>
  <c r="T16"/>
  <c r="T39" s="1"/>
  <c r="T64" s="1"/>
  <c r="O13"/>
  <c r="K24"/>
  <c r="K47" s="1"/>
  <c r="K72" s="1"/>
  <c r="H28"/>
  <c r="H51" s="1"/>
  <c r="H76" s="1"/>
  <c r="U15"/>
  <c r="U38" s="1"/>
  <c r="U63" s="1"/>
  <c r="X15"/>
  <c r="X38" s="1"/>
  <c r="X63" s="1"/>
  <c r="G25"/>
  <c r="G48" s="1"/>
  <c r="G73" s="1"/>
  <c r="R22"/>
  <c r="R45" s="1"/>
  <c r="R70" s="1"/>
  <c r="V28"/>
  <c r="V51" s="1"/>
  <c r="V76" s="1"/>
  <c r="J18"/>
  <c r="J41" s="1"/>
  <c r="J66" s="1"/>
  <c r="S16"/>
  <c r="S39" s="1"/>
  <c r="S64" s="1"/>
  <c r="X17"/>
  <c r="X40" s="1"/>
  <c r="X65" s="1"/>
  <c r="T23"/>
  <c r="T46" s="1"/>
  <c r="T71" s="1"/>
  <c r="W28"/>
  <c r="W51" s="1"/>
  <c r="W76" s="1"/>
  <c r="P22"/>
  <c r="P45" s="1"/>
  <c r="P70" s="1"/>
  <c r="W21"/>
  <c r="W44" s="1"/>
  <c r="W69" s="1"/>
  <c r="I24"/>
  <c r="I47" s="1"/>
  <c r="I72" s="1"/>
  <c r="I16"/>
  <c r="I39" s="1"/>
  <c r="I64" s="1"/>
  <c r="Q28"/>
  <c r="Q51" s="1"/>
  <c r="Q76" s="1"/>
  <c r="W26"/>
  <c r="W49" s="1"/>
  <c r="W74" s="1"/>
  <c r="O17"/>
  <c r="O40" s="1"/>
  <c r="O65" s="1"/>
  <c r="P13"/>
  <c r="V24"/>
  <c r="V47" s="1"/>
  <c r="V72" s="1"/>
  <c r="L26"/>
  <c r="L49" s="1"/>
  <c r="L74" s="1"/>
  <c r="R25"/>
  <c r="R48" s="1"/>
  <c r="R73" s="1"/>
  <c r="Q13"/>
  <c r="I26"/>
  <c r="I49" s="1"/>
  <c r="I74" s="1"/>
  <c r="W14"/>
  <c r="W37" s="1"/>
  <c r="W62" s="1"/>
  <c r="O19"/>
  <c r="O42" s="1"/>
  <c r="O67" s="1"/>
  <c r="P25"/>
  <c r="P48" s="1"/>
  <c r="P73" s="1"/>
  <c r="V25"/>
  <c r="V48" s="1"/>
  <c r="V73" s="1"/>
  <c r="L21"/>
  <c r="L44" s="1"/>
  <c r="L69" s="1"/>
  <c r="T22"/>
  <c r="T45" s="1"/>
  <c r="T70" s="1"/>
  <c r="U20"/>
  <c r="U43" s="1"/>
  <c r="U68" s="1"/>
  <c r="S29"/>
  <c r="S52" s="1"/>
  <c r="S77" s="1"/>
  <c r="X28"/>
  <c r="X51" s="1"/>
  <c r="X76" s="1"/>
  <c r="H20"/>
  <c r="H43" s="1"/>
  <c r="H68" s="1"/>
  <c r="Q20"/>
  <c r="Q43" s="1"/>
  <c r="Q68" s="1"/>
  <c r="Q26"/>
  <c r="Q49" s="1"/>
  <c r="Q74" s="1"/>
  <c r="Q87" s="1"/>
  <c r="Q124" s="1"/>
  <c r="Q30"/>
  <c r="Q53" s="1"/>
  <c r="Q78" s="1"/>
  <c r="M21"/>
  <c r="M44" s="1"/>
  <c r="M69" s="1"/>
  <c r="P30"/>
  <c r="P53" s="1"/>
  <c r="P78" s="1"/>
  <c r="G13"/>
  <c r="T14"/>
  <c r="T37" s="1"/>
  <c r="T62" s="1"/>
  <c r="U30"/>
  <c r="U53" s="1"/>
  <c r="U78" s="1"/>
  <c r="X14"/>
  <c r="X37" s="1"/>
  <c r="X62" s="1"/>
  <c r="R24"/>
  <c r="R47" s="1"/>
  <c r="R72" s="1"/>
  <c r="X18"/>
  <c r="X41" s="1"/>
  <c r="X66" s="1"/>
  <c r="I20"/>
  <c r="I43" s="1"/>
  <c r="I68" s="1"/>
  <c r="F25"/>
  <c r="F48" s="1"/>
  <c r="F73" s="1"/>
  <c r="N27"/>
  <c r="N50" s="1"/>
  <c r="N75" s="1"/>
  <c r="I30"/>
  <c r="I53" s="1"/>
  <c r="I78" s="1"/>
  <c r="N18"/>
  <c r="N41" s="1"/>
  <c r="N66" s="1"/>
  <c r="S24"/>
  <c r="S47" s="1"/>
  <c r="S72" s="1"/>
  <c r="S21"/>
  <c r="S44" s="1"/>
  <c r="S69" s="1"/>
  <c r="J24"/>
  <c r="J47" s="1"/>
  <c r="J72" s="1"/>
  <c r="G28"/>
  <c r="G51" s="1"/>
  <c r="G76" s="1"/>
  <c r="R27"/>
  <c r="R50" s="1"/>
  <c r="R75" s="1"/>
  <c r="T17"/>
  <c r="T40" s="1"/>
  <c r="T65" s="1"/>
  <c r="G18"/>
  <c r="G41" s="1"/>
  <c r="G66" s="1"/>
  <c r="W23"/>
  <c r="W46" s="1"/>
  <c r="W71" s="1"/>
  <c r="K15"/>
  <c r="K38" s="1"/>
  <c r="K63" s="1"/>
  <c r="M27"/>
  <c r="M50" s="1"/>
  <c r="M75" s="1"/>
  <c r="V26"/>
  <c r="V49" s="1"/>
  <c r="V74" s="1"/>
  <c r="H17"/>
  <c r="H40" s="1"/>
  <c r="H65" s="1"/>
  <c r="R23"/>
  <c r="R46" s="1"/>
  <c r="R71" s="1"/>
  <c r="G21"/>
  <c r="G44" s="1"/>
  <c r="G69" s="1"/>
  <c r="X27"/>
  <c r="X50" s="1"/>
  <c r="X75" s="1"/>
  <c r="U21"/>
  <c r="U44" s="1"/>
  <c r="U69" s="1"/>
  <c r="R17"/>
  <c r="R40" s="1"/>
  <c r="R65" s="1"/>
  <c r="S22"/>
  <c r="S45" s="1"/>
  <c r="S70" s="1"/>
  <c r="I28"/>
  <c r="I51" s="1"/>
  <c r="I76" s="1"/>
  <c r="O27"/>
  <c r="O50" s="1"/>
  <c r="O75" s="1"/>
  <c r="O26"/>
  <c r="O49" s="1"/>
  <c r="O74" s="1"/>
  <c r="K26"/>
  <c r="K49" s="1"/>
  <c r="K74" s="1"/>
  <c r="U19"/>
  <c r="U42" s="1"/>
  <c r="U67" s="1"/>
  <c r="O21"/>
  <c r="O44" s="1"/>
  <c r="O69" s="1"/>
  <c r="O25"/>
  <c r="O48" s="1"/>
  <c r="O73" s="1"/>
  <c r="Q16"/>
  <c r="Q39" s="1"/>
  <c r="Q64" s="1"/>
  <c r="Q15"/>
  <c r="Q38" s="1"/>
  <c r="Q63" s="1"/>
  <c r="K25"/>
  <c r="K48" s="1"/>
  <c r="K73" s="1"/>
  <c r="L17"/>
  <c r="L40" s="1"/>
  <c r="L65" s="1"/>
  <c r="U18"/>
  <c r="U41" s="1"/>
  <c r="U66" s="1"/>
  <c r="Q21"/>
  <c r="Q44" s="1"/>
  <c r="Q69" s="1"/>
  <c r="I21"/>
  <c r="I44" s="1"/>
  <c r="I69" s="1"/>
  <c r="L25"/>
  <c r="L48" s="1"/>
  <c r="L73" s="1"/>
  <c r="M25"/>
  <c r="M48" s="1"/>
  <c r="M73" s="1"/>
  <c r="K29"/>
  <c r="K52" s="1"/>
  <c r="K77" s="1"/>
  <c r="I15"/>
  <c r="I38" s="1"/>
  <c r="I63" s="1"/>
  <c r="L29"/>
  <c r="L52" s="1"/>
  <c r="L77" s="1"/>
  <c r="J30"/>
  <c r="J53" s="1"/>
  <c r="J78" s="1"/>
  <c r="L20"/>
  <c r="L43" s="1"/>
  <c r="L68" s="1"/>
  <c r="K30"/>
  <c r="K53" s="1"/>
  <c r="K78" s="1"/>
  <c r="U27"/>
  <c r="U50" s="1"/>
  <c r="U75" s="1"/>
  <c r="U28"/>
  <c r="U51" s="1"/>
  <c r="U76" s="1"/>
  <c r="L16"/>
  <c r="L39" s="1"/>
  <c r="L64" s="1"/>
  <c r="Q17"/>
  <c r="Q40" s="1"/>
  <c r="Q65" s="1"/>
  <c r="L19"/>
  <c r="L42" s="1"/>
  <c r="L67" s="1"/>
  <c r="T25"/>
  <c r="T48" s="1"/>
  <c r="T73" s="1"/>
  <c r="O22"/>
  <c r="O45" s="1"/>
  <c r="O70" s="1"/>
  <c r="L18"/>
  <c r="L41" s="1"/>
  <c r="L66" s="1"/>
  <c r="O18"/>
  <c r="O41" s="1"/>
  <c r="O66" s="1"/>
  <c r="F20"/>
  <c r="F43" s="1"/>
  <c r="F68" s="1"/>
  <c r="M30"/>
  <c r="M53" s="1"/>
  <c r="M78" s="1"/>
  <c r="N15"/>
  <c r="N38" s="1"/>
  <c r="N63" s="1"/>
  <c r="T20"/>
  <c r="T43" s="1"/>
  <c r="T68" s="1"/>
  <c r="R21"/>
  <c r="R44" s="1"/>
  <c r="R69" s="1"/>
  <c r="N16"/>
  <c r="N39" s="1"/>
  <c r="N64" s="1"/>
  <c r="M26"/>
  <c r="M49" s="1"/>
  <c r="M74" s="1"/>
  <c r="V16"/>
  <c r="V39" s="1"/>
  <c r="V64" s="1"/>
  <c r="P29"/>
  <c r="P52" s="1"/>
  <c r="P77" s="1"/>
  <c r="P27"/>
  <c r="P50" s="1"/>
  <c r="P75" s="1"/>
  <c r="L28"/>
  <c r="L51" s="1"/>
  <c r="L76" s="1"/>
  <c r="T18"/>
  <c r="T41" s="1"/>
  <c r="T66" s="1"/>
  <c r="H21"/>
  <c r="H44" s="1"/>
  <c r="H69" s="1"/>
  <c r="W27"/>
  <c r="W50" s="1"/>
  <c r="W75" s="1"/>
  <c r="F27"/>
  <c r="F50" s="1"/>
  <c r="F75" s="1"/>
  <c r="S15"/>
  <c r="S38" s="1"/>
  <c r="S63" s="1"/>
  <c r="T30"/>
  <c r="T53" s="1"/>
  <c r="T78" s="1"/>
  <c r="R29"/>
  <c r="R52" s="1"/>
  <c r="R77" s="1"/>
  <c r="G15"/>
  <c r="G38" s="1"/>
  <c r="G63" s="1"/>
  <c r="L24"/>
  <c r="L47" s="1"/>
  <c r="L72" s="1"/>
  <c r="S14"/>
  <c r="S37" s="1"/>
  <c r="S62" s="1"/>
  <c r="N26"/>
  <c r="N49" s="1"/>
  <c r="N74" s="1"/>
  <c r="F16"/>
  <c r="F39" s="1"/>
  <c r="F64" s="1"/>
  <c r="U29"/>
  <c r="U52" s="1"/>
  <c r="U77" s="1"/>
  <c r="X23"/>
  <c r="X46" s="1"/>
  <c r="X71" s="1"/>
  <c r="I18"/>
  <c r="I41" s="1"/>
  <c r="I66" s="1"/>
  <c r="N17"/>
  <c r="N40" s="1"/>
  <c r="N65" s="1"/>
  <c r="L30"/>
  <c r="L53" s="1"/>
  <c r="L78" s="1"/>
  <c r="K28"/>
  <c r="K51" s="1"/>
  <c r="K76" s="1"/>
  <c r="K16"/>
  <c r="K39" s="1"/>
  <c r="K64" s="1"/>
  <c r="T13"/>
  <c r="P24"/>
  <c r="P47" s="1"/>
  <c r="P72" s="1"/>
  <c r="W16"/>
  <c r="W39" s="1"/>
  <c r="W64" s="1"/>
  <c r="K13"/>
  <c r="T28"/>
  <c r="T51" s="1"/>
  <c r="T76" s="1"/>
  <c r="H30"/>
  <c r="H53" s="1"/>
  <c r="H78" s="1"/>
  <c r="R14"/>
  <c r="R37" s="1"/>
  <c r="R62" s="1"/>
  <c r="X22"/>
  <c r="X45" s="1"/>
  <c r="X70" s="1"/>
  <c r="S17"/>
  <c r="S40" s="1"/>
  <c r="S65" s="1"/>
  <c r="R18"/>
  <c r="R41" s="1"/>
  <c r="R66" s="1"/>
  <c r="H16"/>
  <c r="H39" s="1"/>
  <c r="H64" s="1"/>
  <c r="U16"/>
  <c r="U39" s="1"/>
  <c r="U64" s="1"/>
  <c r="U24"/>
  <c r="U47" s="1"/>
  <c r="U72" s="1"/>
  <c r="I13"/>
  <c r="M29"/>
  <c r="M52" s="1"/>
  <c r="M77" s="1"/>
  <c r="J16"/>
  <c r="J39" s="1"/>
  <c r="J64" s="1"/>
  <c r="I19"/>
  <c r="I42" s="1"/>
  <c r="I67" s="1"/>
  <c r="F30"/>
  <c r="F53" s="1"/>
  <c r="F78" s="1"/>
  <c r="O23"/>
  <c r="O46" s="1"/>
  <c r="O71" s="1"/>
  <c r="W19"/>
  <c r="W42" s="1"/>
  <c r="W67" s="1"/>
  <c r="S19"/>
  <c r="S42" s="1"/>
  <c r="S67" s="1"/>
  <c r="K14"/>
  <c r="K37" s="1"/>
  <c r="K62" s="1"/>
  <c r="S13"/>
  <c r="G20"/>
  <c r="G43" s="1"/>
  <c r="G68" s="1"/>
  <c r="I29"/>
  <c r="I52" s="1"/>
  <c r="I77" s="1"/>
  <c r="N24"/>
  <c r="N47" s="1"/>
  <c r="N72" s="1"/>
  <c r="H13"/>
  <c r="N22"/>
  <c r="N45" s="1"/>
  <c r="N70" s="1"/>
  <c r="P16"/>
  <c r="P39" s="1"/>
  <c r="P64" s="1"/>
  <c r="U13"/>
  <c r="X19"/>
  <c r="X42" s="1"/>
  <c r="X67" s="1"/>
  <c r="M23"/>
  <c r="M46" s="1"/>
  <c r="M71" s="1"/>
  <c r="V19"/>
  <c r="V42" s="1"/>
  <c r="V67" s="1"/>
  <c r="S27"/>
  <c r="S50" s="1"/>
  <c r="S75" s="1"/>
  <c r="W24"/>
  <c r="W47" s="1"/>
  <c r="W72" s="1"/>
  <c r="P21"/>
  <c r="P44" s="1"/>
  <c r="P69" s="1"/>
  <c r="E23"/>
  <c r="E46" s="1"/>
  <c r="E71" s="1"/>
  <c r="E19"/>
  <c r="E42" s="1"/>
  <c r="E67" s="1"/>
  <c r="E28"/>
  <c r="E51" s="1"/>
  <c r="E76" s="1"/>
  <c r="E20"/>
  <c r="E43" s="1"/>
  <c r="E68" s="1"/>
  <c r="E22"/>
  <c r="E45" s="1"/>
  <c r="E70" s="1"/>
  <c r="E30"/>
  <c r="E53" s="1"/>
  <c r="E78" s="1"/>
  <c r="E17"/>
  <c r="E40" s="1"/>
  <c r="E65" s="1"/>
  <c r="E29"/>
  <c r="E52" s="1"/>
  <c r="E77" s="1"/>
  <c r="E18"/>
  <c r="E41" s="1"/>
  <c r="E66" s="1"/>
  <c r="E25"/>
  <c r="E48" s="1"/>
  <c r="E73" s="1"/>
  <c r="E24"/>
  <c r="E47" s="1"/>
  <c r="E72" s="1"/>
  <c r="E27"/>
  <c r="E50" s="1"/>
  <c r="E75" s="1"/>
  <c r="E16"/>
  <c r="E39" s="1"/>
  <c r="E64" s="1"/>
  <c r="E21"/>
  <c r="E44" s="1"/>
  <c r="E69" s="1"/>
  <c r="E26"/>
  <c r="E49" s="1"/>
  <c r="E74" s="1"/>
  <c r="E14"/>
  <c r="E15"/>
  <c r="E38" s="1"/>
  <c r="E63" s="1"/>
  <c r="L14" i="19"/>
  <c r="L37" s="1"/>
  <c r="L62" s="1"/>
  <c r="W28"/>
  <c r="W51" s="1"/>
  <c r="W76" s="1"/>
  <c r="K18"/>
  <c r="K41" s="1"/>
  <c r="K66" s="1"/>
  <c r="S26"/>
  <c r="S49" s="1"/>
  <c r="S74" s="1"/>
  <c r="K24"/>
  <c r="K47" s="1"/>
  <c r="K72" s="1"/>
  <c r="X25"/>
  <c r="V13"/>
  <c r="S29"/>
  <c r="S52" s="1"/>
  <c r="S77" s="1"/>
  <c r="I14"/>
  <c r="I37" s="1"/>
  <c r="I62" s="1"/>
  <c r="F28"/>
  <c r="F51" s="1"/>
  <c r="F76" s="1"/>
  <c r="P17"/>
  <c r="P40" s="1"/>
  <c r="P65" s="1"/>
  <c r="T16"/>
  <c r="T39" s="1"/>
  <c r="T64" s="1"/>
  <c r="I25"/>
  <c r="I48" s="1"/>
  <c r="I73" s="1"/>
  <c r="R27"/>
  <c r="R50" s="1"/>
  <c r="R75" s="1"/>
  <c r="M27"/>
  <c r="M50" s="1"/>
  <c r="M75" s="1"/>
  <c r="V18"/>
  <c r="V41" s="1"/>
  <c r="V66" s="1"/>
  <c r="T29"/>
  <c r="T52" s="1"/>
  <c r="T77" s="1"/>
  <c r="S19"/>
  <c r="S42" s="1"/>
  <c r="S67" s="1"/>
  <c r="M25"/>
  <c r="M48" s="1"/>
  <c r="M73" s="1"/>
  <c r="R25"/>
  <c r="R48" s="1"/>
  <c r="R73" s="1"/>
  <c r="R28"/>
  <c r="R51" s="1"/>
  <c r="R76" s="1"/>
  <c r="I13"/>
  <c r="X21"/>
  <c r="Q17"/>
  <c r="Q40" s="1"/>
  <c r="Q65" s="1"/>
  <c r="M21"/>
  <c r="M44" s="1"/>
  <c r="M69" s="1"/>
  <c r="T13"/>
  <c r="V17"/>
  <c r="V40" s="1"/>
  <c r="V65" s="1"/>
  <c r="V30"/>
  <c r="V53" s="1"/>
  <c r="V78" s="1"/>
  <c r="T25"/>
  <c r="T48" s="1"/>
  <c r="T73" s="1"/>
  <c r="H25"/>
  <c r="H48" s="1"/>
  <c r="H73" s="1"/>
  <c r="Q26"/>
  <c r="Q49" s="1"/>
  <c r="Q74" s="1"/>
  <c r="F26"/>
  <c r="F49" s="1"/>
  <c r="F74" s="1"/>
  <c r="X16"/>
  <c r="W15"/>
  <c r="W38" s="1"/>
  <c r="W63" s="1"/>
  <c r="R15"/>
  <c r="R38" s="1"/>
  <c r="R63" s="1"/>
  <c r="F14"/>
  <c r="F37" s="1"/>
  <c r="F62" s="1"/>
  <c r="T26"/>
  <c r="T49" s="1"/>
  <c r="T74" s="1"/>
  <c r="S14"/>
  <c r="S37" s="1"/>
  <c r="S62" s="1"/>
  <c r="W29"/>
  <c r="W52" s="1"/>
  <c r="W77" s="1"/>
  <c r="J16"/>
  <c r="J39" s="1"/>
  <c r="J64" s="1"/>
  <c r="J29"/>
  <c r="J52" s="1"/>
  <c r="J77" s="1"/>
  <c r="V20"/>
  <c r="V43" s="1"/>
  <c r="V68" s="1"/>
  <c r="U21"/>
  <c r="U44" s="1"/>
  <c r="U69" s="1"/>
  <c r="W20"/>
  <c r="W43" s="1"/>
  <c r="W68" s="1"/>
  <c r="I30"/>
  <c r="I53" s="1"/>
  <c r="I78" s="1"/>
  <c r="N25"/>
  <c r="N48" s="1"/>
  <c r="N73" s="1"/>
  <c r="G19"/>
  <c r="G42" s="1"/>
  <c r="G67" s="1"/>
  <c r="Q18"/>
  <c r="Q41" s="1"/>
  <c r="Q66" s="1"/>
  <c r="P22"/>
  <c r="P45" s="1"/>
  <c r="P70" s="1"/>
  <c r="V19"/>
  <c r="V42" s="1"/>
  <c r="V67" s="1"/>
  <c r="S24"/>
  <c r="S47" s="1"/>
  <c r="S72" s="1"/>
  <c r="O14"/>
  <c r="O37" s="1"/>
  <c r="O62" s="1"/>
  <c r="T22"/>
  <c r="T45" s="1"/>
  <c r="T70" s="1"/>
  <c r="K19"/>
  <c r="K42" s="1"/>
  <c r="K67" s="1"/>
  <c r="N30"/>
  <c r="N53" s="1"/>
  <c r="N78" s="1"/>
  <c r="N13"/>
  <c r="J28"/>
  <c r="J51" s="1"/>
  <c r="J76" s="1"/>
  <c r="V29"/>
  <c r="V52" s="1"/>
  <c r="V77" s="1"/>
  <c r="K27"/>
  <c r="K50" s="1"/>
  <c r="K75" s="1"/>
  <c r="W17"/>
  <c r="W40" s="1"/>
  <c r="W65" s="1"/>
  <c r="X14"/>
  <c r="H26"/>
  <c r="H49" s="1"/>
  <c r="H74" s="1"/>
  <c r="R22"/>
  <c r="R45" s="1"/>
  <c r="R70" s="1"/>
  <c r="Q19"/>
  <c r="Q42" s="1"/>
  <c r="Q67" s="1"/>
  <c r="G30"/>
  <c r="G53" s="1"/>
  <c r="G78" s="1"/>
  <c r="L26"/>
  <c r="L49" s="1"/>
  <c r="L74" s="1"/>
  <c r="L25"/>
  <c r="L48" s="1"/>
  <c r="L73" s="1"/>
  <c r="U19"/>
  <c r="U42" s="1"/>
  <c r="U67" s="1"/>
  <c r="I19"/>
  <c r="I42" s="1"/>
  <c r="I67" s="1"/>
  <c r="F29"/>
  <c r="F52" s="1"/>
  <c r="F77" s="1"/>
  <c r="Q24"/>
  <c r="Q47" s="1"/>
  <c r="Q72" s="1"/>
  <c r="G20"/>
  <c r="G43" s="1"/>
  <c r="G68" s="1"/>
  <c r="L21"/>
  <c r="L44" s="1"/>
  <c r="L69" s="1"/>
  <c r="G15"/>
  <c r="G38" s="1"/>
  <c r="G63" s="1"/>
  <c r="H13"/>
  <c r="R23"/>
  <c r="R46" s="1"/>
  <c r="R71" s="1"/>
  <c r="O27"/>
  <c r="O50" s="1"/>
  <c r="O75" s="1"/>
  <c r="M16"/>
  <c r="M39" s="1"/>
  <c r="M64" s="1"/>
  <c r="J25"/>
  <c r="J48" s="1"/>
  <c r="J73" s="1"/>
  <c r="T14"/>
  <c r="T37" s="1"/>
  <c r="T62" s="1"/>
  <c r="P20"/>
  <c r="P43" s="1"/>
  <c r="P68" s="1"/>
  <c r="T18"/>
  <c r="T41" s="1"/>
  <c r="T66" s="1"/>
  <c r="N17"/>
  <c r="N40" s="1"/>
  <c r="N65" s="1"/>
  <c r="Q21"/>
  <c r="Q44" s="1"/>
  <c r="Q69" s="1"/>
  <c r="F15"/>
  <c r="F38" s="1"/>
  <c r="F63" s="1"/>
  <c r="I21"/>
  <c r="I44" s="1"/>
  <c r="I69" s="1"/>
  <c r="W22"/>
  <c r="W45" s="1"/>
  <c r="W70" s="1"/>
  <c r="L27"/>
  <c r="L50" s="1"/>
  <c r="L75" s="1"/>
  <c r="K28"/>
  <c r="K51" s="1"/>
  <c r="K76" s="1"/>
  <c r="U30"/>
  <c r="U53" s="1"/>
  <c r="U78" s="1"/>
  <c r="S28"/>
  <c r="S51" s="1"/>
  <c r="S76" s="1"/>
  <c r="I28"/>
  <c r="I51" s="1"/>
  <c r="I76" s="1"/>
  <c r="T17"/>
  <c r="T40" s="1"/>
  <c r="T65" s="1"/>
  <c r="P23"/>
  <c r="P46" s="1"/>
  <c r="P71" s="1"/>
  <c r="M29"/>
  <c r="M52" s="1"/>
  <c r="M77" s="1"/>
  <c r="W24"/>
  <c r="W47" s="1"/>
  <c r="W72" s="1"/>
  <c r="Q15"/>
  <c r="Q38" s="1"/>
  <c r="Q63" s="1"/>
  <c r="K25"/>
  <c r="K48" s="1"/>
  <c r="K73" s="1"/>
  <c r="V15"/>
  <c r="V38" s="1"/>
  <c r="V63" s="1"/>
  <c r="P18"/>
  <c r="P41" s="1"/>
  <c r="P66" s="1"/>
  <c r="R26"/>
  <c r="R49" s="1"/>
  <c r="R74" s="1"/>
  <c r="N24"/>
  <c r="N47" s="1"/>
  <c r="N72" s="1"/>
  <c r="J20"/>
  <c r="J43" s="1"/>
  <c r="J68" s="1"/>
  <c r="K20"/>
  <c r="K43" s="1"/>
  <c r="K68" s="1"/>
  <c r="X27"/>
  <c r="G21"/>
  <c r="G44" s="1"/>
  <c r="G69" s="1"/>
  <c r="Q22"/>
  <c r="Q45" s="1"/>
  <c r="Q70" s="1"/>
  <c r="U18"/>
  <c r="U41" s="1"/>
  <c r="U66" s="1"/>
  <c r="N22"/>
  <c r="N45" s="1"/>
  <c r="N70" s="1"/>
  <c r="L18"/>
  <c r="L41" s="1"/>
  <c r="L66" s="1"/>
  <c r="G22"/>
  <c r="G45" s="1"/>
  <c r="G70" s="1"/>
  <c r="N23"/>
  <c r="N46" s="1"/>
  <c r="N71" s="1"/>
  <c r="H18"/>
  <c r="H41" s="1"/>
  <c r="H66" s="1"/>
  <c r="S20"/>
  <c r="S43" s="1"/>
  <c r="S68" s="1"/>
  <c r="N21"/>
  <c r="N44" s="1"/>
  <c r="N69" s="1"/>
  <c r="U22"/>
  <c r="U45" s="1"/>
  <c r="U70" s="1"/>
  <c r="P28"/>
  <c r="P51" s="1"/>
  <c r="P76" s="1"/>
  <c r="T27"/>
  <c r="T50" s="1"/>
  <c r="T75" s="1"/>
  <c r="L16"/>
  <c r="L39" s="1"/>
  <c r="L64" s="1"/>
  <c r="K23"/>
  <c r="K46" s="1"/>
  <c r="K71" s="1"/>
  <c r="S21"/>
  <c r="S44" s="1"/>
  <c r="S69" s="1"/>
  <c r="P24"/>
  <c r="P47" s="1"/>
  <c r="P72" s="1"/>
  <c r="T24"/>
  <c r="T47" s="1"/>
  <c r="T72" s="1"/>
  <c r="H14"/>
  <c r="H37" s="1"/>
  <c r="H62" s="1"/>
  <c r="J27"/>
  <c r="J50" s="1"/>
  <c r="J75" s="1"/>
  <c r="X13"/>
  <c r="M17"/>
  <c r="M40" s="1"/>
  <c r="M65" s="1"/>
  <c r="T23"/>
  <c r="T46" s="1"/>
  <c r="T71" s="1"/>
  <c r="F25"/>
  <c r="F48" s="1"/>
  <c r="F73" s="1"/>
  <c r="J23"/>
  <c r="J46" s="1"/>
  <c r="J71" s="1"/>
  <c r="J26"/>
  <c r="J49" s="1"/>
  <c r="J74" s="1"/>
  <c r="O18"/>
  <c r="O41" s="1"/>
  <c r="O66" s="1"/>
  <c r="M22"/>
  <c r="M45" s="1"/>
  <c r="M70" s="1"/>
  <c r="U25"/>
  <c r="U48" s="1"/>
  <c r="U73" s="1"/>
  <c r="F23"/>
  <c r="F46" s="1"/>
  <c r="F71" s="1"/>
  <c r="M20"/>
  <c r="M43" s="1"/>
  <c r="M68" s="1"/>
  <c r="K29"/>
  <c r="K52" s="1"/>
  <c r="K77" s="1"/>
  <c r="Q16"/>
  <c r="Q39" s="1"/>
  <c r="Q64" s="1"/>
  <c r="V25"/>
  <c r="V48" s="1"/>
  <c r="V73" s="1"/>
  <c r="H29"/>
  <c r="H52" s="1"/>
  <c r="H77" s="1"/>
  <c r="L19"/>
  <c r="L42" s="1"/>
  <c r="L67" s="1"/>
  <c r="J30"/>
  <c r="J53" s="1"/>
  <c r="J78" s="1"/>
  <c r="S23"/>
  <c r="S46" s="1"/>
  <c r="S71" s="1"/>
  <c r="G16"/>
  <c r="G39" s="1"/>
  <c r="G64" s="1"/>
  <c r="X20"/>
  <c r="M14"/>
  <c r="M37" s="1"/>
  <c r="M62" s="1"/>
  <c r="L22"/>
  <c r="L45" s="1"/>
  <c r="L70" s="1"/>
  <c r="X29"/>
  <c r="F19"/>
  <c r="F42" s="1"/>
  <c r="F67" s="1"/>
  <c r="L24"/>
  <c r="L47" s="1"/>
  <c r="L72" s="1"/>
  <c r="G18"/>
  <c r="G41" s="1"/>
  <c r="G66" s="1"/>
  <c r="O16"/>
  <c r="O39" s="1"/>
  <c r="O64" s="1"/>
  <c r="O24"/>
  <c r="O47" s="1"/>
  <c r="O72" s="1"/>
  <c r="T28"/>
  <c r="T51" s="1"/>
  <c r="T76" s="1"/>
  <c r="L29"/>
  <c r="L52" s="1"/>
  <c r="L77" s="1"/>
  <c r="W30"/>
  <c r="W53" s="1"/>
  <c r="W78" s="1"/>
  <c r="T20"/>
  <c r="T43" s="1"/>
  <c r="T68" s="1"/>
  <c r="J21"/>
  <c r="J44" s="1"/>
  <c r="J69" s="1"/>
  <c r="R29"/>
  <c r="R52" s="1"/>
  <c r="R77" s="1"/>
  <c r="F20"/>
  <c r="F43" s="1"/>
  <c r="F68" s="1"/>
  <c r="L15"/>
  <c r="L38" s="1"/>
  <c r="L63" s="1"/>
  <c r="P16"/>
  <c r="P39" s="1"/>
  <c r="P64" s="1"/>
  <c r="I29"/>
  <c r="I52" s="1"/>
  <c r="I77" s="1"/>
  <c r="F13"/>
  <c r="K30"/>
  <c r="K53" s="1"/>
  <c r="K78" s="1"/>
  <c r="R13"/>
  <c r="N14"/>
  <c r="N37" s="1"/>
  <c r="N62" s="1"/>
  <c r="V16"/>
  <c r="V39" s="1"/>
  <c r="V64" s="1"/>
  <c r="S25"/>
  <c r="S48" s="1"/>
  <c r="S73" s="1"/>
  <c r="H21"/>
  <c r="H44" s="1"/>
  <c r="H69" s="1"/>
  <c r="K26"/>
  <c r="K49" s="1"/>
  <c r="K74" s="1"/>
  <c r="U26"/>
  <c r="U49" s="1"/>
  <c r="U74" s="1"/>
  <c r="O20"/>
  <c r="O43" s="1"/>
  <c r="O68" s="1"/>
  <c r="S16"/>
  <c r="S39" s="1"/>
  <c r="S64" s="1"/>
  <c r="F27"/>
  <c r="F50" s="1"/>
  <c r="F75" s="1"/>
  <c r="T30"/>
  <c r="T53" s="1"/>
  <c r="T78" s="1"/>
  <c r="J13"/>
  <c r="P13"/>
  <c r="F30"/>
  <c r="F53" s="1"/>
  <c r="F78" s="1"/>
  <c r="U27"/>
  <c r="U50" s="1"/>
  <c r="U75" s="1"/>
  <c r="R20"/>
  <c r="R43" s="1"/>
  <c r="R68" s="1"/>
  <c r="V21"/>
  <c r="V44" s="1"/>
  <c r="V69" s="1"/>
  <c r="J18"/>
  <c r="J41" s="1"/>
  <c r="J66" s="1"/>
  <c r="F16"/>
  <c r="F39" s="1"/>
  <c r="F64" s="1"/>
  <c r="K16"/>
  <c r="K39" s="1"/>
  <c r="K64" s="1"/>
  <c r="U15"/>
  <c r="U38" s="1"/>
  <c r="U63" s="1"/>
  <c r="G14"/>
  <c r="G37" s="1"/>
  <c r="G62" s="1"/>
  <c r="W26"/>
  <c r="W49" s="1"/>
  <c r="W74" s="1"/>
  <c r="X24"/>
  <c r="V26"/>
  <c r="V49" s="1"/>
  <c r="V74" s="1"/>
  <c r="V28"/>
  <c r="V51" s="1"/>
  <c r="V76" s="1"/>
  <c r="X18"/>
  <c r="F21"/>
  <c r="F44" s="1"/>
  <c r="F69" s="1"/>
  <c r="I23"/>
  <c r="I46" s="1"/>
  <c r="I71" s="1"/>
  <c r="N28"/>
  <c r="N51" s="1"/>
  <c r="N76" s="1"/>
  <c r="I24"/>
  <c r="I47" s="1"/>
  <c r="I72" s="1"/>
  <c r="I18"/>
  <c r="I41" s="1"/>
  <c r="I66" s="1"/>
  <c r="X28"/>
  <c r="R16"/>
  <c r="R39" s="1"/>
  <c r="R64" s="1"/>
  <c r="H28"/>
  <c r="H51" s="1"/>
  <c r="H76" s="1"/>
  <c r="G27"/>
  <c r="G50" s="1"/>
  <c r="G75" s="1"/>
  <c r="P14"/>
  <c r="P37" s="1"/>
  <c r="P62" s="1"/>
  <c r="K17"/>
  <c r="K40" s="1"/>
  <c r="K65" s="1"/>
  <c r="L30"/>
  <c r="L53" s="1"/>
  <c r="L78" s="1"/>
  <c r="K22"/>
  <c r="K45" s="1"/>
  <c r="K70" s="1"/>
  <c r="R17"/>
  <c r="R40" s="1"/>
  <c r="R65" s="1"/>
  <c r="J14"/>
  <c r="J37" s="1"/>
  <c r="J62" s="1"/>
  <c r="W18"/>
  <c r="W41" s="1"/>
  <c r="W66" s="1"/>
  <c r="J22"/>
  <c r="J45" s="1"/>
  <c r="J70" s="1"/>
  <c r="Q14"/>
  <c r="Q37" s="1"/>
  <c r="Q62" s="1"/>
  <c r="P26"/>
  <c r="P49" s="1"/>
  <c r="P74" s="1"/>
  <c r="P15"/>
  <c r="P38" s="1"/>
  <c r="P63" s="1"/>
  <c r="W27"/>
  <c r="W50" s="1"/>
  <c r="W75" s="1"/>
  <c r="R30"/>
  <c r="R53" s="1"/>
  <c r="R78" s="1"/>
  <c r="L17"/>
  <c r="L40" s="1"/>
  <c r="L65" s="1"/>
  <c r="J19"/>
  <c r="J42" s="1"/>
  <c r="J67" s="1"/>
  <c r="M23"/>
  <c r="M46" s="1"/>
  <c r="M71" s="1"/>
  <c r="Q13"/>
  <c r="P27"/>
  <c r="P50" s="1"/>
  <c r="P75" s="1"/>
  <c r="N18"/>
  <c r="N41" s="1"/>
  <c r="N66" s="1"/>
  <c r="V22"/>
  <c r="V45" s="1"/>
  <c r="V70" s="1"/>
  <c r="P19"/>
  <c r="P42" s="1"/>
  <c r="P67" s="1"/>
  <c r="U16"/>
  <c r="U39" s="1"/>
  <c r="U64" s="1"/>
  <c r="F22"/>
  <c r="F45" s="1"/>
  <c r="F70" s="1"/>
  <c r="S13"/>
  <c r="U24"/>
  <c r="U47" s="1"/>
  <c r="U72" s="1"/>
  <c r="O19"/>
  <c r="O42" s="1"/>
  <c r="O67" s="1"/>
  <c r="W16"/>
  <c r="W39" s="1"/>
  <c r="W64" s="1"/>
  <c r="I15"/>
  <c r="I38" s="1"/>
  <c r="I63" s="1"/>
  <c r="N27"/>
  <c r="N50" s="1"/>
  <c r="N75" s="1"/>
  <c r="K13"/>
  <c r="L20"/>
  <c r="L43" s="1"/>
  <c r="L68" s="1"/>
  <c r="W13"/>
  <c r="Q23"/>
  <c r="Q46" s="1"/>
  <c r="Q71" s="1"/>
  <c r="N19"/>
  <c r="N42" s="1"/>
  <c r="N67" s="1"/>
  <c r="W21"/>
  <c r="W44" s="1"/>
  <c r="W69" s="1"/>
  <c r="V14"/>
  <c r="V37" s="1"/>
  <c r="V62" s="1"/>
  <c r="M19"/>
  <c r="M42" s="1"/>
  <c r="M67" s="1"/>
  <c r="Q28"/>
  <c r="Q51" s="1"/>
  <c r="Q76" s="1"/>
  <c r="Q30"/>
  <c r="Q53" s="1"/>
  <c r="Q78" s="1"/>
  <c r="G23"/>
  <c r="G46" s="1"/>
  <c r="G71" s="1"/>
  <c r="H16"/>
  <c r="H39" s="1"/>
  <c r="H64" s="1"/>
  <c r="X26"/>
  <c r="Q25"/>
  <c r="Q48" s="1"/>
  <c r="Q73" s="1"/>
  <c r="N20"/>
  <c r="N43" s="1"/>
  <c r="N68" s="1"/>
  <c r="S17"/>
  <c r="S40" s="1"/>
  <c r="S65" s="1"/>
  <c r="O17"/>
  <c r="O40" s="1"/>
  <c r="O65" s="1"/>
  <c r="H24"/>
  <c r="H47" s="1"/>
  <c r="H72" s="1"/>
  <c r="M24"/>
  <c r="M47" s="1"/>
  <c r="M72" s="1"/>
  <c r="I16"/>
  <c r="I39" s="1"/>
  <c r="I64" s="1"/>
  <c r="L28"/>
  <c r="L51" s="1"/>
  <c r="L76" s="1"/>
  <c r="H30"/>
  <c r="H53" s="1"/>
  <c r="H78" s="1"/>
  <c r="R21"/>
  <c r="R44" s="1"/>
  <c r="R69" s="1"/>
  <c r="J15"/>
  <c r="J38" s="1"/>
  <c r="J63" s="1"/>
  <c r="U23"/>
  <c r="U46" s="1"/>
  <c r="U71" s="1"/>
  <c r="F18"/>
  <c r="F41" s="1"/>
  <c r="F66" s="1"/>
  <c r="R19"/>
  <c r="R42" s="1"/>
  <c r="R67" s="1"/>
  <c r="G24"/>
  <c r="G47" s="1"/>
  <c r="G72" s="1"/>
  <c r="I20"/>
  <c r="I43" s="1"/>
  <c r="I68" s="1"/>
  <c r="X15"/>
  <c r="N15"/>
  <c r="N38" s="1"/>
  <c r="N63" s="1"/>
  <c r="R24"/>
  <c r="R47" s="1"/>
  <c r="R72" s="1"/>
  <c r="O21"/>
  <c r="O44" s="1"/>
  <c r="O69" s="1"/>
  <c r="I26"/>
  <c r="I49" s="1"/>
  <c r="I74" s="1"/>
  <c r="G25"/>
  <c r="G48" s="1"/>
  <c r="G73" s="1"/>
  <c r="U13"/>
  <c r="W14"/>
  <c r="W37" s="1"/>
  <c r="W62" s="1"/>
  <c r="J17"/>
  <c r="J40" s="1"/>
  <c r="J65" s="1"/>
  <c r="L23"/>
  <c r="L46" s="1"/>
  <c r="L71" s="1"/>
  <c r="Q29"/>
  <c r="Q52" s="1"/>
  <c r="Q77" s="1"/>
  <c r="U28"/>
  <c r="U51" s="1"/>
  <c r="U76" s="1"/>
  <c r="F24"/>
  <c r="F47" s="1"/>
  <c r="F72" s="1"/>
  <c r="M18"/>
  <c r="M41" s="1"/>
  <c r="M66" s="1"/>
  <c r="R18"/>
  <c r="R41" s="1"/>
  <c r="R66" s="1"/>
  <c r="G26"/>
  <c r="G49" s="1"/>
  <c r="G74" s="1"/>
  <c r="M28"/>
  <c r="M51" s="1"/>
  <c r="M76" s="1"/>
  <c r="O29"/>
  <c r="O52" s="1"/>
  <c r="O77" s="1"/>
  <c r="O23"/>
  <c r="O46" s="1"/>
  <c r="O71" s="1"/>
  <c r="M15"/>
  <c r="M38" s="1"/>
  <c r="M63" s="1"/>
  <c r="U20"/>
  <c r="U43" s="1"/>
  <c r="U68" s="1"/>
  <c r="F17"/>
  <c r="F40" s="1"/>
  <c r="F65" s="1"/>
  <c r="M13"/>
  <c r="U14"/>
  <c r="U37" s="1"/>
  <c r="U62" s="1"/>
  <c r="N16"/>
  <c r="N39" s="1"/>
  <c r="N64" s="1"/>
  <c r="P21"/>
  <c r="P44" s="1"/>
  <c r="P69" s="1"/>
  <c r="H23"/>
  <c r="H46" s="1"/>
  <c r="H71" s="1"/>
  <c r="V24"/>
  <c r="V47" s="1"/>
  <c r="V72" s="1"/>
  <c r="U29"/>
  <c r="U52" s="1"/>
  <c r="U77" s="1"/>
  <c r="S27"/>
  <c r="S50" s="1"/>
  <c r="S75" s="1"/>
  <c r="P30"/>
  <c r="P53" s="1"/>
  <c r="P78" s="1"/>
  <c r="M26"/>
  <c r="M49" s="1"/>
  <c r="M74" s="1"/>
  <c r="N29"/>
  <c r="N52" s="1"/>
  <c r="N77" s="1"/>
  <c r="K15"/>
  <c r="K38" s="1"/>
  <c r="K63" s="1"/>
  <c r="H20"/>
  <c r="H43" s="1"/>
  <c r="H68" s="1"/>
  <c r="P25"/>
  <c r="P48" s="1"/>
  <c r="P73" s="1"/>
  <c r="X23"/>
  <c r="S15"/>
  <c r="S38" s="1"/>
  <c r="S63" s="1"/>
  <c r="H27"/>
  <c r="H50" s="1"/>
  <c r="H75" s="1"/>
  <c r="W19"/>
  <c r="W42" s="1"/>
  <c r="W67" s="1"/>
  <c r="I27"/>
  <c r="I50" s="1"/>
  <c r="I75" s="1"/>
  <c r="S30"/>
  <c r="S53" s="1"/>
  <c r="S78" s="1"/>
  <c r="X30"/>
  <c r="K14"/>
  <c r="K37" s="1"/>
  <c r="K62" s="1"/>
  <c r="U17"/>
  <c r="U40" s="1"/>
  <c r="U65" s="1"/>
  <c r="G29"/>
  <c r="G52" s="1"/>
  <c r="G77" s="1"/>
  <c r="H19"/>
  <c r="H42" s="1"/>
  <c r="H67" s="1"/>
  <c r="X19"/>
  <c r="T21"/>
  <c r="T44" s="1"/>
  <c r="T69" s="1"/>
  <c r="J24"/>
  <c r="J47" s="1"/>
  <c r="J72" s="1"/>
  <c r="X22"/>
  <c r="G28"/>
  <c r="G51" s="1"/>
  <c r="G76" s="1"/>
  <c r="V27"/>
  <c r="V50" s="1"/>
  <c r="V75" s="1"/>
  <c r="O26"/>
  <c r="O49" s="1"/>
  <c r="O74" s="1"/>
  <c r="S22"/>
  <c r="S45" s="1"/>
  <c r="S70" s="1"/>
  <c r="O28"/>
  <c r="O51" s="1"/>
  <c r="O76" s="1"/>
  <c r="H22"/>
  <c r="H45" s="1"/>
  <c r="H70" s="1"/>
  <c r="V23"/>
  <c r="V46" s="1"/>
  <c r="V71" s="1"/>
  <c r="I22"/>
  <c r="I45" s="1"/>
  <c r="I70" s="1"/>
  <c r="R14"/>
  <c r="R37" s="1"/>
  <c r="R62" s="1"/>
  <c r="I17"/>
  <c r="I40" s="1"/>
  <c r="I65" s="1"/>
  <c r="O22"/>
  <c r="O45" s="1"/>
  <c r="O70" s="1"/>
  <c r="G13"/>
  <c r="N26"/>
  <c r="N49" s="1"/>
  <c r="N74" s="1"/>
  <c r="Q27"/>
  <c r="Q50" s="1"/>
  <c r="Q75" s="1"/>
  <c r="O15"/>
  <c r="O38" s="1"/>
  <c r="O63" s="1"/>
  <c r="O30"/>
  <c r="O53" s="1"/>
  <c r="O78" s="1"/>
  <c r="M30"/>
  <c r="M53" s="1"/>
  <c r="M78" s="1"/>
  <c r="H15"/>
  <c r="H38" s="1"/>
  <c r="H63" s="1"/>
  <c r="H17"/>
  <c r="H40" s="1"/>
  <c r="H65" s="1"/>
  <c r="S18"/>
  <c r="S41" s="1"/>
  <c r="S66" s="1"/>
  <c r="P29"/>
  <c r="P52" s="1"/>
  <c r="P77" s="1"/>
  <c r="G17"/>
  <c r="G40" s="1"/>
  <c r="G65" s="1"/>
  <c r="T19"/>
  <c r="T42" s="1"/>
  <c r="T67" s="1"/>
  <c r="O25"/>
  <c r="O48" s="1"/>
  <c r="O73" s="1"/>
  <c r="X17"/>
  <c r="K21"/>
  <c r="K44" s="1"/>
  <c r="K69" s="1"/>
  <c r="L13"/>
  <c r="O13"/>
  <c r="Q20"/>
  <c r="Q43" s="1"/>
  <c r="Q68" s="1"/>
  <c r="W25"/>
  <c r="W48" s="1"/>
  <c r="W73" s="1"/>
  <c r="W23"/>
  <c r="W46" s="1"/>
  <c r="W71" s="1"/>
  <c r="T15"/>
  <c r="T38" s="1"/>
  <c r="T63" s="1"/>
  <c r="E17"/>
  <c r="E40" s="1"/>
  <c r="E65" s="1"/>
  <c r="E20"/>
  <c r="E43" s="1"/>
  <c r="E68" s="1"/>
  <c r="E22"/>
  <c r="E45" s="1"/>
  <c r="E70" s="1"/>
  <c r="E19"/>
  <c r="E42" s="1"/>
  <c r="E67" s="1"/>
  <c r="E27"/>
  <c r="E50" s="1"/>
  <c r="E75" s="1"/>
  <c r="E16"/>
  <c r="E39" s="1"/>
  <c r="E64" s="1"/>
  <c r="E30"/>
  <c r="E53" s="1"/>
  <c r="E78" s="1"/>
  <c r="E25"/>
  <c r="E48" s="1"/>
  <c r="E73" s="1"/>
  <c r="E24"/>
  <c r="E47" s="1"/>
  <c r="E72" s="1"/>
  <c r="E28"/>
  <c r="E51" s="1"/>
  <c r="E76" s="1"/>
  <c r="E15"/>
  <c r="E38" s="1"/>
  <c r="E63" s="1"/>
  <c r="E14"/>
  <c r="E37" s="1"/>
  <c r="E62" s="1"/>
  <c r="E23"/>
  <c r="E46" s="1"/>
  <c r="E71" s="1"/>
  <c r="E18"/>
  <c r="E41" s="1"/>
  <c r="E66" s="1"/>
  <c r="E21"/>
  <c r="E44" s="1"/>
  <c r="E69" s="1"/>
  <c r="E29"/>
  <c r="E52" s="1"/>
  <c r="E77" s="1"/>
  <c r="E26"/>
  <c r="E49" s="1"/>
  <c r="E74" s="1"/>
  <c r="E13"/>
  <c r="Y72" i="6" l="1"/>
  <c r="Y65"/>
  <c r="AA65" s="1"/>
  <c r="Y76"/>
  <c r="O88"/>
  <c r="H89"/>
  <c r="X88"/>
  <c r="Q89"/>
  <c r="I87"/>
  <c r="I124" s="1"/>
  <c r="S89"/>
  <c r="H87"/>
  <c r="H124" s="1"/>
  <c r="V87"/>
  <c r="V124" s="1"/>
  <c r="F89"/>
  <c r="R87"/>
  <c r="R124" s="1"/>
  <c r="H31"/>
  <c r="H36"/>
  <c r="K31"/>
  <c r="K36"/>
  <c r="M31"/>
  <c r="M36"/>
  <c r="F31"/>
  <c r="F36"/>
  <c r="N31"/>
  <c r="N36"/>
  <c r="W89"/>
  <c r="Y75"/>
  <c r="Y77"/>
  <c r="Y68"/>
  <c r="M88"/>
  <c r="J89"/>
  <c r="U89"/>
  <c r="K89"/>
  <c r="N87"/>
  <c r="N124" s="1"/>
  <c r="N89"/>
  <c r="L89"/>
  <c r="L87"/>
  <c r="L124" s="1"/>
  <c r="W87"/>
  <c r="W124" s="1"/>
  <c r="K88"/>
  <c r="P87"/>
  <c r="P124" s="1"/>
  <c r="T87"/>
  <c r="T124" s="1"/>
  <c r="U88"/>
  <c r="N88"/>
  <c r="X87"/>
  <c r="X124" s="1"/>
  <c r="S31"/>
  <c r="S36"/>
  <c r="G31"/>
  <c r="G36"/>
  <c r="T31"/>
  <c r="T36"/>
  <c r="V31"/>
  <c r="V36"/>
  <c r="R31"/>
  <c r="R36"/>
  <c r="L31"/>
  <c r="L36"/>
  <c r="K87"/>
  <c r="K124" s="1"/>
  <c r="U87"/>
  <c r="U124" s="1"/>
  <c r="Y63"/>
  <c r="Y66"/>
  <c r="Y70"/>
  <c r="P89"/>
  <c r="M87"/>
  <c r="M124" s="1"/>
  <c r="W88"/>
  <c r="T88"/>
  <c r="T89"/>
  <c r="G88"/>
  <c r="G89"/>
  <c r="V88"/>
  <c r="V125" s="1"/>
  <c r="F88"/>
  <c r="S88"/>
  <c r="S126" s="1"/>
  <c r="J88"/>
  <c r="P88"/>
  <c r="U31"/>
  <c r="U36"/>
  <c r="I31"/>
  <c r="I36"/>
  <c r="Q31"/>
  <c r="Q36"/>
  <c r="P31"/>
  <c r="P36"/>
  <c r="O31"/>
  <c r="O36"/>
  <c r="X31"/>
  <c r="X36"/>
  <c r="W31"/>
  <c r="W36"/>
  <c r="J31"/>
  <c r="J36"/>
  <c r="S87"/>
  <c r="S124" s="1"/>
  <c r="Q88"/>
  <c r="Q125" s="1"/>
  <c r="Y69"/>
  <c r="Y73"/>
  <c r="Y78"/>
  <c r="Y67"/>
  <c r="V89"/>
  <c r="O87"/>
  <c r="O124" s="1"/>
  <c r="R88"/>
  <c r="I89"/>
  <c r="I88"/>
  <c r="L88"/>
  <c r="R89"/>
  <c r="R126" s="1"/>
  <c r="M89"/>
  <c r="G87"/>
  <c r="G124" s="1"/>
  <c r="O89"/>
  <c r="H88"/>
  <c r="X89"/>
  <c r="J87"/>
  <c r="J124" s="1"/>
  <c r="F87"/>
  <c r="F124" s="1"/>
  <c r="E87"/>
  <c r="E124" s="1"/>
  <c r="Y74"/>
  <c r="E89"/>
  <c r="Y64"/>
  <c r="E88"/>
  <c r="Y71"/>
  <c r="E37"/>
  <c r="E31"/>
  <c r="W88" i="19"/>
  <c r="AC13" i="22"/>
  <c r="AC31"/>
  <c r="L31" i="19"/>
  <c r="L36"/>
  <c r="L61" s="1"/>
  <c r="L80" s="1"/>
  <c r="Z9" i="22"/>
  <c r="Z27"/>
  <c r="N7"/>
  <c r="N25"/>
  <c r="U23"/>
  <c r="U5"/>
  <c r="U30"/>
  <c r="U12"/>
  <c r="V88" i="19"/>
  <c r="AB31" i="22"/>
  <c r="AB13"/>
  <c r="U34"/>
  <c r="O87" i="19"/>
  <c r="O124" s="1"/>
  <c r="U16" i="22"/>
  <c r="P14"/>
  <c r="P32"/>
  <c r="M19"/>
  <c r="M37"/>
  <c r="Y20"/>
  <c r="Y38"/>
  <c r="Y5"/>
  <c r="Y23"/>
  <c r="Q23"/>
  <c r="Q5"/>
  <c r="Y35"/>
  <c r="Y17"/>
  <c r="V11"/>
  <c r="V29"/>
  <c r="L25"/>
  <c r="L7"/>
  <c r="U37"/>
  <c r="U19"/>
  <c r="S26"/>
  <c r="S8"/>
  <c r="R13"/>
  <c r="R31"/>
  <c r="L88" i="19"/>
  <c r="M15" i="22"/>
  <c r="M33"/>
  <c r="T23"/>
  <c r="T5"/>
  <c r="X9"/>
  <c r="X27"/>
  <c r="X29"/>
  <c r="X11"/>
  <c r="S14"/>
  <c r="S32"/>
  <c r="T10"/>
  <c r="T28"/>
  <c r="M31"/>
  <c r="G88" i="19"/>
  <c r="M13" i="22"/>
  <c r="AB4"/>
  <c r="AB22"/>
  <c r="W31" i="19"/>
  <c r="W36"/>
  <c r="W61" s="1"/>
  <c r="W80" s="1"/>
  <c r="O23" i="22"/>
  <c r="O5"/>
  <c r="S31" i="19"/>
  <c r="S36"/>
  <c r="S61" s="1"/>
  <c r="S80" s="1"/>
  <c r="AB12" i="22"/>
  <c r="AB30"/>
  <c r="S31"/>
  <c r="M88" i="19"/>
  <c r="S13" i="22"/>
  <c r="AC35"/>
  <c r="AC17"/>
  <c r="P12"/>
  <c r="P30"/>
  <c r="Q12"/>
  <c r="Q30"/>
  <c r="M17"/>
  <c r="M35"/>
  <c r="O8"/>
  <c r="O26"/>
  <c r="L11"/>
  <c r="L29"/>
  <c r="Y47" i="19"/>
  <c r="Y72" s="1"/>
  <c r="X47"/>
  <c r="X72" s="1"/>
  <c r="Z72" s="1"/>
  <c r="Q24" i="22"/>
  <c r="K89" i="19"/>
  <c r="Q6" i="22"/>
  <c r="X10"/>
  <c r="X28"/>
  <c r="J31" i="19"/>
  <c r="J36"/>
  <c r="J61" s="1"/>
  <c r="J80" s="1"/>
  <c r="U28" i="22"/>
  <c r="U10"/>
  <c r="Y33"/>
  <c r="Y15"/>
  <c r="Q20"/>
  <c r="Q38"/>
  <c r="R5"/>
  <c r="R23"/>
  <c r="Z28"/>
  <c r="Z10"/>
  <c r="U14"/>
  <c r="U32"/>
  <c r="L27"/>
  <c r="L9"/>
  <c r="Y43" i="19"/>
  <c r="Y68" s="1"/>
  <c r="X43"/>
  <c r="X68" s="1"/>
  <c r="R9" i="22"/>
  <c r="R27"/>
  <c r="Q19"/>
  <c r="Q37"/>
  <c r="S30"/>
  <c r="S12"/>
  <c r="L15"/>
  <c r="L33"/>
  <c r="P17"/>
  <c r="P35"/>
  <c r="Y29"/>
  <c r="Y11"/>
  <c r="V36"/>
  <c r="V18"/>
  <c r="N8"/>
  <c r="N26"/>
  <c r="T30"/>
  <c r="T12"/>
  <c r="Y50" i="19"/>
  <c r="Y75" s="1"/>
  <c r="X50"/>
  <c r="X75" s="1"/>
  <c r="Z75" s="1"/>
  <c r="X34" i="22"/>
  <c r="R87" i="19"/>
  <c r="R124" s="1"/>
  <c r="X16" i="22"/>
  <c r="W23"/>
  <c r="W5"/>
  <c r="Z25"/>
  <c r="Z7"/>
  <c r="Q36"/>
  <c r="Q18"/>
  <c r="L5"/>
  <c r="L23"/>
  <c r="V10"/>
  <c r="V28"/>
  <c r="U35"/>
  <c r="U17"/>
  <c r="R29"/>
  <c r="R11"/>
  <c r="O27"/>
  <c r="O9"/>
  <c r="M20"/>
  <c r="M38"/>
  <c r="Y37" i="19"/>
  <c r="Y62" s="1"/>
  <c r="X37"/>
  <c r="X62" s="1"/>
  <c r="Z62" s="1"/>
  <c r="P18" i="22"/>
  <c r="P36"/>
  <c r="Z12"/>
  <c r="Z30"/>
  <c r="V12"/>
  <c r="V30"/>
  <c r="O20"/>
  <c r="O38"/>
  <c r="P37"/>
  <c r="P19"/>
  <c r="Z16"/>
  <c r="Z34"/>
  <c r="T87" i="19"/>
  <c r="T124" s="1"/>
  <c r="Y39"/>
  <c r="Y64" s="1"/>
  <c r="X39"/>
  <c r="X64" s="1"/>
  <c r="Z33" i="22"/>
  <c r="Z15"/>
  <c r="S29"/>
  <c r="S11"/>
  <c r="X18"/>
  <c r="X36"/>
  <c r="Z37"/>
  <c r="Z19"/>
  <c r="O15"/>
  <c r="O33"/>
  <c r="O22"/>
  <c r="O4"/>
  <c r="Q14"/>
  <c r="Q32"/>
  <c r="R4"/>
  <c r="R22"/>
  <c r="Z23"/>
  <c r="Z5"/>
  <c r="O31" i="19"/>
  <c r="O36"/>
  <c r="O61" s="1"/>
  <c r="O80" s="1"/>
  <c r="U15" i="22"/>
  <c r="U33"/>
  <c r="Y26"/>
  <c r="Y8"/>
  <c r="U38"/>
  <c r="U20"/>
  <c r="G31" i="19"/>
  <c r="G36"/>
  <c r="G61" s="1"/>
  <c r="G80" s="1"/>
  <c r="O12" i="22"/>
  <c r="O30"/>
  <c r="Y12"/>
  <c r="Y30"/>
  <c r="Y45" i="19"/>
  <c r="Y70" s="1"/>
  <c r="X45"/>
  <c r="X70" s="1"/>
  <c r="Z70" s="1"/>
  <c r="N9" i="22"/>
  <c r="N27"/>
  <c r="Y53" i="19"/>
  <c r="Y78" s="1"/>
  <c r="X53"/>
  <c r="X78" s="1"/>
  <c r="Z78" s="1"/>
  <c r="N17" i="22"/>
  <c r="N35"/>
  <c r="N28"/>
  <c r="N10"/>
  <c r="V38"/>
  <c r="V20"/>
  <c r="H88" i="19"/>
  <c r="N13" i="22"/>
  <c r="N31"/>
  <c r="M31" i="19"/>
  <c r="M36"/>
  <c r="M61" s="1"/>
  <c r="M80" s="1"/>
  <c r="O88"/>
  <c r="U13" i="22"/>
  <c r="U31"/>
  <c r="X8"/>
  <c r="X26"/>
  <c r="W37"/>
  <c r="W19"/>
  <c r="U31" i="19"/>
  <c r="U36"/>
  <c r="U61" s="1"/>
  <c r="U80" s="1"/>
  <c r="X14" i="22"/>
  <c r="X32"/>
  <c r="M32"/>
  <c r="M14"/>
  <c r="P23"/>
  <c r="P5"/>
  <c r="O6"/>
  <c r="I89" i="19"/>
  <c r="O24" i="22"/>
  <c r="Y25"/>
  <c r="Y7"/>
  <c r="H89" i="19"/>
  <c r="N24" i="22"/>
  <c r="N6"/>
  <c r="S27"/>
  <c r="S9"/>
  <c r="W31"/>
  <c r="W13"/>
  <c r="Q88" i="19"/>
  <c r="T17" i="22"/>
  <c r="T35"/>
  <c r="AA32"/>
  <c r="AA14"/>
  <c r="V9"/>
  <c r="V27"/>
  <c r="Q31" i="19"/>
  <c r="Q36"/>
  <c r="Q61" s="1"/>
  <c r="Q80" s="1"/>
  <c r="X20" i="22"/>
  <c r="X38"/>
  <c r="W4"/>
  <c r="W22"/>
  <c r="X25"/>
  <c r="X7"/>
  <c r="V22"/>
  <c r="V4"/>
  <c r="Y51" i="19"/>
  <c r="Y76" s="1"/>
  <c r="X51"/>
  <c r="X76" s="1"/>
  <c r="Z76" s="1"/>
  <c r="I88"/>
  <c r="O13" i="22"/>
  <c r="O31"/>
  <c r="V87" i="19"/>
  <c r="V124" s="1"/>
  <c r="AB16" i="22"/>
  <c r="AB34"/>
  <c r="AA5"/>
  <c r="AA23"/>
  <c r="AB11"/>
  <c r="AB29"/>
  <c r="P31" i="19"/>
  <c r="P36"/>
  <c r="P61" s="1"/>
  <c r="P80" s="1"/>
  <c r="S89"/>
  <c r="Y24" i="22"/>
  <c r="Y6"/>
  <c r="N29"/>
  <c r="N11"/>
  <c r="R31" i="19"/>
  <c r="R36"/>
  <c r="R61" s="1"/>
  <c r="R80" s="1"/>
  <c r="V24" i="22"/>
  <c r="V6"/>
  <c r="P89" i="19"/>
  <c r="P11" i="22"/>
  <c r="P29"/>
  <c r="Z36"/>
  <c r="Z18"/>
  <c r="R14"/>
  <c r="R32"/>
  <c r="S22"/>
  <c r="S4"/>
  <c r="P20"/>
  <c r="P38"/>
  <c r="Q89" i="19"/>
  <c r="W24" i="22"/>
  <c r="W6"/>
  <c r="AA15"/>
  <c r="AA33"/>
  <c r="P13"/>
  <c r="J88" i="19"/>
  <c r="P31" i="22"/>
  <c r="Y36" i="19"/>
  <c r="Y61" s="1"/>
  <c r="X31"/>
  <c r="X36"/>
  <c r="X61" s="1"/>
  <c r="V14" i="22"/>
  <c r="V32"/>
  <c r="Z17"/>
  <c r="Z35"/>
  <c r="Y28"/>
  <c r="Y10"/>
  <c r="R26"/>
  <c r="R8"/>
  <c r="M29"/>
  <c r="M11"/>
  <c r="T14"/>
  <c r="T32"/>
  <c r="Q15"/>
  <c r="Q33"/>
  <c r="P88" i="19"/>
  <c r="V31" i="22"/>
  <c r="V13"/>
  <c r="AA38"/>
  <c r="AA20"/>
  <c r="O29"/>
  <c r="O11"/>
  <c r="Z8"/>
  <c r="Z26"/>
  <c r="S6"/>
  <c r="M89" i="19"/>
  <c r="S24" i="22"/>
  <c r="M23"/>
  <c r="M5"/>
  <c r="L37"/>
  <c r="L19"/>
  <c r="R34"/>
  <c r="L87" i="19"/>
  <c r="L124" s="1"/>
  <c r="R16" i="22"/>
  <c r="H87" i="19"/>
  <c r="H124" s="1"/>
  <c r="N16" i="22"/>
  <c r="N34"/>
  <c r="AB19"/>
  <c r="AB37"/>
  <c r="Q27"/>
  <c r="Q9"/>
  <c r="AB27"/>
  <c r="AB9"/>
  <c r="T33"/>
  <c r="T15"/>
  <c r="AB28"/>
  <c r="AB10"/>
  <c r="Y4"/>
  <c r="Y22"/>
  <c r="AC5"/>
  <c r="AC23"/>
  <c r="N33"/>
  <c r="N15"/>
  <c r="T31" i="19"/>
  <c r="T36"/>
  <c r="T61" s="1"/>
  <c r="T80" s="1"/>
  <c r="I31"/>
  <c r="I36"/>
  <c r="I61" s="1"/>
  <c r="I80" s="1"/>
  <c r="Y9" i="22"/>
  <c r="Y27"/>
  <c r="X35"/>
  <c r="X17"/>
  <c r="L18"/>
  <c r="L36"/>
  <c r="Y48" i="19"/>
  <c r="Y73" s="1"/>
  <c r="X48"/>
  <c r="X73" s="1"/>
  <c r="Z73" s="1"/>
  <c r="AC18" i="22"/>
  <c r="AC36"/>
  <c r="W10"/>
  <c r="W28"/>
  <c r="Y40" i="19"/>
  <c r="Y65" s="1"/>
  <c r="X40"/>
  <c r="X65" s="1"/>
  <c r="V19" i="22"/>
  <c r="V37"/>
  <c r="S20"/>
  <c r="S38"/>
  <c r="T16"/>
  <c r="N87" i="19"/>
  <c r="N124" s="1"/>
  <c r="T34" i="22"/>
  <c r="X4"/>
  <c r="X22"/>
  <c r="U18"/>
  <c r="U36"/>
  <c r="M18"/>
  <c r="M36"/>
  <c r="Y42" i="19"/>
  <c r="Y67" s="1"/>
  <c r="X42"/>
  <c r="X67" s="1"/>
  <c r="Z67" s="1"/>
  <c r="Q22" i="22"/>
  <c r="Q4"/>
  <c r="AC9"/>
  <c r="AC27"/>
  <c r="V15"/>
  <c r="V33"/>
  <c r="S16"/>
  <c r="S34"/>
  <c r="M87" i="19"/>
  <c r="M124" s="1"/>
  <c r="AB32" i="22"/>
  <c r="AB14"/>
  <c r="AA22"/>
  <c r="AA4"/>
  <c r="S5"/>
  <c r="S23"/>
  <c r="M16"/>
  <c r="M34"/>
  <c r="G87" i="19"/>
  <c r="G124" s="1"/>
  <c r="AA18" i="22"/>
  <c r="AA36"/>
  <c r="AC22"/>
  <c r="AC4"/>
  <c r="U11"/>
  <c r="U29"/>
  <c r="O28"/>
  <c r="O10"/>
  <c r="AA13"/>
  <c r="U88" i="19"/>
  <c r="AA31" i="22"/>
  <c r="R36"/>
  <c r="R18"/>
  <c r="U7"/>
  <c r="U25"/>
  <c r="Y49" i="19"/>
  <c r="Y74" s="1"/>
  <c r="X49"/>
  <c r="X74" s="1"/>
  <c r="W36" i="22"/>
  <c r="W18"/>
  <c r="T27"/>
  <c r="T9"/>
  <c r="K31" i="19"/>
  <c r="K36"/>
  <c r="K61" s="1"/>
  <c r="K80" s="1"/>
  <c r="U27" i="22"/>
  <c r="U9"/>
  <c r="AA24"/>
  <c r="U89" i="19"/>
  <c r="AA6" i="22"/>
  <c r="V17"/>
  <c r="V35"/>
  <c r="R25"/>
  <c r="R7"/>
  <c r="P87" i="19"/>
  <c r="P124" s="1"/>
  <c r="V34" i="22"/>
  <c r="V16"/>
  <c r="P4"/>
  <c r="P22"/>
  <c r="Q7"/>
  <c r="Q25"/>
  <c r="X24"/>
  <c r="R89" i="19"/>
  <c r="X6" i="22"/>
  <c r="T18"/>
  <c r="T36"/>
  <c r="AB18"/>
  <c r="AB36"/>
  <c r="M4"/>
  <c r="M22"/>
  <c r="P26"/>
  <c r="P8"/>
  <c r="L38"/>
  <c r="L20"/>
  <c r="L35"/>
  <c r="L17"/>
  <c r="Q34"/>
  <c r="K87" i="19"/>
  <c r="K124" s="1"/>
  <c r="Q16" i="22"/>
  <c r="T4"/>
  <c r="T22"/>
  <c r="O37"/>
  <c r="O19"/>
  <c r="X37"/>
  <c r="X19"/>
  <c r="R19"/>
  <c r="R37"/>
  <c r="M26"/>
  <c r="M8"/>
  <c r="R30"/>
  <c r="R12"/>
  <c r="Y13"/>
  <c r="S88" i="19"/>
  <c r="Y31" i="22"/>
  <c r="AB15"/>
  <c r="AB33"/>
  <c r="L13"/>
  <c r="F88" i="19"/>
  <c r="L31" i="22"/>
  <c r="P16"/>
  <c r="J87" i="19"/>
  <c r="J124" s="1"/>
  <c r="P34" i="22"/>
  <c r="S7"/>
  <c r="S25"/>
  <c r="Z32"/>
  <c r="Z14"/>
  <c r="R6"/>
  <c r="L89" i="19"/>
  <c r="R24" i="22"/>
  <c r="T11"/>
  <c r="T29"/>
  <c r="M12"/>
  <c r="M30"/>
  <c r="W30"/>
  <c r="W12"/>
  <c r="P28"/>
  <c r="P10"/>
  <c r="AB23"/>
  <c r="AB5"/>
  <c r="S37"/>
  <c r="S19"/>
  <c r="Y18"/>
  <c r="Y36"/>
  <c r="AC30"/>
  <c r="AC12"/>
  <c r="T25"/>
  <c r="T7"/>
  <c r="P15"/>
  <c r="P33"/>
  <c r="H31" i="19"/>
  <c r="H36"/>
  <c r="H61" s="1"/>
  <c r="H80" s="1"/>
  <c r="W14" i="22"/>
  <c r="W32"/>
  <c r="R33"/>
  <c r="R15"/>
  <c r="X12"/>
  <c r="X30"/>
  <c r="Q35"/>
  <c r="Q17"/>
  <c r="T38"/>
  <c r="T20"/>
  <c r="Y14"/>
  <c r="Y32"/>
  <c r="M27"/>
  <c r="M9"/>
  <c r="AA11"/>
  <c r="AA29"/>
  <c r="AC19"/>
  <c r="AC37"/>
  <c r="X23"/>
  <c r="X5"/>
  <c r="W16"/>
  <c r="W34"/>
  <c r="Q87" i="19"/>
  <c r="Q124" s="1"/>
  <c r="AB25" i="22"/>
  <c r="AB7"/>
  <c r="Y44" i="19"/>
  <c r="Y69" s="1"/>
  <c r="X44"/>
  <c r="X69" s="1"/>
  <c r="S15" i="22"/>
  <c r="S33"/>
  <c r="S35"/>
  <c r="S17"/>
  <c r="V25"/>
  <c r="V7"/>
  <c r="V31" i="19"/>
  <c r="V36"/>
  <c r="V61" s="1"/>
  <c r="V80" s="1"/>
  <c r="Q26" i="22"/>
  <c r="Q8"/>
  <c r="AC33"/>
  <c r="AC15"/>
  <c r="Q11"/>
  <c r="Q29"/>
  <c r="M7"/>
  <c r="M25"/>
  <c r="N5"/>
  <c r="N23"/>
  <c r="W35"/>
  <c r="W17"/>
  <c r="O25"/>
  <c r="O7"/>
  <c r="N12"/>
  <c r="N30"/>
  <c r="AB17"/>
  <c r="AB35"/>
  <c r="Z29"/>
  <c r="Z11"/>
  <c r="AA7"/>
  <c r="AA25"/>
  <c r="O17"/>
  <c r="O35"/>
  <c r="Y46" i="19"/>
  <c r="Y71" s="1"/>
  <c r="X46"/>
  <c r="X71" s="1"/>
  <c r="Z71" s="1"/>
  <c r="T19" i="22"/>
  <c r="T37"/>
  <c r="AA19"/>
  <c r="AA37"/>
  <c r="N89" i="19"/>
  <c r="T24" i="22"/>
  <c r="T6"/>
  <c r="AA28"/>
  <c r="AA10"/>
  <c r="S18"/>
  <c r="S36"/>
  <c r="L32"/>
  <c r="L14"/>
  <c r="P25"/>
  <c r="P7"/>
  <c r="O16"/>
  <c r="O34"/>
  <c r="I87" i="19"/>
  <c r="I124" s="1"/>
  <c r="Y38"/>
  <c r="Y63" s="1"/>
  <c r="X38"/>
  <c r="X63" s="1"/>
  <c r="Z63" s="1"/>
  <c r="L8" i="22"/>
  <c r="L26"/>
  <c r="N20"/>
  <c r="N38"/>
  <c r="N14"/>
  <c r="N32"/>
  <c r="W15"/>
  <c r="W33"/>
  <c r="W20"/>
  <c r="W38"/>
  <c r="AC11"/>
  <c r="AC29"/>
  <c r="R10"/>
  <c r="R28"/>
  <c r="AC24"/>
  <c r="AC6"/>
  <c r="W89" i="19"/>
  <c r="W126" s="1"/>
  <c r="L12" i="22"/>
  <c r="L30"/>
  <c r="T26"/>
  <c r="T8"/>
  <c r="P27"/>
  <c r="P9"/>
  <c r="V5"/>
  <c r="V23"/>
  <c r="AC8"/>
  <c r="AC26"/>
  <c r="R20"/>
  <c r="R38"/>
  <c r="N36"/>
  <c r="N18"/>
  <c r="O32"/>
  <c r="O14"/>
  <c r="Y41" i="19"/>
  <c r="Y66" s="1"/>
  <c r="X41"/>
  <c r="X66" s="1"/>
  <c r="Z66" s="1"/>
  <c r="AC34" i="22"/>
  <c r="W87" i="19"/>
  <c r="W124" s="1"/>
  <c r="AC16" i="22"/>
  <c r="L24"/>
  <c r="F89" i="19"/>
  <c r="L6" i="22"/>
  <c r="AA17"/>
  <c r="AA35"/>
  <c r="Z38"/>
  <c r="Z20"/>
  <c r="U87" i="19"/>
  <c r="U124" s="1"/>
  <c r="AA34" i="22"/>
  <c r="AA16"/>
  <c r="AB6"/>
  <c r="V89" i="19"/>
  <c r="V126" s="1"/>
  <c r="AB24" i="22"/>
  <c r="F31" i="19"/>
  <c r="F36"/>
  <c r="F61" s="1"/>
  <c r="F80" s="1"/>
  <c r="L10" i="22"/>
  <c r="L28"/>
  <c r="AC38"/>
  <c r="AC20"/>
  <c r="U24"/>
  <c r="U6"/>
  <c r="O89" i="19"/>
  <c r="Y52"/>
  <c r="Y77" s="1"/>
  <c r="X52"/>
  <c r="X77" s="1"/>
  <c r="M6" i="22"/>
  <c r="G89" i="19"/>
  <c r="G126" s="1"/>
  <c r="M24" i="22"/>
  <c r="N19"/>
  <c r="N37"/>
  <c r="S28"/>
  <c r="S10"/>
  <c r="U26"/>
  <c r="U8"/>
  <c r="Z31"/>
  <c r="Z13"/>
  <c r="T88" i="19"/>
  <c r="N22" i="22"/>
  <c r="N4"/>
  <c r="Q13"/>
  <c r="K88" i="19"/>
  <c r="K125" s="1"/>
  <c r="Q31" i="22"/>
  <c r="AA12"/>
  <c r="AA30"/>
  <c r="N88" i="19"/>
  <c r="T31" i="22"/>
  <c r="T13"/>
  <c r="AA26"/>
  <c r="AA8"/>
  <c r="Q10"/>
  <c r="Q28"/>
  <c r="V26"/>
  <c r="V8"/>
  <c r="AC32"/>
  <c r="AC14"/>
  <c r="O36"/>
  <c r="O18"/>
  <c r="R35"/>
  <c r="R17"/>
  <c r="W11"/>
  <c r="W29"/>
  <c r="Z4"/>
  <c r="Z22"/>
  <c r="X13"/>
  <c r="X31"/>
  <c r="R88" i="19"/>
  <c r="M28" i="22"/>
  <c r="M10"/>
  <c r="AA27"/>
  <c r="AA9"/>
  <c r="W27"/>
  <c r="W9"/>
  <c r="AC7"/>
  <c r="AC25"/>
  <c r="N31" i="19"/>
  <c r="N36"/>
  <c r="N61" s="1"/>
  <c r="N80" s="1"/>
  <c r="U22" i="22"/>
  <c r="U4"/>
  <c r="W8"/>
  <c r="W26"/>
  <c r="AC28"/>
  <c r="AC10"/>
  <c r="J89" i="19"/>
  <c r="P24" i="22"/>
  <c r="P6"/>
  <c r="L22"/>
  <c r="L4"/>
  <c r="L16"/>
  <c r="F87" i="19"/>
  <c r="F124" s="1"/>
  <c r="L34" i="22"/>
  <c r="AB20"/>
  <c r="AB38"/>
  <c r="W25"/>
  <c r="W7"/>
  <c r="X15"/>
  <c r="X33"/>
  <c r="AB26"/>
  <c r="AB8"/>
  <c r="T89" i="19"/>
  <c r="Z6" i="22"/>
  <c r="Z24"/>
  <c r="Y19"/>
  <c r="Y37"/>
  <c r="Y34"/>
  <c r="Y16"/>
  <c r="S87" i="19"/>
  <c r="S124" s="1"/>
  <c r="K16" i="22"/>
  <c r="K34"/>
  <c r="E87" i="19"/>
  <c r="E124" s="1"/>
  <c r="Z74"/>
  <c r="K13" i="22"/>
  <c r="K31"/>
  <c r="E88" i="19"/>
  <c r="K14" i="22"/>
  <c r="K32"/>
  <c r="K35"/>
  <c r="K17"/>
  <c r="K7"/>
  <c r="K25"/>
  <c r="K26"/>
  <c r="K8"/>
  <c r="K36"/>
  <c r="K18"/>
  <c r="K24"/>
  <c r="E89" i="19"/>
  <c r="K6" i="22"/>
  <c r="K10"/>
  <c r="K28"/>
  <c r="Z68" i="19"/>
  <c r="K29" i="22"/>
  <c r="K11"/>
  <c r="K5"/>
  <c r="K23"/>
  <c r="K38"/>
  <c r="K20"/>
  <c r="K12"/>
  <c r="K30"/>
  <c r="K37"/>
  <c r="K19"/>
  <c r="K22"/>
  <c r="K4"/>
  <c r="K15"/>
  <c r="K33"/>
  <c r="K27"/>
  <c r="K9"/>
  <c r="E31" i="19"/>
  <c r="E36"/>
  <c r="E61" s="1"/>
  <c r="E80" s="1"/>
  <c r="X126" i="6" l="1"/>
  <c r="H125"/>
  <c r="E125" i="19"/>
  <c r="I125" i="6"/>
  <c r="O126"/>
  <c r="Q126" i="19"/>
  <c r="T126" i="6"/>
  <c r="G125"/>
  <c r="V126"/>
  <c r="F125"/>
  <c r="N126"/>
  <c r="R125"/>
  <c r="P125"/>
  <c r="U125"/>
  <c r="O125"/>
  <c r="U126" i="19"/>
  <c r="Y88" i="6"/>
  <c r="Y87"/>
  <c r="Y124" s="1"/>
  <c r="I126"/>
  <c r="W125"/>
  <c r="X125"/>
  <c r="J61"/>
  <c r="J80" s="1"/>
  <c r="J54"/>
  <c r="X54"/>
  <c r="X61"/>
  <c r="X80" s="1"/>
  <c r="P54"/>
  <c r="P61"/>
  <c r="P80" s="1"/>
  <c r="I54"/>
  <c r="I61"/>
  <c r="I80" s="1"/>
  <c r="L54"/>
  <c r="L61"/>
  <c r="L80" s="1"/>
  <c r="V61"/>
  <c r="V80" s="1"/>
  <c r="V54"/>
  <c r="G54"/>
  <c r="G61"/>
  <c r="G80" s="1"/>
  <c r="Y89"/>
  <c r="L125"/>
  <c r="F126"/>
  <c r="K126"/>
  <c r="N54"/>
  <c r="N61"/>
  <c r="N80" s="1"/>
  <c r="H54"/>
  <c r="H61"/>
  <c r="H80" s="1"/>
  <c r="W54"/>
  <c r="W61"/>
  <c r="W80" s="1"/>
  <c r="O54"/>
  <c r="O61"/>
  <c r="O80" s="1"/>
  <c r="Q61"/>
  <c r="Q80" s="1"/>
  <c r="Q54"/>
  <c r="U61"/>
  <c r="U80" s="1"/>
  <c r="U54"/>
  <c r="R54"/>
  <c r="R61"/>
  <c r="R80" s="1"/>
  <c r="T61"/>
  <c r="T80" s="1"/>
  <c r="T54"/>
  <c r="S54"/>
  <c r="S61"/>
  <c r="S80" s="1"/>
  <c r="M125"/>
  <c r="M126"/>
  <c r="H126"/>
  <c r="S125"/>
  <c r="J126"/>
  <c r="W126"/>
  <c r="M61"/>
  <c r="M80" s="1"/>
  <c r="M54"/>
  <c r="F61"/>
  <c r="F80" s="1"/>
  <c r="F54"/>
  <c r="K61"/>
  <c r="K80" s="1"/>
  <c r="K54"/>
  <c r="E125"/>
  <c r="E126"/>
  <c r="J125"/>
  <c r="G126"/>
  <c r="T125"/>
  <c r="P126"/>
  <c r="N125"/>
  <c r="K125"/>
  <c r="L126"/>
  <c r="U126"/>
  <c r="Q126"/>
  <c r="N125" i="19"/>
  <c r="T125"/>
  <c r="E62" i="6"/>
  <c r="E80" s="1"/>
  <c r="E54"/>
  <c r="J126" i="19"/>
  <c r="O126"/>
  <c r="N126"/>
  <c r="S125"/>
  <c r="I125"/>
  <c r="X80"/>
  <c r="O125"/>
  <c r="L126"/>
  <c r="P125"/>
  <c r="V97"/>
  <c r="AB21" i="22"/>
  <c r="V112" i="19"/>
  <c r="V111"/>
  <c r="V103"/>
  <c r="V110"/>
  <c r="V108"/>
  <c r="V104"/>
  <c r="V107"/>
  <c r="V116"/>
  <c r="V95"/>
  <c r="V105"/>
  <c r="V102"/>
  <c r="V92"/>
  <c r="V106"/>
  <c r="V91"/>
  <c r="V100"/>
  <c r="V113"/>
  <c r="V117"/>
  <c r="V93"/>
  <c r="V94"/>
  <c r="V109"/>
  <c r="AB3" i="22"/>
  <c r="V115" i="19"/>
  <c r="V98"/>
  <c r="V135" s="1"/>
  <c r="V114"/>
  <c r="V151" s="1"/>
  <c r="V96"/>
  <c r="V133" s="1"/>
  <c r="V99"/>
  <c r="V101"/>
  <c r="V138" s="1"/>
  <c r="V90"/>
  <c r="V127" s="1"/>
  <c r="AD29" i="22"/>
  <c r="AD11"/>
  <c r="AE34"/>
  <c r="AE16"/>
  <c r="Y87" i="19"/>
  <c r="Y124" s="1"/>
  <c r="AE33" i="22"/>
  <c r="AE15"/>
  <c r="Q104" i="19"/>
  <c r="Q114"/>
  <c r="Q94"/>
  <c r="Q108"/>
  <c r="Q107"/>
  <c r="Q101"/>
  <c r="W3" i="22"/>
  <c r="Q111" i="19"/>
  <c r="Q109"/>
  <c r="Q117"/>
  <c r="W21" i="22"/>
  <c r="Q102" i="19"/>
  <c r="Q112"/>
  <c r="Q95"/>
  <c r="Q93"/>
  <c r="Q97"/>
  <c r="Q105"/>
  <c r="Q142" s="1"/>
  <c r="Q91"/>
  <c r="Q113"/>
  <c r="Q100"/>
  <c r="Q99"/>
  <c r="Q92"/>
  <c r="Q129" s="1"/>
  <c r="Q116"/>
  <c r="Q96"/>
  <c r="Q103"/>
  <c r="Q98"/>
  <c r="Q110"/>
  <c r="Q115"/>
  <c r="Q90"/>
  <c r="Q127" s="1"/>
  <c r="Q106"/>
  <c r="M110"/>
  <c r="M115"/>
  <c r="M117"/>
  <c r="M108"/>
  <c r="M112"/>
  <c r="M102"/>
  <c r="M91"/>
  <c r="M95"/>
  <c r="M111"/>
  <c r="M148" s="1"/>
  <c r="M113"/>
  <c r="M94"/>
  <c r="M96"/>
  <c r="S21" i="22"/>
  <c r="M98" i="19"/>
  <c r="M93"/>
  <c r="M90"/>
  <c r="M127" s="1"/>
  <c r="M107"/>
  <c r="M105"/>
  <c r="S3" i="22"/>
  <c r="M109" i="19"/>
  <c r="M146" s="1"/>
  <c r="M116"/>
  <c r="M100"/>
  <c r="M106"/>
  <c r="M104"/>
  <c r="M97"/>
  <c r="M114"/>
  <c r="M151" s="1"/>
  <c r="M92"/>
  <c r="M129" s="1"/>
  <c r="M103"/>
  <c r="M99"/>
  <c r="M101"/>
  <c r="M138" s="1"/>
  <c r="AE20" i="22"/>
  <c r="AE38"/>
  <c r="AE12"/>
  <c r="AE30"/>
  <c r="AD22"/>
  <c r="AD4"/>
  <c r="AE35"/>
  <c r="AE17"/>
  <c r="AE10"/>
  <c r="AE28"/>
  <c r="F125" i="19"/>
  <c r="P126"/>
  <c r="Q125"/>
  <c r="H125"/>
  <c r="K126"/>
  <c r="L125"/>
  <c r="V125"/>
  <c r="N102"/>
  <c r="N110"/>
  <c r="N104"/>
  <c r="N113"/>
  <c r="N117"/>
  <c r="N105"/>
  <c r="N91"/>
  <c r="N114"/>
  <c r="N116"/>
  <c r="N92"/>
  <c r="N100"/>
  <c r="N94"/>
  <c r="N90"/>
  <c r="N127" s="1"/>
  <c r="N103"/>
  <c r="N108"/>
  <c r="N95"/>
  <c r="T21" i="22"/>
  <c r="N107" i="19"/>
  <c r="N111"/>
  <c r="N93"/>
  <c r="N97"/>
  <c r="N99"/>
  <c r="N115"/>
  <c r="N101"/>
  <c r="N109"/>
  <c r="T3" i="22"/>
  <c r="N96" i="19"/>
  <c r="N112"/>
  <c r="N98"/>
  <c r="N135" s="1"/>
  <c r="N106"/>
  <c r="N143" s="1"/>
  <c r="AE37" i="22"/>
  <c r="AE19"/>
  <c r="F109" i="19"/>
  <c r="F100"/>
  <c r="F103"/>
  <c r="F91"/>
  <c r="F115"/>
  <c r="F99"/>
  <c r="F93"/>
  <c r="L3" i="22"/>
  <c r="F110" i="19"/>
  <c r="F147" s="1"/>
  <c r="F107"/>
  <c r="F117"/>
  <c r="F111"/>
  <c r="L21" i="22"/>
  <c r="F102" i="19"/>
  <c r="F105"/>
  <c r="F92"/>
  <c r="F129" s="1"/>
  <c r="F113"/>
  <c r="F114"/>
  <c r="F96"/>
  <c r="F94"/>
  <c r="F101"/>
  <c r="F90"/>
  <c r="F127" s="1"/>
  <c r="F108"/>
  <c r="F112"/>
  <c r="F149" s="1"/>
  <c r="F98"/>
  <c r="F106"/>
  <c r="F104"/>
  <c r="F141" s="1"/>
  <c r="F97"/>
  <c r="F116"/>
  <c r="F153" s="1"/>
  <c r="F95"/>
  <c r="AE3" i="22"/>
  <c r="AE21"/>
  <c r="Y80" i="19"/>
  <c r="Y99"/>
  <c r="Y110"/>
  <c r="Y111"/>
  <c r="Y91"/>
  <c r="Y94"/>
  <c r="Y97"/>
  <c r="Y103"/>
  <c r="Y116"/>
  <c r="Y101"/>
  <c r="Y102"/>
  <c r="Y92"/>
  <c r="Y96"/>
  <c r="Y109"/>
  <c r="Y90"/>
  <c r="Y115"/>
  <c r="Y117"/>
  <c r="Y108"/>
  <c r="Y105"/>
  <c r="Y104"/>
  <c r="Y141" s="1"/>
  <c r="Y98"/>
  <c r="Y113"/>
  <c r="Y112"/>
  <c r="Y114"/>
  <c r="Y93"/>
  <c r="Y106"/>
  <c r="Y100"/>
  <c r="Y107"/>
  <c r="Y95"/>
  <c r="G100"/>
  <c r="G90"/>
  <c r="G127" s="1"/>
  <c r="G114"/>
  <c r="G98"/>
  <c r="G97"/>
  <c r="G115"/>
  <c r="G104"/>
  <c r="M21" i="22"/>
  <c r="G108" i="19"/>
  <c r="G92"/>
  <c r="G103"/>
  <c r="G113"/>
  <c r="M3" i="22"/>
  <c r="G116" i="19"/>
  <c r="G153" s="1"/>
  <c r="G106"/>
  <c r="G91"/>
  <c r="G110"/>
  <c r="G105"/>
  <c r="G102"/>
  <c r="G93"/>
  <c r="G99"/>
  <c r="G112"/>
  <c r="G111"/>
  <c r="G96"/>
  <c r="G95"/>
  <c r="G107"/>
  <c r="G109"/>
  <c r="G94"/>
  <c r="G117"/>
  <c r="G101"/>
  <c r="O106"/>
  <c r="O114"/>
  <c r="O107"/>
  <c r="O90"/>
  <c r="O127" s="1"/>
  <c r="U3" i="22"/>
  <c r="O112" i="19"/>
  <c r="O116"/>
  <c r="O97"/>
  <c r="O98"/>
  <c r="O101"/>
  <c r="O104"/>
  <c r="O100"/>
  <c r="O91"/>
  <c r="O99"/>
  <c r="O103"/>
  <c r="O95"/>
  <c r="O92"/>
  <c r="O117"/>
  <c r="O93"/>
  <c r="O108"/>
  <c r="O94"/>
  <c r="O96"/>
  <c r="O109"/>
  <c r="O113"/>
  <c r="O115"/>
  <c r="O105"/>
  <c r="U21" i="22"/>
  <c r="O102" i="19"/>
  <c r="O110"/>
  <c r="O111"/>
  <c r="AD6" i="22"/>
  <c r="X89" i="19"/>
  <c r="AD24" i="22"/>
  <c r="AE4"/>
  <c r="AE22"/>
  <c r="AD19"/>
  <c r="AD37"/>
  <c r="AE26"/>
  <c r="AE8"/>
  <c r="AD8"/>
  <c r="AD26"/>
  <c r="AE5"/>
  <c r="AE23"/>
  <c r="AE13"/>
  <c r="AE31"/>
  <c r="Y88" i="19"/>
  <c r="Y125" s="1"/>
  <c r="H109"/>
  <c r="H101"/>
  <c r="H103"/>
  <c r="H99"/>
  <c r="H93"/>
  <c r="H92"/>
  <c r="H102"/>
  <c r="H100"/>
  <c r="H137" s="1"/>
  <c r="H96"/>
  <c r="H95"/>
  <c r="H107"/>
  <c r="H112"/>
  <c r="H116"/>
  <c r="H108"/>
  <c r="H97"/>
  <c r="H117"/>
  <c r="N21" i="22"/>
  <c r="H98" i="19"/>
  <c r="H90"/>
  <c r="H127" s="1"/>
  <c r="N3" i="22"/>
  <c r="H115" i="19"/>
  <c r="H104"/>
  <c r="H106"/>
  <c r="H91"/>
  <c r="H114"/>
  <c r="H110"/>
  <c r="H105"/>
  <c r="H94"/>
  <c r="H111"/>
  <c r="H113"/>
  <c r="AD16" i="22"/>
  <c r="AD34"/>
  <c r="X87" i="19"/>
  <c r="X124" s="1"/>
  <c r="AE27" i="22"/>
  <c r="AE9"/>
  <c r="AD15"/>
  <c r="AD33"/>
  <c r="I101" i="19"/>
  <c r="I93"/>
  <c r="I108"/>
  <c r="I110"/>
  <c r="I111"/>
  <c r="I98"/>
  <c r="I116"/>
  <c r="I114"/>
  <c r="I99"/>
  <c r="O3" i="22"/>
  <c r="I103" i="19"/>
  <c r="I95"/>
  <c r="I115"/>
  <c r="I91"/>
  <c r="O21" i="22"/>
  <c r="I94" i="19"/>
  <c r="I104"/>
  <c r="I92"/>
  <c r="I129" s="1"/>
  <c r="I117"/>
  <c r="I100"/>
  <c r="I90"/>
  <c r="I127" s="1"/>
  <c r="I97"/>
  <c r="I102"/>
  <c r="I112"/>
  <c r="I113"/>
  <c r="I96"/>
  <c r="I106"/>
  <c r="I105"/>
  <c r="I107"/>
  <c r="I109"/>
  <c r="X96"/>
  <c r="X111"/>
  <c r="X112"/>
  <c r="X107"/>
  <c r="X103"/>
  <c r="X95"/>
  <c r="X117"/>
  <c r="X108"/>
  <c r="X110"/>
  <c r="X104"/>
  <c r="X91"/>
  <c r="X101"/>
  <c r="X100"/>
  <c r="X97"/>
  <c r="AD21" i="22"/>
  <c r="X113" i="19"/>
  <c r="X92"/>
  <c r="X115"/>
  <c r="X105"/>
  <c r="X102"/>
  <c r="X139" s="1"/>
  <c r="X114"/>
  <c r="AD3" i="22"/>
  <c r="X99" i="19"/>
  <c r="X109"/>
  <c r="X146" s="1"/>
  <c r="X116"/>
  <c r="X90"/>
  <c r="X94"/>
  <c r="X106"/>
  <c r="X98"/>
  <c r="X93"/>
  <c r="R105"/>
  <c r="R113"/>
  <c r="R97"/>
  <c r="R95"/>
  <c r="R106"/>
  <c r="R143" s="1"/>
  <c r="R112"/>
  <c r="R117"/>
  <c r="R109"/>
  <c r="R98"/>
  <c r="R99"/>
  <c r="R116"/>
  <c r="R114"/>
  <c r="X3" i="22"/>
  <c r="R93" i="19"/>
  <c r="R108"/>
  <c r="R107"/>
  <c r="R103"/>
  <c r="R94"/>
  <c r="X21" i="22"/>
  <c r="R101" i="19"/>
  <c r="R115"/>
  <c r="R100"/>
  <c r="R137" s="1"/>
  <c r="R91"/>
  <c r="R102"/>
  <c r="R139" s="1"/>
  <c r="R110"/>
  <c r="R92"/>
  <c r="R111"/>
  <c r="R90"/>
  <c r="R127" s="1"/>
  <c r="R104"/>
  <c r="R141" s="1"/>
  <c r="R96"/>
  <c r="AE18" i="22"/>
  <c r="AE36"/>
  <c r="AA21"/>
  <c r="U105" i="19"/>
  <c r="U114"/>
  <c r="U109"/>
  <c r="U90"/>
  <c r="U127" s="1"/>
  <c r="U113"/>
  <c r="U99"/>
  <c r="U106"/>
  <c r="U103"/>
  <c r="U112"/>
  <c r="U111"/>
  <c r="U100"/>
  <c r="U107"/>
  <c r="U116"/>
  <c r="AA3" i="22"/>
  <c r="U93" i="19"/>
  <c r="U97"/>
  <c r="U101"/>
  <c r="U104"/>
  <c r="U98"/>
  <c r="U102"/>
  <c r="U95"/>
  <c r="U108"/>
  <c r="U94"/>
  <c r="U131" s="1"/>
  <c r="U92"/>
  <c r="U91"/>
  <c r="U110"/>
  <c r="U96"/>
  <c r="U117"/>
  <c r="U115"/>
  <c r="AD20" i="22"/>
  <c r="AD38"/>
  <c r="AD12"/>
  <c r="AD30"/>
  <c r="AD35"/>
  <c r="AD17"/>
  <c r="AD10"/>
  <c r="AD28"/>
  <c r="J96" i="19"/>
  <c r="J108"/>
  <c r="J109"/>
  <c r="J116"/>
  <c r="J104"/>
  <c r="J103"/>
  <c r="J102"/>
  <c r="J99"/>
  <c r="J97"/>
  <c r="J134" s="1"/>
  <c r="P3" i="22"/>
  <c r="J98" i="19"/>
  <c r="J112"/>
  <c r="J110"/>
  <c r="J93"/>
  <c r="P21" i="22"/>
  <c r="J113" i="19"/>
  <c r="J111"/>
  <c r="J115"/>
  <c r="J117"/>
  <c r="J92"/>
  <c r="J106"/>
  <c r="J91"/>
  <c r="J100"/>
  <c r="J105"/>
  <c r="J107"/>
  <c r="J114"/>
  <c r="J95"/>
  <c r="J101"/>
  <c r="J90"/>
  <c r="J127" s="1"/>
  <c r="J94"/>
  <c r="J131" s="1"/>
  <c r="AE14" i="22"/>
  <c r="AE32"/>
  <c r="R125" i="19"/>
  <c r="R126"/>
  <c r="J125"/>
  <c r="H126"/>
  <c r="I126"/>
  <c r="AE11" i="22"/>
  <c r="AE29"/>
  <c r="K93" i="19"/>
  <c r="K102"/>
  <c r="K100"/>
  <c r="K96"/>
  <c r="K95"/>
  <c r="K111"/>
  <c r="K110"/>
  <c r="K106"/>
  <c r="K115"/>
  <c r="K105"/>
  <c r="K104"/>
  <c r="K99"/>
  <c r="K112"/>
  <c r="K107"/>
  <c r="Q21" i="22"/>
  <c r="K108" i="19"/>
  <c r="K97"/>
  <c r="K98"/>
  <c r="K90"/>
  <c r="K127" s="1"/>
  <c r="K91"/>
  <c r="K94"/>
  <c r="K131" s="1"/>
  <c r="K92"/>
  <c r="Q3" i="22"/>
  <c r="K101" i="19"/>
  <c r="K114"/>
  <c r="K117"/>
  <c r="K113"/>
  <c r="K109"/>
  <c r="K146" s="1"/>
  <c r="K103"/>
  <c r="K116"/>
  <c r="AD25" i="22"/>
  <c r="AD7"/>
  <c r="Z21"/>
  <c r="T100" i="19"/>
  <c r="T110"/>
  <c r="T108"/>
  <c r="T102"/>
  <c r="T114"/>
  <c r="T91"/>
  <c r="T94"/>
  <c r="Z3" i="22"/>
  <c r="T92" i="19"/>
  <c r="T106"/>
  <c r="T105"/>
  <c r="T109"/>
  <c r="T111"/>
  <c r="T112"/>
  <c r="T90"/>
  <c r="T127" s="1"/>
  <c r="T98"/>
  <c r="T117"/>
  <c r="T93"/>
  <c r="T113"/>
  <c r="T116"/>
  <c r="T107"/>
  <c r="T99"/>
  <c r="T115"/>
  <c r="T96"/>
  <c r="T104"/>
  <c r="T97"/>
  <c r="T101"/>
  <c r="T95"/>
  <c r="T103"/>
  <c r="S95"/>
  <c r="S101"/>
  <c r="S96"/>
  <c r="S103"/>
  <c r="S94"/>
  <c r="S111"/>
  <c r="S97"/>
  <c r="S100"/>
  <c r="S110"/>
  <c r="S102"/>
  <c r="S139" s="1"/>
  <c r="S106"/>
  <c r="Y3" i="22"/>
  <c r="S90" i="19"/>
  <c r="S127" s="1"/>
  <c r="S113"/>
  <c r="S108"/>
  <c r="Y21" i="22"/>
  <c r="S91" i="19"/>
  <c r="S128" s="1"/>
  <c r="S104"/>
  <c r="S112"/>
  <c r="S92"/>
  <c r="S117"/>
  <c r="S115"/>
  <c r="S99"/>
  <c r="S98"/>
  <c r="S93"/>
  <c r="S109"/>
  <c r="S116"/>
  <c r="S107"/>
  <c r="S114"/>
  <c r="S105"/>
  <c r="S142" s="1"/>
  <c r="W112"/>
  <c r="W99"/>
  <c r="W91"/>
  <c r="W110"/>
  <c r="W90"/>
  <c r="W127" s="1"/>
  <c r="W102"/>
  <c r="W96"/>
  <c r="W94"/>
  <c r="W100"/>
  <c r="W98"/>
  <c r="W117"/>
  <c r="W95"/>
  <c r="W132" s="1"/>
  <c r="AC21" i="22"/>
  <c r="W115" i="19"/>
  <c r="W101"/>
  <c r="W109"/>
  <c r="W105"/>
  <c r="W116"/>
  <c r="W104"/>
  <c r="W111"/>
  <c r="W93"/>
  <c r="W107"/>
  <c r="W108"/>
  <c r="AC3" i="22"/>
  <c r="W106" i="19"/>
  <c r="W143" s="1"/>
  <c r="W92"/>
  <c r="W103"/>
  <c r="W97"/>
  <c r="W114"/>
  <c r="W113"/>
  <c r="L96"/>
  <c r="L112"/>
  <c r="L115"/>
  <c r="L117"/>
  <c r="L108"/>
  <c r="L114"/>
  <c r="L111"/>
  <c r="L97"/>
  <c r="L91"/>
  <c r="L106"/>
  <c r="L110"/>
  <c r="L102"/>
  <c r="L90"/>
  <c r="L127" s="1"/>
  <c r="L116"/>
  <c r="L93"/>
  <c r="R3" i="22"/>
  <c r="L103" i="19"/>
  <c r="L100"/>
  <c r="L105"/>
  <c r="L109"/>
  <c r="L101"/>
  <c r="L92"/>
  <c r="L104"/>
  <c r="R21" i="22"/>
  <c r="L95" i="19"/>
  <c r="L94"/>
  <c r="L113"/>
  <c r="L99"/>
  <c r="L98"/>
  <c r="L107"/>
  <c r="L144" s="1"/>
  <c r="AD5" i="22"/>
  <c r="AD23"/>
  <c r="AD31"/>
  <c r="X88" i="19"/>
  <c r="AD13" i="22"/>
  <c r="AD9"/>
  <c r="AD27"/>
  <c r="AE7"/>
  <c r="AE25"/>
  <c r="P96" i="19"/>
  <c r="P115"/>
  <c r="P100"/>
  <c r="P114"/>
  <c r="V21" i="22"/>
  <c r="P106" i="19"/>
  <c r="P107"/>
  <c r="P94"/>
  <c r="P109"/>
  <c r="P110"/>
  <c r="P103"/>
  <c r="P112"/>
  <c r="P90"/>
  <c r="P127" s="1"/>
  <c r="P91"/>
  <c r="V3" i="22"/>
  <c r="P105" i="19"/>
  <c r="P98"/>
  <c r="P116"/>
  <c r="P153" s="1"/>
  <c r="P99"/>
  <c r="P92"/>
  <c r="P102"/>
  <c r="P104"/>
  <c r="P111"/>
  <c r="P117"/>
  <c r="P97"/>
  <c r="P134" s="1"/>
  <c r="P95"/>
  <c r="P93"/>
  <c r="P108"/>
  <c r="P113"/>
  <c r="P101"/>
  <c r="AD18" i="22"/>
  <c r="AD36"/>
  <c r="AE24"/>
  <c r="AE6"/>
  <c r="Y89" i="19"/>
  <c r="AD14" i="22"/>
  <c r="AD32"/>
  <c r="S126" i="19"/>
  <c r="M125"/>
  <c r="W125"/>
  <c r="Z64"/>
  <c r="Z77"/>
  <c r="Z69"/>
  <c r="E126"/>
  <c r="Z65"/>
  <c r="T126"/>
  <c r="F126"/>
  <c r="U125"/>
  <c r="M126"/>
  <c r="G125"/>
  <c r="E100"/>
  <c r="E105"/>
  <c r="E107"/>
  <c r="E97"/>
  <c r="K3" i="22"/>
  <c r="E109" i="19"/>
  <c r="E90"/>
  <c r="E127" s="1"/>
  <c r="E111"/>
  <c r="E102"/>
  <c r="E92"/>
  <c r="E103"/>
  <c r="E113"/>
  <c r="E93"/>
  <c r="E115"/>
  <c r="K21" i="22"/>
  <c r="E117" i="19"/>
  <c r="E108"/>
  <c r="E110"/>
  <c r="E147" s="1"/>
  <c r="E114"/>
  <c r="E96"/>
  <c r="E106"/>
  <c r="E91"/>
  <c r="E99"/>
  <c r="E112"/>
  <c r="E149" s="1"/>
  <c r="E104"/>
  <c r="E116"/>
  <c r="E153" s="1"/>
  <c r="E98"/>
  <c r="E94"/>
  <c r="E95"/>
  <c r="E101"/>
  <c r="Z61"/>
  <c r="N151" l="1"/>
  <c r="W148"/>
  <c r="S134"/>
  <c r="Y126" i="6"/>
  <c r="G131" i="19"/>
  <c r="M133"/>
  <c r="Y125" i="6"/>
  <c r="S93"/>
  <c r="S114"/>
  <c r="S92"/>
  <c r="S101"/>
  <c r="S113"/>
  <c r="S108"/>
  <c r="S115"/>
  <c r="S117"/>
  <c r="S102"/>
  <c r="S96"/>
  <c r="S100"/>
  <c r="S94"/>
  <c r="S105"/>
  <c r="S107"/>
  <c r="S97"/>
  <c r="S99"/>
  <c r="S91"/>
  <c r="S116"/>
  <c r="S95"/>
  <c r="S90"/>
  <c r="S127" s="1"/>
  <c r="S104"/>
  <c r="S98"/>
  <c r="S106"/>
  <c r="S109"/>
  <c r="S112"/>
  <c r="S103"/>
  <c r="S111"/>
  <c r="S110"/>
  <c r="S147" s="1"/>
  <c r="R109"/>
  <c r="R100"/>
  <c r="R116"/>
  <c r="R95"/>
  <c r="R117"/>
  <c r="R101"/>
  <c r="R138" s="1"/>
  <c r="R94"/>
  <c r="R91"/>
  <c r="R103"/>
  <c r="R98"/>
  <c r="R114"/>
  <c r="R102"/>
  <c r="R92"/>
  <c r="R107"/>
  <c r="R105"/>
  <c r="R104"/>
  <c r="R90"/>
  <c r="R127" s="1"/>
  <c r="R99"/>
  <c r="R112"/>
  <c r="R115"/>
  <c r="R111"/>
  <c r="R96"/>
  <c r="R106"/>
  <c r="R143" s="1"/>
  <c r="R108"/>
  <c r="R110"/>
  <c r="R147" s="1"/>
  <c r="R97"/>
  <c r="R134" s="1"/>
  <c r="R113"/>
  <c r="R150" s="1"/>
  <c r="R93"/>
  <c r="W104"/>
  <c r="W97"/>
  <c r="W111"/>
  <c r="W90"/>
  <c r="W127" s="1"/>
  <c r="W114"/>
  <c r="W96"/>
  <c r="W109"/>
  <c r="W106"/>
  <c r="W105"/>
  <c r="W142" s="1"/>
  <c r="W102"/>
  <c r="W98"/>
  <c r="W103"/>
  <c r="W95"/>
  <c r="W101"/>
  <c r="W110"/>
  <c r="W147" s="1"/>
  <c r="W112"/>
  <c r="W99"/>
  <c r="W93"/>
  <c r="W117"/>
  <c r="W100"/>
  <c r="W108"/>
  <c r="W92"/>
  <c r="W107"/>
  <c r="W91"/>
  <c r="W128" s="1"/>
  <c r="W94"/>
  <c r="W116"/>
  <c r="W115"/>
  <c r="W113"/>
  <c r="W150" s="1"/>
  <c r="N106"/>
  <c r="N112"/>
  <c r="N107"/>
  <c r="N97"/>
  <c r="N99"/>
  <c r="N102"/>
  <c r="N90"/>
  <c r="N127" s="1"/>
  <c r="N96"/>
  <c r="N116"/>
  <c r="N114"/>
  <c r="N108"/>
  <c r="N145" s="1"/>
  <c r="N101"/>
  <c r="N109"/>
  <c r="N113"/>
  <c r="N150" s="1"/>
  <c r="N93"/>
  <c r="N100"/>
  <c r="N115"/>
  <c r="N104"/>
  <c r="N103"/>
  <c r="N110"/>
  <c r="N105"/>
  <c r="N95"/>
  <c r="N111"/>
  <c r="N91"/>
  <c r="N117"/>
  <c r="N98"/>
  <c r="N92"/>
  <c r="N94"/>
  <c r="I93"/>
  <c r="I113"/>
  <c r="I112"/>
  <c r="I101"/>
  <c r="I116"/>
  <c r="I97"/>
  <c r="I94"/>
  <c r="I117"/>
  <c r="I107"/>
  <c r="I90"/>
  <c r="I127" s="1"/>
  <c r="I106"/>
  <c r="I102"/>
  <c r="I139" s="1"/>
  <c r="I99"/>
  <c r="I100"/>
  <c r="I92"/>
  <c r="I96"/>
  <c r="I91"/>
  <c r="I115"/>
  <c r="I109"/>
  <c r="I111"/>
  <c r="I105"/>
  <c r="I110"/>
  <c r="I104"/>
  <c r="I103"/>
  <c r="I140" s="1"/>
  <c r="I98"/>
  <c r="I95"/>
  <c r="I108"/>
  <c r="I114"/>
  <c r="X99"/>
  <c r="X114"/>
  <c r="X94"/>
  <c r="X100"/>
  <c r="X90"/>
  <c r="X127" s="1"/>
  <c r="X96"/>
  <c r="X112"/>
  <c r="X101"/>
  <c r="X138" s="1"/>
  <c r="X113"/>
  <c r="X91"/>
  <c r="X116"/>
  <c r="X117"/>
  <c r="X92"/>
  <c r="X107"/>
  <c r="X102"/>
  <c r="X110"/>
  <c r="X109"/>
  <c r="X108"/>
  <c r="X145" s="1"/>
  <c r="X98"/>
  <c r="X115"/>
  <c r="X95"/>
  <c r="X103"/>
  <c r="X111"/>
  <c r="X97"/>
  <c r="X104"/>
  <c r="X106"/>
  <c r="X93"/>
  <c r="X105"/>
  <c r="F92"/>
  <c r="F96"/>
  <c r="F108"/>
  <c r="F112"/>
  <c r="F110"/>
  <c r="F95"/>
  <c r="F107"/>
  <c r="F97"/>
  <c r="F114"/>
  <c r="F94"/>
  <c r="F105"/>
  <c r="F111"/>
  <c r="F104"/>
  <c r="F91"/>
  <c r="F113"/>
  <c r="F93"/>
  <c r="F116"/>
  <c r="F117"/>
  <c r="F115"/>
  <c r="F90"/>
  <c r="F127" s="1"/>
  <c r="F102"/>
  <c r="F98"/>
  <c r="F103"/>
  <c r="F101"/>
  <c r="F99"/>
  <c r="F100"/>
  <c r="F109"/>
  <c r="F146" s="1"/>
  <c r="F106"/>
  <c r="Y61"/>
  <c r="AA61" s="1"/>
  <c r="T103"/>
  <c r="T116"/>
  <c r="T105"/>
  <c r="T107"/>
  <c r="T96"/>
  <c r="T112"/>
  <c r="T93"/>
  <c r="T110"/>
  <c r="T106"/>
  <c r="T92"/>
  <c r="T111"/>
  <c r="T102"/>
  <c r="T100"/>
  <c r="T109"/>
  <c r="T91"/>
  <c r="T97"/>
  <c r="T101"/>
  <c r="T138" s="1"/>
  <c r="T98"/>
  <c r="T90"/>
  <c r="T127" s="1"/>
  <c r="T95"/>
  <c r="T94"/>
  <c r="T104"/>
  <c r="T117"/>
  <c r="T108"/>
  <c r="T145" s="1"/>
  <c r="T114"/>
  <c r="T115"/>
  <c r="T99"/>
  <c r="T113"/>
  <c r="U103"/>
  <c r="U100"/>
  <c r="U116"/>
  <c r="U95"/>
  <c r="U98"/>
  <c r="U101"/>
  <c r="U138" s="1"/>
  <c r="U99"/>
  <c r="U105"/>
  <c r="U114"/>
  <c r="U107"/>
  <c r="U93"/>
  <c r="U115"/>
  <c r="U94"/>
  <c r="U113"/>
  <c r="U97"/>
  <c r="U108"/>
  <c r="U109"/>
  <c r="U92"/>
  <c r="U117"/>
  <c r="U90"/>
  <c r="U127" s="1"/>
  <c r="U91"/>
  <c r="U102"/>
  <c r="U139" s="1"/>
  <c r="U110"/>
  <c r="U104"/>
  <c r="U106"/>
  <c r="U96"/>
  <c r="U112"/>
  <c r="U111"/>
  <c r="J93"/>
  <c r="J104"/>
  <c r="J115"/>
  <c r="J111"/>
  <c r="J99"/>
  <c r="J92"/>
  <c r="J107"/>
  <c r="J114"/>
  <c r="J90"/>
  <c r="J127" s="1"/>
  <c r="J103"/>
  <c r="J105"/>
  <c r="J113"/>
  <c r="J97"/>
  <c r="J109"/>
  <c r="J98"/>
  <c r="J106"/>
  <c r="J102"/>
  <c r="J116"/>
  <c r="J100"/>
  <c r="J96"/>
  <c r="J110"/>
  <c r="J112"/>
  <c r="J94"/>
  <c r="J117"/>
  <c r="J91"/>
  <c r="J128" s="1"/>
  <c r="J95"/>
  <c r="J108"/>
  <c r="J145" s="1"/>
  <c r="J101"/>
  <c r="O98"/>
  <c r="O92"/>
  <c r="O94"/>
  <c r="O112"/>
  <c r="O113"/>
  <c r="O93"/>
  <c r="O130" s="1"/>
  <c r="O114"/>
  <c r="O90"/>
  <c r="O127" s="1"/>
  <c r="O91"/>
  <c r="O105"/>
  <c r="O104"/>
  <c r="O109"/>
  <c r="O110"/>
  <c r="O117"/>
  <c r="O95"/>
  <c r="O132" s="1"/>
  <c r="O111"/>
  <c r="O106"/>
  <c r="O102"/>
  <c r="O97"/>
  <c r="O116"/>
  <c r="O100"/>
  <c r="O99"/>
  <c r="O115"/>
  <c r="O152" s="1"/>
  <c r="O96"/>
  <c r="O107"/>
  <c r="O144" s="1"/>
  <c r="O108"/>
  <c r="O103"/>
  <c r="O101"/>
  <c r="H115"/>
  <c r="H97"/>
  <c r="H105"/>
  <c r="H113"/>
  <c r="H110"/>
  <c r="H106"/>
  <c r="H94"/>
  <c r="H101"/>
  <c r="H109"/>
  <c r="H112"/>
  <c r="H107"/>
  <c r="H95"/>
  <c r="H104"/>
  <c r="H111"/>
  <c r="H117"/>
  <c r="H93"/>
  <c r="H103"/>
  <c r="H91"/>
  <c r="H102"/>
  <c r="H116"/>
  <c r="H100"/>
  <c r="H99"/>
  <c r="H90"/>
  <c r="H127" s="1"/>
  <c r="H96"/>
  <c r="H133" s="1"/>
  <c r="H114"/>
  <c r="H92"/>
  <c r="H129" s="1"/>
  <c r="H108"/>
  <c r="H145" s="1"/>
  <c r="H98"/>
  <c r="G103"/>
  <c r="G90"/>
  <c r="G127" s="1"/>
  <c r="G102"/>
  <c r="G105"/>
  <c r="G96"/>
  <c r="G110"/>
  <c r="G113"/>
  <c r="G116"/>
  <c r="G112"/>
  <c r="G108"/>
  <c r="G114"/>
  <c r="G109"/>
  <c r="G115"/>
  <c r="G95"/>
  <c r="G99"/>
  <c r="G117"/>
  <c r="G92"/>
  <c r="G101"/>
  <c r="G106"/>
  <c r="G107"/>
  <c r="G94"/>
  <c r="G97"/>
  <c r="G91"/>
  <c r="G98"/>
  <c r="G93"/>
  <c r="G130" s="1"/>
  <c r="G104"/>
  <c r="G111"/>
  <c r="G100"/>
  <c r="L104"/>
  <c r="L94"/>
  <c r="L101"/>
  <c r="L112"/>
  <c r="L96"/>
  <c r="L90"/>
  <c r="L127" s="1"/>
  <c r="L98"/>
  <c r="L115"/>
  <c r="L103"/>
  <c r="L107"/>
  <c r="L92"/>
  <c r="L108"/>
  <c r="L91"/>
  <c r="L110"/>
  <c r="L111"/>
  <c r="L97"/>
  <c r="L95"/>
  <c r="L105"/>
  <c r="L117"/>
  <c r="L109"/>
  <c r="L114"/>
  <c r="L113"/>
  <c r="L106"/>
  <c r="L100"/>
  <c r="L102"/>
  <c r="L99"/>
  <c r="L93"/>
  <c r="L130" s="1"/>
  <c r="L116"/>
  <c r="L153" s="1"/>
  <c r="P113"/>
  <c r="P114"/>
  <c r="P115"/>
  <c r="P92"/>
  <c r="P106"/>
  <c r="P109"/>
  <c r="P111"/>
  <c r="P97"/>
  <c r="P102"/>
  <c r="P98"/>
  <c r="P101"/>
  <c r="P93"/>
  <c r="P130" s="1"/>
  <c r="P108"/>
  <c r="P90"/>
  <c r="P127" s="1"/>
  <c r="P91"/>
  <c r="P94"/>
  <c r="P100"/>
  <c r="P105"/>
  <c r="P110"/>
  <c r="P117"/>
  <c r="P112"/>
  <c r="P96"/>
  <c r="P116"/>
  <c r="P153" s="1"/>
  <c r="P107"/>
  <c r="P103"/>
  <c r="P140" s="1"/>
  <c r="P104"/>
  <c r="P95"/>
  <c r="P99"/>
  <c r="K106"/>
  <c r="K115"/>
  <c r="K99"/>
  <c r="K117"/>
  <c r="K102"/>
  <c r="K113"/>
  <c r="K100"/>
  <c r="K94"/>
  <c r="K103"/>
  <c r="K107"/>
  <c r="K104"/>
  <c r="K110"/>
  <c r="K108"/>
  <c r="K116"/>
  <c r="K153" s="1"/>
  <c r="K111"/>
  <c r="K114"/>
  <c r="K93"/>
  <c r="K95"/>
  <c r="K90"/>
  <c r="K127" s="1"/>
  <c r="K92"/>
  <c r="K91"/>
  <c r="K97"/>
  <c r="K109"/>
  <c r="K105"/>
  <c r="K101"/>
  <c r="K98"/>
  <c r="K112"/>
  <c r="K149" s="1"/>
  <c r="K96"/>
  <c r="M114"/>
  <c r="M112"/>
  <c r="M96"/>
  <c r="M92"/>
  <c r="M95"/>
  <c r="M90"/>
  <c r="M127" s="1"/>
  <c r="M93"/>
  <c r="M94"/>
  <c r="M109"/>
  <c r="M110"/>
  <c r="M117"/>
  <c r="M103"/>
  <c r="M101"/>
  <c r="M99"/>
  <c r="M111"/>
  <c r="M105"/>
  <c r="M116"/>
  <c r="M97"/>
  <c r="M108"/>
  <c r="M107"/>
  <c r="M100"/>
  <c r="M91"/>
  <c r="M128" s="1"/>
  <c r="M98"/>
  <c r="M113"/>
  <c r="M102"/>
  <c r="M139" s="1"/>
  <c r="M115"/>
  <c r="M104"/>
  <c r="M106"/>
  <c r="M143" s="1"/>
  <c r="Q100"/>
  <c r="Q90"/>
  <c r="Q127" s="1"/>
  <c r="Q112"/>
  <c r="Q94"/>
  <c r="Q111"/>
  <c r="Q108"/>
  <c r="Q95"/>
  <c r="Q109"/>
  <c r="Q92"/>
  <c r="Q91"/>
  <c r="Q128" s="1"/>
  <c r="Q96"/>
  <c r="Q101"/>
  <c r="Q116"/>
  <c r="Q98"/>
  <c r="Q117"/>
  <c r="Q93"/>
  <c r="Q99"/>
  <c r="Q110"/>
  <c r="Q102"/>
  <c r="Q97"/>
  <c r="Q114"/>
  <c r="Q115"/>
  <c r="Q107"/>
  <c r="Q105"/>
  <c r="Q104"/>
  <c r="Q113"/>
  <c r="Q103"/>
  <c r="Q106"/>
  <c r="V95"/>
  <c r="V101"/>
  <c r="V99"/>
  <c r="V111"/>
  <c r="V92"/>
  <c r="V105"/>
  <c r="V104"/>
  <c r="V112"/>
  <c r="V149" s="1"/>
  <c r="V117"/>
  <c r="V94"/>
  <c r="V113"/>
  <c r="V115"/>
  <c r="V116"/>
  <c r="V98"/>
  <c r="V110"/>
  <c r="V107"/>
  <c r="V93"/>
  <c r="V130" s="1"/>
  <c r="V96"/>
  <c r="V106"/>
  <c r="V100"/>
  <c r="V102"/>
  <c r="V91"/>
  <c r="V97"/>
  <c r="V108"/>
  <c r="V145" s="1"/>
  <c r="V114"/>
  <c r="V109"/>
  <c r="V90"/>
  <c r="V127" s="1"/>
  <c r="V103"/>
  <c r="C10" i="19"/>
  <c r="V142"/>
  <c r="Y62" i="6"/>
  <c r="E108"/>
  <c r="E99"/>
  <c r="E97"/>
  <c r="E109"/>
  <c r="E116"/>
  <c r="E104"/>
  <c r="E94"/>
  <c r="E102"/>
  <c r="E95"/>
  <c r="E93"/>
  <c r="E105"/>
  <c r="E113"/>
  <c r="E98"/>
  <c r="E91"/>
  <c r="E106"/>
  <c r="E107"/>
  <c r="E103"/>
  <c r="E115"/>
  <c r="E117"/>
  <c r="E100"/>
  <c r="E110"/>
  <c r="E114"/>
  <c r="E96"/>
  <c r="E101"/>
  <c r="E90"/>
  <c r="E127" s="1"/>
  <c r="E112"/>
  <c r="E92"/>
  <c r="E111"/>
  <c r="W153" i="19"/>
  <c r="Q136"/>
  <c r="V146"/>
  <c r="V150"/>
  <c r="Y129"/>
  <c r="J150"/>
  <c r="R131"/>
  <c r="X145"/>
  <c r="W135"/>
  <c r="S140"/>
  <c r="O129"/>
  <c r="N132"/>
  <c r="J144"/>
  <c r="Q152"/>
  <c r="P132"/>
  <c r="P143"/>
  <c r="P152"/>
  <c r="W138"/>
  <c r="W128"/>
  <c r="T134"/>
  <c r="T136"/>
  <c r="T147"/>
  <c r="K150"/>
  <c r="K141"/>
  <c r="J148"/>
  <c r="Y126"/>
  <c r="J142"/>
  <c r="U152"/>
  <c r="I146"/>
  <c r="O152"/>
  <c r="E132"/>
  <c r="E143"/>
  <c r="E130"/>
  <c r="E139"/>
  <c r="P130"/>
  <c r="P148"/>
  <c r="P144"/>
  <c r="X125"/>
  <c r="L131"/>
  <c r="L129"/>
  <c r="L153"/>
  <c r="L143"/>
  <c r="L151"/>
  <c r="L149"/>
  <c r="W134"/>
  <c r="W146"/>
  <c r="W131"/>
  <c r="S146"/>
  <c r="S152"/>
  <c r="S150"/>
  <c r="S148"/>
  <c r="T138"/>
  <c r="T152"/>
  <c r="T150"/>
  <c r="T131"/>
  <c r="K138"/>
  <c r="K128"/>
  <c r="K145"/>
  <c r="K136"/>
  <c r="K143"/>
  <c r="K133"/>
  <c r="J132"/>
  <c r="J137"/>
  <c r="J135"/>
  <c r="J139"/>
  <c r="J146"/>
  <c r="U129"/>
  <c r="U139"/>
  <c r="U134"/>
  <c r="U144"/>
  <c r="R147"/>
  <c r="R152"/>
  <c r="R140"/>
  <c r="R135"/>
  <c r="X131"/>
  <c r="X136"/>
  <c r="X142"/>
  <c r="X128"/>
  <c r="X149"/>
  <c r="I144"/>
  <c r="I150"/>
  <c r="I141"/>
  <c r="I152"/>
  <c r="I136"/>
  <c r="I148"/>
  <c r="I138"/>
  <c r="H150"/>
  <c r="H147"/>
  <c r="H141"/>
  <c r="H135"/>
  <c r="H145"/>
  <c r="H138"/>
  <c r="O139"/>
  <c r="O150"/>
  <c r="O145"/>
  <c r="O132"/>
  <c r="O137"/>
  <c r="O134"/>
  <c r="G138"/>
  <c r="G144"/>
  <c r="G149"/>
  <c r="G142"/>
  <c r="G129"/>
  <c r="G152"/>
  <c r="Y137"/>
  <c r="Y149"/>
  <c r="Y142"/>
  <c r="Y139"/>
  <c r="Y134"/>
  <c r="Y147"/>
  <c r="F145"/>
  <c r="F133"/>
  <c r="F130"/>
  <c r="F140"/>
  <c r="N133"/>
  <c r="N152"/>
  <c r="N148"/>
  <c r="N145"/>
  <c r="N137"/>
  <c r="N128"/>
  <c r="N141"/>
  <c r="M137"/>
  <c r="M142"/>
  <c r="M135"/>
  <c r="M150"/>
  <c r="Q133"/>
  <c r="Q137"/>
  <c r="Q139"/>
  <c r="Q148"/>
  <c r="Q145"/>
  <c r="V131"/>
  <c r="V137"/>
  <c r="V144"/>
  <c r="V134"/>
  <c r="J129"/>
  <c r="J153"/>
  <c r="U132"/>
  <c r="U138"/>
  <c r="R133"/>
  <c r="I133"/>
  <c r="H134"/>
  <c r="O147"/>
  <c r="O131"/>
  <c r="G146"/>
  <c r="G148"/>
  <c r="Y144"/>
  <c r="Y151"/>
  <c r="F128"/>
  <c r="N130"/>
  <c r="V129"/>
  <c r="E135"/>
  <c r="E151"/>
  <c r="P150"/>
  <c r="P139"/>
  <c r="P146"/>
  <c r="P133"/>
  <c r="L136"/>
  <c r="L146"/>
  <c r="L139"/>
  <c r="L134"/>
  <c r="W150"/>
  <c r="W129"/>
  <c r="W144"/>
  <c r="W152"/>
  <c r="W139"/>
  <c r="S144"/>
  <c r="S135"/>
  <c r="S129"/>
  <c r="S137"/>
  <c r="T140"/>
  <c r="T144"/>
  <c r="T148"/>
  <c r="T129"/>
  <c r="T137"/>
  <c r="K153"/>
  <c r="K135"/>
  <c r="K142"/>
  <c r="K148"/>
  <c r="J143"/>
  <c r="J141"/>
  <c r="U147"/>
  <c r="U136"/>
  <c r="U151"/>
  <c r="R128"/>
  <c r="R145"/>
  <c r="X135"/>
  <c r="X153"/>
  <c r="X151"/>
  <c r="X133"/>
  <c r="I143"/>
  <c r="H131"/>
  <c r="H149"/>
  <c r="O148"/>
  <c r="O142"/>
  <c r="O136"/>
  <c r="G133"/>
  <c r="G135"/>
  <c r="Y132"/>
  <c r="Y130"/>
  <c r="F135"/>
  <c r="F138"/>
  <c r="F150"/>
  <c r="F152"/>
  <c r="M145"/>
  <c r="Q143"/>
  <c r="Q132"/>
  <c r="Q151"/>
  <c r="V143"/>
  <c r="V149"/>
  <c r="L154"/>
  <c r="L119"/>
  <c r="T119"/>
  <c r="T154"/>
  <c r="K154"/>
  <c r="K119"/>
  <c r="J119"/>
  <c r="J154"/>
  <c r="U119"/>
  <c r="U154"/>
  <c r="X154"/>
  <c r="X119"/>
  <c r="H133"/>
  <c r="H132"/>
  <c r="F119"/>
  <c r="F154"/>
  <c r="P135"/>
  <c r="W136"/>
  <c r="T141"/>
  <c r="T151"/>
  <c r="K129"/>
  <c r="K144"/>
  <c r="K139"/>
  <c r="U140"/>
  <c r="R142"/>
  <c r="X126"/>
  <c r="Y127"/>
  <c r="F142"/>
  <c r="M139"/>
  <c r="M152"/>
  <c r="Q134"/>
  <c r="V139"/>
  <c r="V140"/>
  <c r="W119"/>
  <c r="W154"/>
  <c r="S154"/>
  <c r="S119"/>
  <c r="M154"/>
  <c r="M119"/>
  <c r="P138"/>
  <c r="P141"/>
  <c r="P128"/>
  <c r="P147"/>
  <c r="L135"/>
  <c r="L132"/>
  <c r="L138"/>
  <c r="L140"/>
  <c r="L128"/>
  <c r="L145"/>
  <c r="L133"/>
  <c r="W140"/>
  <c r="W145"/>
  <c r="W141"/>
  <c r="W133"/>
  <c r="S151"/>
  <c r="S130"/>
  <c r="S147"/>
  <c r="S131"/>
  <c r="S132"/>
  <c r="T130"/>
  <c r="T149"/>
  <c r="T143"/>
  <c r="T128"/>
  <c r="K147"/>
  <c r="K137"/>
  <c r="J138"/>
  <c r="J149"/>
  <c r="J136"/>
  <c r="U128"/>
  <c r="U153"/>
  <c r="U149"/>
  <c r="U150"/>
  <c r="U142"/>
  <c r="R129"/>
  <c r="R130"/>
  <c r="R136"/>
  <c r="R149"/>
  <c r="R150"/>
  <c r="X143"/>
  <c r="X150"/>
  <c r="X138"/>
  <c r="X144"/>
  <c r="I134"/>
  <c r="I128"/>
  <c r="I135"/>
  <c r="I130"/>
  <c r="H142"/>
  <c r="H143"/>
  <c r="H144"/>
  <c r="H139"/>
  <c r="H140"/>
  <c r="O128"/>
  <c r="O135"/>
  <c r="O143"/>
  <c r="G139"/>
  <c r="G143"/>
  <c r="G140"/>
  <c r="G141"/>
  <c r="G151"/>
  <c r="Y152"/>
  <c r="Y140"/>
  <c r="Y148"/>
  <c r="F134"/>
  <c r="F131"/>
  <c r="F148"/>
  <c r="N149"/>
  <c r="N138"/>
  <c r="N131"/>
  <c r="N150"/>
  <c r="M143"/>
  <c r="M130"/>
  <c r="M131"/>
  <c r="M128"/>
  <c r="Q140"/>
  <c r="Q149"/>
  <c r="Q146"/>
  <c r="Q144"/>
  <c r="Q141"/>
  <c r="V153"/>
  <c r="V147"/>
  <c r="R119"/>
  <c r="R154"/>
  <c r="I119"/>
  <c r="I154"/>
  <c r="H129"/>
  <c r="H128"/>
  <c r="H154"/>
  <c r="H119"/>
  <c r="O119"/>
  <c r="O154"/>
  <c r="Y154"/>
  <c r="Y119"/>
  <c r="N119"/>
  <c r="N154"/>
  <c r="Q119"/>
  <c r="Q154"/>
  <c r="V154"/>
  <c r="V119"/>
  <c r="J147"/>
  <c r="J133"/>
  <c r="U145"/>
  <c r="U141"/>
  <c r="U148"/>
  <c r="R148"/>
  <c r="R153"/>
  <c r="R134"/>
  <c r="X129"/>
  <c r="X137"/>
  <c r="X147"/>
  <c r="X140"/>
  <c r="I139"/>
  <c r="I140"/>
  <c r="I153"/>
  <c r="I145"/>
  <c r="H136"/>
  <c r="O133"/>
  <c r="O138"/>
  <c r="O149"/>
  <c r="O151"/>
  <c r="G130"/>
  <c r="G128"/>
  <c r="G150"/>
  <c r="Y135"/>
  <c r="Y133"/>
  <c r="Y153"/>
  <c r="Y128"/>
  <c r="F146"/>
  <c r="N146"/>
  <c r="N134"/>
  <c r="N153"/>
  <c r="N139"/>
  <c r="M140"/>
  <c r="M141"/>
  <c r="M132"/>
  <c r="Q135"/>
  <c r="Q128"/>
  <c r="Q138"/>
  <c r="V132"/>
  <c r="V145"/>
  <c r="P119"/>
  <c r="P154"/>
  <c r="G119"/>
  <c r="G154"/>
  <c r="E141"/>
  <c r="E145"/>
  <c r="E137"/>
  <c r="P136"/>
  <c r="P140"/>
  <c r="P137"/>
  <c r="L137"/>
  <c r="W147"/>
  <c r="S141"/>
  <c r="S138"/>
  <c r="T142"/>
  <c r="T145"/>
  <c r="E128"/>
  <c r="P145"/>
  <c r="P129"/>
  <c r="P142"/>
  <c r="P149"/>
  <c r="P131"/>
  <c r="P151"/>
  <c r="L150"/>
  <c r="L141"/>
  <c r="L142"/>
  <c r="L130"/>
  <c r="L147"/>
  <c r="L148"/>
  <c r="L152"/>
  <c r="W151"/>
  <c r="W130"/>
  <c r="W142"/>
  <c r="W137"/>
  <c r="W149"/>
  <c r="S153"/>
  <c r="S136"/>
  <c r="S149"/>
  <c r="S145"/>
  <c r="S143"/>
  <c r="S133"/>
  <c r="T132"/>
  <c r="T133"/>
  <c r="T153"/>
  <c r="T135"/>
  <c r="T146"/>
  <c r="T139"/>
  <c r="K140"/>
  <c r="K151"/>
  <c r="K134"/>
  <c r="K149"/>
  <c r="K152"/>
  <c r="K132"/>
  <c r="K130"/>
  <c r="J151"/>
  <c r="J128"/>
  <c r="J152"/>
  <c r="J130"/>
  <c r="J140"/>
  <c r="J145"/>
  <c r="U133"/>
  <c r="U135"/>
  <c r="U130"/>
  <c r="U137"/>
  <c r="U143"/>
  <c r="U146"/>
  <c r="R138"/>
  <c r="R144"/>
  <c r="R151"/>
  <c r="R146"/>
  <c r="R132"/>
  <c r="X130"/>
  <c r="X127"/>
  <c r="X152"/>
  <c r="X134"/>
  <c r="X141"/>
  <c r="X132"/>
  <c r="X148"/>
  <c r="I142"/>
  <c r="I149"/>
  <c r="I137"/>
  <c r="I131"/>
  <c r="I132"/>
  <c r="I151"/>
  <c r="I147"/>
  <c r="H148"/>
  <c r="H151"/>
  <c r="H152"/>
  <c r="H153"/>
  <c r="H130"/>
  <c r="H146"/>
  <c r="O146"/>
  <c r="O130"/>
  <c r="O140"/>
  <c r="O141"/>
  <c r="O153"/>
  <c r="O144"/>
  <c r="G132"/>
  <c r="G136"/>
  <c r="G147"/>
  <c r="G145"/>
  <c r="G134"/>
  <c r="G137"/>
  <c r="Y143"/>
  <c r="Y150"/>
  <c r="Y145"/>
  <c r="Y146"/>
  <c r="Y138"/>
  <c r="Y131"/>
  <c r="Y136"/>
  <c r="F132"/>
  <c r="F143"/>
  <c r="F151"/>
  <c r="F139"/>
  <c r="F144"/>
  <c r="F136"/>
  <c r="F137"/>
  <c r="N136"/>
  <c r="N144"/>
  <c r="N140"/>
  <c r="N129"/>
  <c r="N142"/>
  <c r="N147"/>
  <c r="M136"/>
  <c r="M134"/>
  <c r="M153"/>
  <c r="M144"/>
  <c r="M149"/>
  <c r="M147"/>
  <c r="Q147"/>
  <c r="Q153"/>
  <c r="Q150"/>
  <c r="Q130"/>
  <c r="Q131"/>
  <c r="V136"/>
  <c r="V152"/>
  <c r="V130"/>
  <c r="V128"/>
  <c r="V141"/>
  <c r="V148"/>
  <c r="E152"/>
  <c r="E138"/>
  <c r="E146"/>
  <c r="E136"/>
  <c r="E140"/>
  <c r="E144"/>
  <c r="E119"/>
  <c r="E154"/>
  <c r="E129"/>
  <c r="E142"/>
  <c r="E131"/>
  <c r="E133"/>
  <c r="E150"/>
  <c r="E148"/>
  <c r="E134"/>
  <c r="R136" i="6" l="1"/>
  <c r="E143"/>
  <c r="Q133"/>
  <c r="K135"/>
  <c r="I132"/>
  <c r="S135"/>
  <c r="S153"/>
  <c r="V143"/>
  <c r="P147"/>
  <c r="G148"/>
  <c r="G128"/>
  <c r="F143"/>
  <c r="N128"/>
  <c r="W149"/>
  <c r="R152"/>
  <c r="L146"/>
  <c r="K146"/>
  <c r="J131"/>
  <c r="J137"/>
  <c r="F134"/>
  <c r="X134"/>
  <c r="X152"/>
  <c r="I151"/>
  <c r="R145"/>
  <c r="S146"/>
  <c r="Q143"/>
  <c r="R139"/>
  <c r="E144"/>
  <c r="V134"/>
  <c r="M135"/>
  <c r="M148"/>
  <c r="P128"/>
  <c r="P152"/>
  <c r="L143"/>
  <c r="L148"/>
  <c r="H144"/>
  <c r="O140"/>
  <c r="O131"/>
  <c r="J142"/>
  <c r="T136"/>
  <c r="Q140"/>
  <c r="K137"/>
  <c r="G151"/>
  <c r="V150"/>
  <c r="Q139"/>
  <c r="Q132"/>
  <c r="M141"/>
  <c r="M145"/>
  <c r="M130"/>
  <c r="K148"/>
  <c r="P132"/>
  <c r="G143"/>
  <c r="H139"/>
  <c r="U149"/>
  <c r="T148"/>
  <c r="F130"/>
  <c r="F148"/>
  <c r="N137"/>
  <c r="R130"/>
  <c r="R141"/>
  <c r="S131"/>
  <c r="V153"/>
  <c r="K130"/>
  <c r="O147"/>
  <c r="O128"/>
  <c r="O150"/>
  <c r="J134"/>
  <c r="U143"/>
  <c r="U128"/>
  <c r="U146"/>
  <c r="T151"/>
  <c r="T133"/>
  <c r="T140"/>
  <c r="X128"/>
  <c r="S140"/>
  <c r="P131"/>
  <c r="M132"/>
  <c r="K140"/>
  <c r="H151"/>
  <c r="V133"/>
  <c r="Q147"/>
  <c r="M152"/>
  <c r="K132"/>
  <c r="L150"/>
  <c r="L142"/>
  <c r="G141"/>
  <c r="G134"/>
  <c r="O136"/>
  <c r="J149"/>
  <c r="U133"/>
  <c r="T141"/>
  <c r="T135"/>
  <c r="F140"/>
  <c r="F152"/>
  <c r="F142"/>
  <c r="X130"/>
  <c r="I145"/>
  <c r="I131"/>
  <c r="N140"/>
  <c r="N144"/>
  <c r="W152"/>
  <c r="W135"/>
  <c r="R149"/>
  <c r="S143"/>
  <c r="S134"/>
  <c r="S152"/>
  <c r="E147"/>
  <c r="E140"/>
  <c r="E135"/>
  <c r="E132"/>
  <c r="V137"/>
  <c r="Q134"/>
  <c r="Q138"/>
  <c r="Q146"/>
  <c r="M150"/>
  <c r="K133"/>
  <c r="K142"/>
  <c r="K151"/>
  <c r="P136"/>
  <c r="P144"/>
  <c r="L137"/>
  <c r="L134"/>
  <c r="L145"/>
  <c r="G137"/>
  <c r="G135"/>
  <c r="G146"/>
  <c r="H135"/>
  <c r="H153"/>
  <c r="H132"/>
  <c r="O133"/>
  <c r="J138"/>
  <c r="J143"/>
  <c r="U148"/>
  <c r="U141"/>
  <c r="U145"/>
  <c r="T150"/>
  <c r="F136"/>
  <c r="F139"/>
  <c r="X141"/>
  <c r="X132"/>
  <c r="X146"/>
  <c r="X129"/>
  <c r="I135"/>
  <c r="I128"/>
  <c r="N142"/>
  <c r="N152"/>
  <c r="W131"/>
  <c r="W136"/>
  <c r="R129"/>
  <c r="R140"/>
  <c r="S128"/>
  <c r="S139"/>
  <c r="S130"/>
  <c r="E151"/>
  <c r="V151"/>
  <c r="V139"/>
  <c r="V132"/>
  <c r="Q141"/>
  <c r="Q151"/>
  <c r="Q136"/>
  <c r="Q153"/>
  <c r="Q129"/>
  <c r="Q148"/>
  <c r="M137"/>
  <c r="M153"/>
  <c r="K138"/>
  <c r="K128"/>
  <c r="K145"/>
  <c r="P149"/>
  <c r="P139"/>
  <c r="L139"/>
  <c r="L151"/>
  <c r="L132"/>
  <c r="L128"/>
  <c r="G129"/>
  <c r="G152"/>
  <c r="G133"/>
  <c r="G140"/>
  <c r="H137"/>
  <c r="H140"/>
  <c r="O137"/>
  <c r="O143"/>
  <c r="J147"/>
  <c r="J130"/>
  <c r="U131"/>
  <c r="U151"/>
  <c r="U135"/>
  <c r="T131"/>
  <c r="T143"/>
  <c r="F135"/>
  <c r="X143"/>
  <c r="N135"/>
  <c r="R133"/>
  <c r="Q150"/>
  <c r="M134"/>
  <c r="L136"/>
  <c r="J132"/>
  <c r="J153"/>
  <c r="F150"/>
  <c r="X148"/>
  <c r="X135"/>
  <c r="X139"/>
  <c r="X153"/>
  <c r="I141"/>
  <c r="N129"/>
  <c r="N148"/>
  <c r="W144"/>
  <c r="R142"/>
  <c r="S148"/>
  <c r="S132"/>
  <c r="K154"/>
  <c r="K119"/>
  <c r="P154"/>
  <c r="P119"/>
  <c r="G119"/>
  <c r="G154"/>
  <c r="J154"/>
  <c r="J119"/>
  <c r="F154"/>
  <c r="F119"/>
  <c r="V140"/>
  <c r="V144"/>
  <c r="V152"/>
  <c r="V148"/>
  <c r="Q142"/>
  <c r="Q130"/>
  <c r="Q131"/>
  <c r="M144"/>
  <c r="M142"/>
  <c r="M140"/>
  <c r="M131"/>
  <c r="M129"/>
  <c r="K129"/>
  <c r="K147"/>
  <c r="K131"/>
  <c r="P134"/>
  <c r="P129"/>
  <c r="L152"/>
  <c r="L149"/>
  <c r="G144"/>
  <c r="G153"/>
  <c r="G142"/>
  <c r="H130"/>
  <c r="H138"/>
  <c r="H150"/>
  <c r="O138"/>
  <c r="O153"/>
  <c r="O148"/>
  <c r="O146"/>
  <c r="O149"/>
  <c r="J133"/>
  <c r="J150"/>
  <c r="J151"/>
  <c r="J148"/>
  <c r="U152"/>
  <c r="U142"/>
  <c r="U132"/>
  <c r="T132"/>
  <c r="T134"/>
  <c r="T139"/>
  <c r="T147"/>
  <c r="T144"/>
  <c r="F137"/>
  <c r="F128"/>
  <c r="F131"/>
  <c r="F132"/>
  <c r="F133"/>
  <c r="X140"/>
  <c r="X144"/>
  <c r="X133"/>
  <c r="X151"/>
  <c r="I147"/>
  <c r="I152"/>
  <c r="I137"/>
  <c r="I134"/>
  <c r="I150"/>
  <c r="N132"/>
  <c r="N141"/>
  <c r="N151"/>
  <c r="N139"/>
  <c r="N149"/>
  <c r="W153"/>
  <c r="W129"/>
  <c r="W130"/>
  <c r="W138"/>
  <c r="W139"/>
  <c r="W133"/>
  <c r="W134"/>
  <c r="R144"/>
  <c r="R135"/>
  <c r="R137"/>
  <c r="S144"/>
  <c r="S133"/>
  <c r="S145"/>
  <c r="S151"/>
  <c r="V154"/>
  <c r="V119"/>
  <c r="W154"/>
  <c r="W119"/>
  <c r="E138"/>
  <c r="V129"/>
  <c r="Q137"/>
  <c r="M138"/>
  <c r="M146"/>
  <c r="M151"/>
  <c r="K139"/>
  <c r="K143"/>
  <c r="P137"/>
  <c r="P145"/>
  <c r="P143"/>
  <c r="P150"/>
  <c r="L140"/>
  <c r="L133"/>
  <c r="L141"/>
  <c r="G131"/>
  <c r="G149"/>
  <c r="H141"/>
  <c r="H146"/>
  <c r="H147"/>
  <c r="H152"/>
  <c r="O135"/>
  <c r="J139"/>
  <c r="J136"/>
  <c r="U140"/>
  <c r="T137"/>
  <c r="F144"/>
  <c r="F145"/>
  <c r="X149"/>
  <c r="X131"/>
  <c r="I146"/>
  <c r="I129"/>
  <c r="I143"/>
  <c r="I149"/>
  <c r="N130"/>
  <c r="W146"/>
  <c r="W148"/>
  <c r="R151"/>
  <c r="R131"/>
  <c r="R153"/>
  <c r="S137"/>
  <c r="S129"/>
  <c r="O154"/>
  <c r="O119"/>
  <c r="X154"/>
  <c r="X119"/>
  <c r="I154"/>
  <c r="I119"/>
  <c r="S119"/>
  <c r="S154"/>
  <c r="V146"/>
  <c r="V128"/>
  <c r="V135"/>
  <c r="V131"/>
  <c r="V142"/>
  <c r="V138"/>
  <c r="Q152"/>
  <c r="Q135"/>
  <c r="Q145"/>
  <c r="M136"/>
  <c r="M147"/>
  <c r="M149"/>
  <c r="K134"/>
  <c r="K144"/>
  <c r="K150"/>
  <c r="K152"/>
  <c r="P141"/>
  <c r="P133"/>
  <c r="P142"/>
  <c r="P135"/>
  <c r="P146"/>
  <c r="P151"/>
  <c r="L147"/>
  <c r="L144"/>
  <c r="L131"/>
  <c r="G138"/>
  <c r="G132"/>
  <c r="G145"/>
  <c r="G147"/>
  <c r="H136"/>
  <c r="H128"/>
  <c r="H148"/>
  <c r="H149"/>
  <c r="H143"/>
  <c r="H134"/>
  <c r="O145"/>
  <c r="O139"/>
  <c r="O142"/>
  <c r="O129"/>
  <c r="J146"/>
  <c r="J140"/>
  <c r="J129"/>
  <c r="J141"/>
  <c r="U129"/>
  <c r="U150"/>
  <c r="U144"/>
  <c r="U137"/>
  <c r="T152"/>
  <c r="T146"/>
  <c r="T129"/>
  <c r="T149"/>
  <c r="T153"/>
  <c r="F138"/>
  <c r="F149"/>
  <c r="X142"/>
  <c r="X147"/>
  <c r="X137"/>
  <c r="I148"/>
  <c r="I133"/>
  <c r="I138"/>
  <c r="N131"/>
  <c r="N147"/>
  <c r="N138"/>
  <c r="N133"/>
  <c r="N134"/>
  <c r="W137"/>
  <c r="W140"/>
  <c r="W143"/>
  <c r="R128"/>
  <c r="R132"/>
  <c r="S136"/>
  <c r="S138"/>
  <c r="Q119"/>
  <c r="Q154"/>
  <c r="M154"/>
  <c r="M119"/>
  <c r="L119"/>
  <c r="L154"/>
  <c r="H154"/>
  <c r="H119"/>
  <c r="U119"/>
  <c r="U154"/>
  <c r="T119"/>
  <c r="T154"/>
  <c r="N154"/>
  <c r="N119"/>
  <c r="R154"/>
  <c r="R119"/>
  <c r="V147"/>
  <c r="V141"/>
  <c r="V136"/>
  <c r="Q144"/>
  <c r="Q149"/>
  <c r="M133"/>
  <c r="K141"/>
  <c r="K136"/>
  <c r="P138"/>
  <c r="P148"/>
  <c r="L129"/>
  <c r="L135"/>
  <c r="L138"/>
  <c r="G136"/>
  <c r="G150"/>
  <c r="G139"/>
  <c r="H131"/>
  <c r="H142"/>
  <c r="O134"/>
  <c r="O141"/>
  <c r="O151"/>
  <c r="J135"/>
  <c r="J144"/>
  <c r="J152"/>
  <c r="U147"/>
  <c r="U134"/>
  <c r="U130"/>
  <c r="U136"/>
  <c r="U153"/>
  <c r="T128"/>
  <c r="T130"/>
  <c r="T142"/>
  <c r="F153"/>
  <c r="F141"/>
  <c r="F151"/>
  <c r="F147"/>
  <c r="F129"/>
  <c r="X150"/>
  <c r="X136"/>
  <c r="I142"/>
  <c r="I136"/>
  <c r="I144"/>
  <c r="I153"/>
  <c r="I130"/>
  <c r="N146"/>
  <c r="N153"/>
  <c r="N136"/>
  <c r="N143"/>
  <c r="W145"/>
  <c r="W132"/>
  <c r="W151"/>
  <c r="W141"/>
  <c r="R148"/>
  <c r="R146"/>
  <c r="S149"/>
  <c r="S141"/>
  <c r="S142"/>
  <c r="S150"/>
  <c r="E129"/>
  <c r="E137"/>
  <c r="E153"/>
  <c r="E145"/>
  <c r="AA62"/>
  <c r="AA80" s="1"/>
  <c r="Y101"/>
  <c r="Y105"/>
  <c r="Y98"/>
  <c r="Y90"/>
  <c r="Y127" s="1"/>
  <c r="Y113"/>
  <c r="Y99"/>
  <c r="Y95"/>
  <c r="Y106"/>
  <c r="Y92"/>
  <c r="Y117"/>
  <c r="Y111"/>
  <c r="Y93"/>
  <c r="Y97"/>
  <c r="Y114"/>
  <c r="Y108"/>
  <c r="Y110"/>
  <c r="Y102"/>
  <c r="Y139" s="1"/>
  <c r="Y91"/>
  <c r="Y96"/>
  <c r="Y133" s="1"/>
  <c r="Y104"/>
  <c r="Y103"/>
  <c r="Y140" s="1"/>
  <c r="Y112"/>
  <c r="Y115"/>
  <c r="Y100"/>
  <c r="Y116"/>
  <c r="Y107"/>
  <c r="Y109"/>
  <c r="Y146" s="1"/>
  <c r="Y80"/>
  <c r="C10" s="1"/>
  <c r="Y94"/>
  <c r="E148"/>
  <c r="E150"/>
  <c r="E139"/>
  <c r="E146"/>
  <c r="E149"/>
  <c r="E152"/>
  <c r="E128"/>
  <c r="E130"/>
  <c r="E141"/>
  <c r="E136"/>
  <c r="E119"/>
  <c r="E154"/>
  <c r="E133"/>
  <c r="E142"/>
  <c r="E131"/>
  <c r="E134"/>
  <c r="X156" i="19"/>
  <c r="N156"/>
  <c r="Y157"/>
  <c r="K156"/>
  <c r="U156"/>
  <c r="G156"/>
  <c r="M156"/>
  <c r="H156"/>
  <c r="I156"/>
  <c r="R156"/>
  <c r="S156"/>
  <c r="W156"/>
  <c r="P156"/>
  <c r="T156"/>
  <c r="Q156"/>
  <c r="F156"/>
  <c r="O156"/>
  <c r="J156"/>
  <c r="L156"/>
  <c r="V156"/>
  <c r="E156"/>
  <c r="E157" s="1"/>
  <c r="Y149" i="6" l="1"/>
  <c r="Y136"/>
  <c r="L156"/>
  <c r="R156"/>
  <c r="X156"/>
  <c r="Y151"/>
  <c r="S156"/>
  <c r="O156"/>
  <c r="M156"/>
  <c r="H156"/>
  <c r="V156"/>
  <c r="W156"/>
  <c r="G156"/>
  <c r="K156"/>
  <c r="T156"/>
  <c r="J156"/>
  <c r="U156"/>
  <c r="P156"/>
  <c r="Y130"/>
  <c r="F156"/>
  <c r="I156"/>
  <c r="N156"/>
  <c r="Q156"/>
  <c r="Y141"/>
  <c r="E156"/>
  <c r="E157" s="1"/>
  <c r="Y131"/>
  <c r="Y144"/>
  <c r="Y128"/>
  <c r="Y142"/>
  <c r="Y137"/>
  <c r="Y147"/>
  <c r="Y143"/>
  <c r="Y153"/>
  <c r="Y134"/>
  <c r="Y129"/>
  <c r="Y150"/>
  <c r="Y138"/>
  <c r="Y154"/>
  <c r="Y119"/>
  <c r="F157" i="19"/>
  <c r="G157" s="1"/>
  <c r="H157" s="1"/>
  <c r="I157" s="1"/>
  <c r="J157" s="1"/>
  <c r="K157" s="1"/>
  <c r="L157" s="1"/>
  <c r="M157" s="1"/>
  <c r="N157" s="1"/>
  <c r="O157" s="1"/>
  <c r="P157" s="1"/>
  <c r="Q157" s="1"/>
  <c r="R157" s="1"/>
  <c r="S157" s="1"/>
  <c r="T157" s="1"/>
  <c r="U157" s="1"/>
  <c r="V157" s="1"/>
  <c r="W157" s="1"/>
  <c r="X157" s="1"/>
  <c r="Y152" i="6"/>
  <c r="Y145"/>
  <c r="Y148"/>
  <c r="Y132"/>
  <c r="Y135"/>
  <c r="F157" l="1"/>
  <c r="G157" s="1"/>
  <c r="H157" s="1"/>
  <c r="I157" s="1"/>
  <c r="J157" s="1"/>
  <c r="K157" s="1"/>
  <c r="L157" s="1"/>
  <c r="M157" s="1"/>
  <c r="N157" s="1"/>
  <c r="O157" s="1"/>
  <c r="P157" s="1"/>
  <c r="Q157" s="1"/>
  <c r="R157" s="1"/>
  <c r="S157" s="1"/>
  <c r="T157" s="1"/>
  <c r="U157" s="1"/>
  <c r="V157" s="1"/>
  <c r="W157" s="1"/>
  <c r="X157" s="1"/>
  <c r="Y157"/>
</calcChain>
</file>

<file path=xl/comments1.xml><?xml version="1.0" encoding="utf-8"?>
<comments xmlns="http://schemas.openxmlformats.org/spreadsheetml/2006/main">
  <authors>
    <author>Charlie Grist</author>
  </authors>
  <commentList>
    <comment ref="A1" authorId="0">
      <text>
        <r>
          <rPr>
            <b/>
            <sz val="9"/>
            <color indexed="81"/>
            <rFont val="Tahoma"/>
            <family val="2"/>
          </rPr>
          <t>Charlie Grist:</t>
        </r>
        <r>
          <rPr>
            <sz val="9"/>
            <color indexed="81"/>
            <rFont val="Tahoma"/>
            <family val="2"/>
          </rPr>
          <t xml:space="preserve">
Lookup in ComMaster</t>
        </r>
      </text>
    </comment>
    <comment ref="B1" authorId="0">
      <text>
        <r>
          <rPr>
            <b/>
            <sz val="9"/>
            <color indexed="81"/>
            <rFont val="Tahoma"/>
            <family val="2"/>
          </rPr>
          <t>Charlie Grist:</t>
        </r>
        <r>
          <rPr>
            <sz val="9"/>
            <color indexed="81"/>
            <rFont val="Tahoma"/>
            <family val="2"/>
          </rPr>
          <t xml:space="preserve">
New, NR, Retro</t>
        </r>
      </text>
    </comment>
    <comment ref="C1" authorId="0">
      <text>
        <r>
          <rPr>
            <b/>
            <sz val="9"/>
            <color indexed="81"/>
            <rFont val="Tahoma"/>
            <family val="2"/>
          </rPr>
          <t>Charlie Grist:</t>
        </r>
        <r>
          <rPr>
            <sz val="9"/>
            <color indexed="81"/>
            <rFont val="Tahoma"/>
            <family val="2"/>
          </rPr>
          <t xml:space="preserve">
Measure Index Name</t>
        </r>
      </text>
    </comment>
    <comment ref="E1" authorId="0">
      <text>
        <r>
          <rPr>
            <b/>
            <sz val="9"/>
            <color indexed="81"/>
            <rFont val="Tahoma"/>
            <family val="2"/>
          </rPr>
          <t>Charlie Grist:</t>
        </r>
        <r>
          <rPr>
            <sz val="9"/>
            <color indexed="81"/>
            <rFont val="Tahoma"/>
            <family val="2"/>
          </rPr>
          <t xml:space="preserve">
Use Massoud's Names</t>
        </r>
      </text>
    </comment>
    <comment ref="F1" authorId="0">
      <text>
        <r>
          <rPr>
            <b/>
            <sz val="9"/>
            <color indexed="81"/>
            <rFont val="Tahoma"/>
            <family val="2"/>
          </rPr>
          <t>Charlie Grist:</t>
        </r>
        <r>
          <rPr>
            <sz val="9"/>
            <color indexed="81"/>
            <rFont val="Tahoma"/>
            <family val="2"/>
          </rPr>
          <t xml:space="preserve">
From Shaped Savings column 14</t>
        </r>
      </text>
    </comment>
    <comment ref="G1" authorId="0">
      <text>
        <r>
          <rPr>
            <b/>
            <sz val="9"/>
            <color indexed="81"/>
            <rFont val="Tahoma"/>
            <family val="2"/>
          </rPr>
          <t>Charlie Grist:</t>
        </r>
        <r>
          <rPr>
            <sz val="9"/>
            <color indexed="81"/>
            <rFont val="Tahoma"/>
            <family val="2"/>
          </rPr>
          <t xml:space="preserve">
From SC or from Shaped Savings column 3.
</t>
        </r>
      </text>
    </comment>
    <comment ref="H1" authorId="0">
      <text>
        <r>
          <rPr>
            <b/>
            <sz val="9"/>
            <color indexed="81"/>
            <rFont val="Tahoma"/>
            <family val="2"/>
          </rPr>
          <t>Charlie Grist:</t>
        </r>
        <r>
          <rPr>
            <sz val="9"/>
            <color indexed="81"/>
            <rFont val="Tahoma"/>
            <family val="2"/>
          </rPr>
          <t xml:space="preserve">
From SC or from Shaped Savings column K (column 11)</t>
        </r>
      </text>
    </comment>
    <comment ref="I1" authorId="0">
      <text>
        <r>
          <rPr>
            <b/>
            <sz val="9"/>
            <color indexed="81"/>
            <rFont val="Tahoma"/>
            <family val="2"/>
          </rPr>
          <t>Charlie Grist:</t>
        </r>
        <r>
          <rPr>
            <sz val="9"/>
            <color indexed="81"/>
            <rFont val="Tahoma"/>
            <family val="2"/>
          </rPr>
          <t xml:space="preserve">
From SC</t>
        </r>
      </text>
    </comment>
    <comment ref="J1" authorId="0">
      <text>
        <r>
          <rPr>
            <b/>
            <sz val="9"/>
            <color indexed="81"/>
            <rFont val="Tahoma"/>
            <family val="2"/>
          </rPr>
          <t>Charlie Grist:</t>
        </r>
        <r>
          <rPr>
            <sz val="9"/>
            <color indexed="81"/>
            <rFont val="Tahoma"/>
            <family val="2"/>
          </rPr>
          <t xml:space="preserve">
From SC</t>
        </r>
      </text>
    </comment>
    <comment ref="K1" authorId="0">
      <text>
        <r>
          <rPr>
            <b/>
            <sz val="9"/>
            <color indexed="81"/>
            <rFont val="Tahoma"/>
            <family val="2"/>
          </rPr>
          <t>Charlie Grist:</t>
        </r>
        <r>
          <rPr>
            <sz val="9"/>
            <color indexed="81"/>
            <rFont val="Tahoma"/>
            <family val="2"/>
          </rPr>
          <t xml:space="preserve">
From SC</t>
        </r>
      </text>
    </comment>
    <comment ref="AF1" authorId="0">
      <text>
        <r>
          <rPr>
            <b/>
            <sz val="9"/>
            <color indexed="81"/>
            <rFont val="Tahoma"/>
            <family val="2"/>
          </rPr>
          <t>Charlie Grist:</t>
        </r>
        <r>
          <rPr>
            <sz val="9"/>
            <color indexed="81"/>
            <rFont val="Tahoma"/>
            <family val="2"/>
          </rPr>
          <t xml:space="preserve">
From Shaped Savings.  Copy whole row down since column increment is hardwired into formula.</t>
        </r>
      </text>
    </comment>
  </commentList>
</comments>
</file>

<file path=xl/comments2.xml><?xml version="1.0" encoding="utf-8"?>
<comments xmlns="http://schemas.openxmlformats.org/spreadsheetml/2006/main">
  <authors>
    <author xml:space="preserve"> </author>
    <author>Kevin Smit</author>
  </authors>
  <commentList>
    <comment ref="I6" authorId="0">
      <text>
        <r>
          <rPr>
            <b/>
            <sz val="8"/>
            <color indexed="81"/>
            <rFont val="Tahoma"/>
            <family val="2"/>
          </rPr>
          <t xml:space="preserve"> :ProCost</t>
        </r>
        <r>
          <rPr>
            <sz val="8"/>
            <color indexed="81"/>
            <rFont val="Tahoma"/>
            <family val="2"/>
          </rPr>
          <t xml:space="preserve">
Perioodic replacement costs and savinsg of the measure.
These are costs and savings that occur periodicially, but at different periods than annually.  
Can be positive or negative.  Periodic replacement costs for both the measure and the baseline measure should be included if applicable. 
ProCost can analysze these costs in two ways dependent on the 'Repeat Periodic Replacemetn' switch in the ProData page.  When set to 'On',  ProCost repeats  replacement costs for multiple times over the life of a measure depending on the  input period and measure life.  For example fluorescent lamps may have a 4-year replacement cycle that repeats 3 times in a 15-year measure life.  When set to 'Off', ProCost reads the period as the year after installation that the replacement cost occurs and does not subsequently  reinstall or repeat the replacement costs.  For example a compressor may be replaced only once in the life of a heat-pump system.
Example:  A new fluorescent lighting systems may have a measure life of 15 years, and a  lamp life of five years. Two lamps lamps per fixture must be replaced at years 6 and 11.  Lamp and labor costs, expressed as positive costs, are entered as a cost and the period would be enetered as 5.   The baseline measure may have a four year lamp life and would have required a three-lamp replacement at years 5, 9 and 13.  Lamp and labor replacement costs would be entered as annual savings in dollars with a 4-year period.  ProCost determines the net present value of the two cost streams.   </t>
        </r>
      </text>
    </comment>
    <comment ref="O6" authorId="0">
      <text>
        <r>
          <rPr>
            <b/>
            <sz val="8"/>
            <color indexed="81"/>
            <rFont val="Tahoma"/>
            <family val="2"/>
          </rPr>
          <t xml:space="preserve"> :ProCost</t>
        </r>
        <r>
          <rPr>
            <sz val="8"/>
            <color indexed="81"/>
            <rFont val="Tahoma"/>
            <family val="2"/>
          </rPr>
          <t xml:space="preserve">
If the measure has gas savings for incfreases, enter the annual savings and shape of the savings here.
Example:  Clothes washer saves electric motor and dryer energy and gas water heat.  </t>
        </r>
      </text>
    </comment>
    <comment ref="A7" authorId="0">
      <text>
        <r>
          <rPr>
            <b/>
            <sz val="8"/>
            <color indexed="81"/>
            <rFont val="Tahoma"/>
            <family val="2"/>
          </rPr>
          <t xml:space="preserve"> :Procost</t>
        </r>
        <r>
          <rPr>
            <sz val="8"/>
            <color indexed="81"/>
            <rFont val="Tahoma"/>
            <family val="2"/>
          </rPr>
          <t xml:space="preserve">
Category for the measure.  
Individual measures can be grouped into categories.  Procost output is reported by measure and by category.  
All measures must belong to at least one category.  Category name can be the same as measure name.  
Example:  Measures can be combined into one category if they have components with different load shapes or measure lives.  On wash machines there may be one load shape for the electric motor savings component, a second load shape for the electric water heat savings component and a third shape for electric dryer savings component.</t>
        </r>
      </text>
    </comment>
    <comment ref="B7" authorId="0">
      <text>
        <r>
          <rPr>
            <b/>
            <sz val="8"/>
            <color indexed="81"/>
            <rFont val="Tahoma"/>
            <family val="2"/>
          </rPr>
          <t xml:space="preserve"> :ProCost
</t>
        </r>
        <r>
          <rPr>
            <sz val="8"/>
            <color indexed="81"/>
            <rFont val="Tahoma"/>
            <family val="2"/>
          </rPr>
          <t>Name of Measure.  User-defined.  
For PTR measures, defined naming conventions apply.</t>
        </r>
        <r>
          <rPr>
            <sz val="8"/>
            <color indexed="81"/>
            <rFont val="Tahoma"/>
            <family val="2"/>
          </rPr>
          <t xml:space="preserve">
</t>
        </r>
      </text>
    </comment>
    <comment ref="C7" authorId="0">
      <text>
        <r>
          <rPr>
            <b/>
            <sz val="8"/>
            <color indexed="81"/>
            <rFont val="Tahoma"/>
            <family val="2"/>
          </rPr>
          <t xml:space="preserve"> :ProCost</t>
        </r>
        <r>
          <rPr>
            <sz val="8"/>
            <color indexed="81"/>
            <rFont val="Tahoma"/>
            <family val="2"/>
          </rPr>
          <t xml:space="preserve">
Annual electric savings for the measure in kWh at the site.  May be positive, negative or zero.
Savings are incremental to the baseline alternative.</t>
        </r>
      </text>
    </comment>
    <comment ref="D7" authorId="0">
      <text>
        <r>
          <rPr>
            <b/>
            <sz val="8"/>
            <color indexed="81"/>
            <rFont val="Tahoma"/>
            <family val="2"/>
          </rPr>
          <t xml:space="preserve"> :ProCost</t>
        </r>
        <r>
          <rPr>
            <sz val="8"/>
            <color indexed="81"/>
            <rFont val="Tahoma"/>
            <family val="2"/>
          </rPr>
          <t xml:space="preserve">
Physical life of the measure in years.  Must be &gt;=1.</t>
        </r>
      </text>
    </comment>
    <comment ref="E7" authorId="0">
      <text>
        <r>
          <rPr>
            <b/>
            <sz val="8"/>
            <color indexed="81"/>
            <rFont val="Tahoma"/>
            <family val="2"/>
          </rPr>
          <t xml:space="preserve"> :ProCost</t>
        </r>
        <r>
          <rPr>
            <sz val="8"/>
            <color indexed="81"/>
            <rFont val="Tahoma"/>
            <family val="2"/>
          </rPr>
          <t xml:space="preserve">
Initial cost to install the measure in dollars.  Costs are incremental to the baseline alternative.
Dollars must be denominated in the same year as 'Input Cost Reference Year' input on the ProData page.</t>
        </r>
      </text>
    </comment>
    <comment ref="F7" authorId="0">
      <text>
        <r>
          <rPr>
            <b/>
            <sz val="8"/>
            <color indexed="81"/>
            <rFont val="Tahoma"/>
            <family val="2"/>
          </rPr>
          <t xml:space="preserve"> :ProCost</t>
        </r>
        <r>
          <rPr>
            <sz val="8"/>
            <color indexed="81"/>
            <rFont val="Tahoma"/>
            <family val="2"/>
          </rPr>
          <t xml:space="preserve">
Annaul opperations and maintenace cost for the measure in dollars.  Must be incremental cost over the baseline alternative.  May be positive, negative or zero.  
Dollars must be denominated in the same year as 'Input Cost Reference Year' input on the ProData page. 
O&amp;M costs are enetered as positive values.    Negative values represent O&amp;M savings compared to the baseline alternative. 
Example:  Annualized maintenace cost for a heat pump heating system compared to a baseline electric resistance  heating system.
</t>
        </r>
      </text>
    </comment>
    <comment ref="G7" authorId="0">
      <text>
        <r>
          <rPr>
            <b/>
            <sz val="8"/>
            <color indexed="81"/>
            <rFont val="Tahoma"/>
            <family val="2"/>
          </rPr>
          <t xml:space="preserve"> :ProCost</t>
        </r>
        <r>
          <rPr>
            <sz val="8"/>
            <color indexed="81"/>
            <rFont val="Tahoma"/>
            <family val="2"/>
          </rPr>
          <t xml:space="preserve">
Name of the pointer to the shape of the savings.  
The shapes represent the daily and monthly shape of the savings in four time segments for each month of the year.  Shape of the savings is relative to the baseline alternative.
These shaps are in the MC_AND_Loadshape file.   
</t>
        </r>
      </text>
    </comment>
    <comment ref="H7" authorId="0">
      <text>
        <r>
          <rPr>
            <b/>
            <sz val="8"/>
            <color indexed="81"/>
            <rFont val="Tahoma"/>
            <family val="2"/>
          </rPr>
          <t xml:space="preserve"> :ProCost</t>
        </r>
        <r>
          <rPr>
            <sz val="8"/>
            <color indexed="81"/>
            <rFont val="Tahoma"/>
            <family val="2"/>
          </rPr>
          <t xml:space="preserve">
Annual value of any non-energy benefits of the measure, relative to the baseline alternative.  
Expressed in dollars per year and denominated in dollars of the 'Cost Reference Year'.
Positive value represents dollar savings.  Negative value represents dollar cost.
Example:  Water, detergent and sewer savings from efficient clothes washer.</t>
        </r>
      </text>
    </comment>
    <comment ref="I7" authorId="0">
      <text>
        <r>
          <rPr>
            <b/>
            <sz val="8"/>
            <color indexed="81"/>
            <rFont val="Tahoma"/>
            <family val="2"/>
          </rPr>
          <t xml:space="preserve"> :</t>
        </r>
        <r>
          <rPr>
            <sz val="8"/>
            <color indexed="81"/>
            <rFont val="Tahoma"/>
            <family val="2"/>
          </rPr>
          <t xml:space="preserve">
Cost in dollars that is incurred  for Period 1.  Positive value if cost.  Negative value if savings.
Dollars must be denominated in the same year as 'Input Cost Reference Year' input on the ProData page.</t>
        </r>
      </text>
    </comment>
    <comment ref="J7" authorId="0">
      <text>
        <r>
          <rPr>
            <b/>
            <sz val="8"/>
            <color indexed="81"/>
            <rFont val="Tahoma"/>
            <family val="2"/>
          </rPr>
          <t xml:space="preserve"> :ProCost</t>
        </r>
        <r>
          <rPr>
            <sz val="8"/>
            <color indexed="81"/>
            <rFont val="Tahoma"/>
            <family val="2"/>
          </rPr>
          <t xml:space="preserve">
Duration of Period1.  The time at which  Period 1 costs, or savings, occur.  
In years.</t>
        </r>
      </text>
    </comment>
    <comment ref="K7" authorId="0">
      <text>
        <r>
          <rPr>
            <b/>
            <sz val="8"/>
            <color indexed="81"/>
            <rFont val="Tahoma"/>
            <family val="2"/>
          </rPr>
          <t xml:space="preserve"> :</t>
        </r>
        <r>
          <rPr>
            <sz val="8"/>
            <color indexed="81"/>
            <rFont val="Tahoma"/>
            <family val="2"/>
          </rPr>
          <t xml:space="preserve">
Cost in dollars that is incurred  for Period 2  Positive value if cost.  Negative value if savings.
Dollars must be denominated in the same year as 'Input Cost Reference Year' input on the ProData page.</t>
        </r>
      </text>
    </comment>
    <comment ref="L7" authorId="0">
      <text>
        <r>
          <rPr>
            <b/>
            <sz val="8"/>
            <color indexed="81"/>
            <rFont val="Tahoma"/>
            <family val="2"/>
          </rPr>
          <t xml:space="preserve"> :ProCost</t>
        </r>
        <r>
          <rPr>
            <sz val="8"/>
            <color indexed="81"/>
            <rFont val="Tahoma"/>
            <family val="2"/>
          </rPr>
          <t xml:space="preserve">
Duration of Period 2.  The time at which  Period 2 costs, or savings, occur.  
In years.</t>
        </r>
      </text>
    </comment>
    <comment ref="M7" authorId="0">
      <text>
        <r>
          <rPr>
            <b/>
            <sz val="8"/>
            <color indexed="81"/>
            <rFont val="Tahoma"/>
            <family val="2"/>
          </rPr>
          <t xml:space="preserve"> :</t>
        </r>
        <r>
          <rPr>
            <sz val="8"/>
            <color indexed="81"/>
            <rFont val="Tahoma"/>
            <family val="2"/>
          </rPr>
          <t xml:space="preserve">
Cost in dollars that is incurred  for Period 3.  Positive value if cost.  Negative value if savings.
Dollars must be denominated in the same year as 'Input Cost Reference Year' input on the ProData page.</t>
        </r>
      </text>
    </comment>
    <comment ref="N7" authorId="0">
      <text>
        <r>
          <rPr>
            <b/>
            <sz val="8"/>
            <color indexed="81"/>
            <rFont val="Tahoma"/>
            <family val="2"/>
          </rPr>
          <t xml:space="preserve"> :ProCost</t>
        </r>
        <r>
          <rPr>
            <sz val="8"/>
            <color indexed="81"/>
            <rFont val="Tahoma"/>
            <family val="2"/>
          </rPr>
          <t xml:space="preserve">
Duration of Period 3.  The time at which  Period 3 costs, or savings, occur.  
In years.</t>
        </r>
      </text>
    </comment>
    <comment ref="O7" authorId="0">
      <text>
        <r>
          <rPr>
            <b/>
            <sz val="8"/>
            <color indexed="81"/>
            <rFont val="Tahoma"/>
            <family val="2"/>
          </rPr>
          <t xml:space="preserve"> :</t>
        </r>
        <r>
          <rPr>
            <sz val="8"/>
            <color indexed="81"/>
            <rFont val="Tahoma"/>
            <family val="2"/>
          </rPr>
          <t xml:space="preserve">
Annual gas savings, or increases, in therms.</t>
        </r>
      </text>
    </comment>
    <comment ref="P7" authorId="0">
      <text>
        <r>
          <rPr>
            <b/>
            <sz val="8"/>
            <color indexed="81"/>
            <rFont val="Tahoma"/>
            <family val="2"/>
          </rPr>
          <t xml:space="preserve"> :ProCost</t>
        </r>
        <r>
          <rPr>
            <sz val="8"/>
            <color indexed="81"/>
            <rFont val="Tahoma"/>
            <family val="2"/>
          </rPr>
          <t xml:space="preserve">
Name of the pointer to the shape of the savings.  
The shapes represent the daily and monthly shape of the savings in four time segments for each month of the year.  Shape of the savings is relative to the baseline alternative.
These shaps are in the MC_AND_Loadshape file.   
</t>
        </r>
      </text>
    </comment>
    <comment ref="BH52" authorId="1">
      <text>
        <r>
          <rPr>
            <sz val="9"/>
            <color indexed="81"/>
            <rFont val="Tahoma"/>
            <family val="2"/>
          </rPr>
          <t>Direct and program administrative costs incurred by the utility system minus benefits that accrue to the utility system.There are separate Utility System Net Levelized Costs for the electric and the gas system.  
Utility system benefits include deferred transmission and distribution system capacity, risk-mitigation and Regional Act credit all of which are user-determined inputs.Utility System benefits do not include any  non-energy benefits  such as, other-fuel benefits, O&amp;M benefits or periodic replacement benefits which generally accrue to the customer or to non-utility sponsors.
Utility System Net Levelized Costs correspond to Utility System B/C ratio with regard to the costs and benefits included.  Benefits are subtracted from costs, then levelized over the life of the measure
The Risk-Mitigation credit is used to determine program cost-effectiveness and impacts both the Utility System B/C ratio and the Utility System Net Levelized Cost.  If the Risk-Mitigation credit is non-zero, the Utility System Net Levelized Cost will be reduced by the Risk-Mitigation benefit.
When using ProCost to build conservation supply curves, the user should set the Risk-Mitigation Credit to zero so the credit is not reflected in the supply curves.</t>
        </r>
      </text>
    </comment>
    <comment ref="BM52" authorId="1">
      <text>
        <r>
          <rPr>
            <sz val="9"/>
            <color indexed="81"/>
            <rFont val="Tahoma"/>
            <family val="2"/>
          </rPr>
          <t>Direct and program administrative costs of the measure to sponsor.  Separate costs for each sponsor.
Depends on share of costs incurred by sponsor, sponsor cost of capital, and financing term which are user-defined inputs.  Includes applicable Capital, O&amp;M, Periodic Replacement and Program Administrative costs.  Sponsor costs are levelized over program life.
Does not include any adjustments for benefit.
NOTE:  Units are per kWh for 'Electric' runs and per therm for 'Gas' runs for all sponsors.</t>
        </r>
      </text>
    </comment>
    <comment ref="CE52" authorId="1">
      <text>
        <r>
          <rPr>
            <sz val="9"/>
            <color indexed="81"/>
            <rFont val="Tahoma"/>
            <family val="2"/>
          </rPr>
          <t xml:space="preserve">All costs minus all benefits regardless of which sponsor incurs the cost or accrues the benefits.
TRC Net Levelized Cost includes all applicable costs and all benefits.  In addition to energy system costs and benefits, TRC Net Levelized Cost includes non-energy, other-fuel, O&amp;M, periodic-replacement and risk-mitigation benefits and costs.
TRC Net Levelized Cost corresponds to TRC B/C ratios with regard to the costs and benefits included.  Benefits are subtracted from costs, then levelized over the life of the measure.
The Risk-Mitigation credit is used to determine program cost-effectiveness and impacts both the TRC B/C ratio and the TRC Net Levelized Cost.  If Risk-Mitigation credit is non-zero, TRC Levelized Cost will be reduced by the risk-mitigation benefit.
When using ProCost to build conservation supply curves, the user should set the Risk-Mitigation Credit to zero so the credit is not reflected in the supply curves. </t>
        </r>
      </text>
    </comment>
    <comment ref="CW52" authorId="1">
      <text>
        <r>
          <rPr>
            <sz val="9"/>
            <color indexed="81"/>
            <rFont val="Tahoma"/>
            <family val="2"/>
          </rPr>
          <t>Direct and program administrative costs incurred by the utility system minus benefits that accrue to the utility system.There are separate Utility System Net Levelized Costs for the electric and the gas system.  
Utility system benefits include deferred transmission and distribution system capacity, risk-mitigation and Regional Act credit all of which are user-determined inputs.Utility System benefits do not include any  non-energy benefits  such as, other-fuel benefits, O&amp;M benefits or periodic replacement benefits which generally accrue to the customer or to non-utility sponsors.
Utility System Net Levelized Costs correspond to Utility System B/C ratio with regard to the costs and benefits included.  Benefits are subtracted from costs, then levelized over the life of the measure
The Risk-Mitigation credit is used to determine program cost-effectiveness and impacts both the Utility System B/C ratio and the Utility System Net Levelized Cost.  If the Risk-Mitigation credit is non-zero, the Utility System Net Levelized Cost will be reduced by the Risk-Mitigation benefit.
When using ProCost to build conservation supply curves, the user should set the Risk-Mitigation Credit to zero so the credit is not reflected in the supply curves.</t>
        </r>
      </text>
    </comment>
    <comment ref="BH75" authorId="1">
      <text>
        <r>
          <rPr>
            <sz val="9"/>
            <color indexed="81"/>
            <rFont val="Tahoma"/>
            <family val="2"/>
          </rPr>
          <t>Direct and program administrative costs incurred by the utility system minus benefits that accrue to the utility system.There are separate Utility System Net Levelized Costs for the electric and the gas system.  
Utility system benefits include deferred transmission and distribution system capacity, risk-mitigation and Regional Act credit all of which are user-determined inputs.Utility System benefits do not include any  non-energy benefits  such as, other-fuel benefits, O&amp;M benefits or periodic replacement benefits which generally accrue to the customer or to non-utility sponsors.
Utility System Net Levelized Costs correspond to Utility System B/C ratio with regard to the costs and benefits included.  Benefits are subtracted from costs, then levelized over the life of the measure
The Risk-Mitigation credit is used to determine program cost-effectiveness and impacts both the Utility System B/C ratio and the Utility System Net Levelized Cost.  If the Risk-Mitigation credit is non-zero, the Utility System Net Levelized Cost will be reduced by the Risk-Mitigation benefit.
When using ProCost to build conservation supply curves, the user should set the Risk-Mitigation Credit to zero so the credit is not reflected in the supply curves.</t>
        </r>
      </text>
    </comment>
    <comment ref="BM75" authorId="1">
      <text>
        <r>
          <rPr>
            <sz val="9"/>
            <color indexed="81"/>
            <rFont val="Tahoma"/>
            <family val="2"/>
          </rPr>
          <t>Direct and program administrative costs of the measure to sponsor.  Separate costs for each sponsor.
Depends on share of costs incurred by sponsor, sponsor cost of capital, and financing term which are user-defined inputs.  Includes applicable Capital, O&amp;M, Periodic Replacement and Program Administrative costs.  Sponsor costs are levelized over program life.
Does not include any adjustments for benefit.
NOTE:  Units are per kWh for 'Electric' runs and per therm for 'Gas' runs for all sponsors.</t>
        </r>
      </text>
    </comment>
    <comment ref="CE75" authorId="1">
      <text>
        <r>
          <rPr>
            <sz val="9"/>
            <color indexed="81"/>
            <rFont val="Tahoma"/>
            <family val="2"/>
          </rPr>
          <t xml:space="preserve">All costs minus all benefits regardless of which sponsor incurs the cost or accrues the benefits.
TRC Net Levelized Cost includes all applicable costs and all benefits.  In addition to energy system costs and benefits, TRC Net Levelized Cost includes non-energy, other-fuel, O&amp;M, periodic-replacement and risk-mitigation benefits and costs.
TRC Net Levelized Cost corresponds to TRC B/C ratios with regard to the costs and benefits included.  Benefits are subtracted from costs, then levelized over the life of the measure.
The Risk-Mitigation credit is used to determine program cost-effectiveness and impacts both the TRC B/C ratio and the TRC Net Levelized Cost.  If Risk-Mitigation credit is non-zero, TRC Levelized Cost will be reduced by the risk-mitigation benefit.
When using ProCost to build conservation supply curves, the user should set the Risk-Mitigation Credit to zero so the credit is not reflected in the supply curves. </t>
        </r>
      </text>
    </comment>
    <comment ref="CW75" authorId="1">
      <text>
        <r>
          <rPr>
            <sz val="9"/>
            <color indexed="81"/>
            <rFont val="Tahoma"/>
            <family val="2"/>
          </rPr>
          <t>Direct and program administrative costs incurred by the utility system minus benefits that accrue to the utility system.There are separate Utility System Net Levelized Costs for the electric and the gas system.  
Utility system benefits include deferred transmission and distribution system capacity, risk-mitigation and Regional Act credit all of which are user-determined inputs.Utility System benefits do not include any  non-energy benefits  such as, other-fuel benefits, O&amp;M benefits or periodic replacement benefits which generally accrue to the customer or to non-utility sponsors.
Utility System Net Levelized Costs correspond to Utility System B/C ratio with regard to the costs and benefits included.  Benefits are subtracted from costs, then levelized over the life of the measure
The Risk-Mitigation credit is used to determine program cost-effectiveness and impacts both the Utility System B/C ratio and the Utility System Net Levelized Cost.  If the Risk-Mitigation credit is non-zero, the Utility System Net Levelized Cost will be reduced by the Risk-Mitigation benefit.
When using ProCost to build conservation supply curves, the user should set the Risk-Mitigation Credit to zero so the credit is not reflected in the supply curves.</t>
        </r>
      </text>
    </comment>
  </commentList>
</comments>
</file>

<file path=xl/comments3.xml><?xml version="1.0" encoding="utf-8"?>
<comments xmlns="http://schemas.openxmlformats.org/spreadsheetml/2006/main">
  <authors>
    <author xml:space="preserve"> </author>
    <author>Kevin Smit</author>
  </authors>
  <commentList>
    <comment ref="I6" authorId="0">
      <text>
        <r>
          <rPr>
            <b/>
            <sz val="8"/>
            <color indexed="81"/>
            <rFont val="Tahoma"/>
            <family val="2"/>
          </rPr>
          <t xml:space="preserve"> :ProCost</t>
        </r>
        <r>
          <rPr>
            <sz val="8"/>
            <color indexed="81"/>
            <rFont val="Tahoma"/>
            <family val="2"/>
          </rPr>
          <t xml:space="preserve">
Perioodic replacement costs and savinsg of the measure.
These are costs and savings that occur periodicially, but at different periods than annually.  
Can be positive or negative.  Periodic replacement costs for both the measure and the baseline measure should be included if applicable. 
ProCost can analysze these costs in two ways dependent on the 'Repeat Periodic Replacemetn' switch in the ProData page.  When set to 'On',  ProCost repeats  replacement costs for multiple times over the life of a measure depending on the  input period and measure life.  For example fluorescent lamps may have a 4-year replacement cycle that repeats 3 times in a 15-year measure life.  When set to 'Off', ProCost reads the period as the year after installation that the replacement cost occurs and does not subsequently  reinstall or repeat the replacement costs.  For example a compressor may be replaced only once in the life of a heat-pump system.
Example:  A new fluorescent lighting systems may have a measure life of 15 years, and a  lamp life of five years. Two lamps lamps per fixture must be replaced at years 6 and 11.  Lamp and labor costs, expressed as positive costs, are entered as a cost and the period would be enetered as 5.   The baseline measure may have a four year lamp life and would have required a three-lamp replacement at years 5, 9 and 13.  Lamp and labor replacement costs would be entered as annual savings in dollars with a 4-year period.  ProCost determines the net present value of the two cost streams.   </t>
        </r>
      </text>
    </comment>
    <comment ref="O6" authorId="0">
      <text>
        <r>
          <rPr>
            <b/>
            <sz val="8"/>
            <color indexed="81"/>
            <rFont val="Tahoma"/>
            <family val="2"/>
          </rPr>
          <t xml:space="preserve"> :ProCost</t>
        </r>
        <r>
          <rPr>
            <sz val="8"/>
            <color indexed="81"/>
            <rFont val="Tahoma"/>
            <family val="2"/>
          </rPr>
          <t xml:space="preserve">
If the measure has gas savings for incfreases, enter the annual savings and shape of the savings here.
Example:  Clothes washer saves electric motor and dryer energy and gas water heat.  </t>
        </r>
      </text>
    </comment>
    <comment ref="A7" authorId="0">
      <text>
        <r>
          <rPr>
            <b/>
            <sz val="8"/>
            <color indexed="81"/>
            <rFont val="Tahoma"/>
            <family val="2"/>
          </rPr>
          <t xml:space="preserve"> :Procost</t>
        </r>
        <r>
          <rPr>
            <sz val="8"/>
            <color indexed="81"/>
            <rFont val="Tahoma"/>
            <family val="2"/>
          </rPr>
          <t xml:space="preserve">
Category for the measure.  
Individual measures can be grouped into categories.  Procost output is reported by measure and by category.  
All measures must belong to at least one category.  Category name can be the same as measure name.  
Example:  Measures can be combined into one category if they have components with different load shapes or measure lives.  On wash machines there may be one load shape for the electric motor savings component, a second load shape for the electric water heat savings component and a third shape for electric dryer savings component.</t>
        </r>
      </text>
    </comment>
    <comment ref="B7" authorId="0">
      <text>
        <r>
          <rPr>
            <b/>
            <sz val="8"/>
            <color indexed="81"/>
            <rFont val="Tahoma"/>
            <family val="2"/>
          </rPr>
          <t xml:space="preserve"> :ProCost
</t>
        </r>
        <r>
          <rPr>
            <sz val="8"/>
            <color indexed="81"/>
            <rFont val="Tahoma"/>
            <family val="2"/>
          </rPr>
          <t>Name of Measure.  User-defined.  
For PTR measures, defined naming conventions apply.</t>
        </r>
        <r>
          <rPr>
            <sz val="8"/>
            <color indexed="81"/>
            <rFont val="Tahoma"/>
            <family val="2"/>
          </rPr>
          <t xml:space="preserve">
</t>
        </r>
      </text>
    </comment>
    <comment ref="C7" authorId="0">
      <text>
        <r>
          <rPr>
            <b/>
            <sz val="8"/>
            <color indexed="81"/>
            <rFont val="Tahoma"/>
            <family val="2"/>
          </rPr>
          <t xml:space="preserve"> :ProCost</t>
        </r>
        <r>
          <rPr>
            <sz val="8"/>
            <color indexed="81"/>
            <rFont val="Tahoma"/>
            <family val="2"/>
          </rPr>
          <t xml:space="preserve">
Annual electric savings for the measure in kWh at the site.  May be positive, negative or zero.
Savings are incremental to the baseline alternative.</t>
        </r>
      </text>
    </comment>
    <comment ref="D7" authorId="0">
      <text>
        <r>
          <rPr>
            <b/>
            <sz val="8"/>
            <color indexed="81"/>
            <rFont val="Tahoma"/>
            <family val="2"/>
          </rPr>
          <t xml:space="preserve"> :ProCost</t>
        </r>
        <r>
          <rPr>
            <sz val="8"/>
            <color indexed="81"/>
            <rFont val="Tahoma"/>
            <family val="2"/>
          </rPr>
          <t xml:space="preserve">
Physical life of the measure in years.  Must be &gt;=1.</t>
        </r>
      </text>
    </comment>
    <comment ref="E7" authorId="0">
      <text>
        <r>
          <rPr>
            <b/>
            <sz val="8"/>
            <color indexed="81"/>
            <rFont val="Tahoma"/>
            <family val="2"/>
          </rPr>
          <t xml:space="preserve"> :ProCost</t>
        </r>
        <r>
          <rPr>
            <sz val="8"/>
            <color indexed="81"/>
            <rFont val="Tahoma"/>
            <family val="2"/>
          </rPr>
          <t xml:space="preserve">
Initial cost to install the measure in dollars.  Costs are incremental to the baseline alternative.
Dollars must be denominated in the same year as 'Input Cost Reference Year' input on the ProData page.</t>
        </r>
      </text>
    </comment>
    <comment ref="F7" authorId="0">
      <text>
        <r>
          <rPr>
            <b/>
            <sz val="8"/>
            <color indexed="81"/>
            <rFont val="Tahoma"/>
            <family val="2"/>
          </rPr>
          <t xml:space="preserve"> :ProCost</t>
        </r>
        <r>
          <rPr>
            <sz val="8"/>
            <color indexed="81"/>
            <rFont val="Tahoma"/>
            <family val="2"/>
          </rPr>
          <t xml:space="preserve">
Annaul opperations and maintenace cost for the measure in dollars.  Must be incremental cost over the baseline alternative.  May be positive, negative or zero.  
Dollars must be denominated in the same year as 'Input Cost Reference Year' input on the ProData page. 
O&amp;M costs are enetered as positive values.    Negative values represent O&amp;M savings compared to the baseline alternative. 
Example:  Annualized maintenace cost for a heat pump heating system compared to a baseline electric resistance  heating system.
</t>
        </r>
      </text>
    </comment>
    <comment ref="G7" authorId="0">
      <text>
        <r>
          <rPr>
            <b/>
            <sz val="8"/>
            <color indexed="81"/>
            <rFont val="Tahoma"/>
            <family val="2"/>
          </rPr>
          <t xml:space="preserve"> :ProCost</t>
        </r>
        <r>
          <rPr>
            <sz val="8"/>
            <color indexed="81"/>
            <rFont val="Tahoma"/>
            <family val="2"/>
          </rPr>
          <t xml:space="preserve">
Name of the pointer to the shape of the savings.  
The shapes represent the daily and monthly shape of the savings in four time segments for each month of the year.  Shape of the savings is relative to the baseline alternative.
These shaps are in the MC_AND_Loadshape file.   
</t>
        </r>
      </text>
    </comment>
    <comment ref="H7" authorId="0">
      <text>
        <r>
          <rPr>
            <b/>
            <sz val="8"/>
            <color indexed="81"/>
            <rFont val="Tahoma"/>
            <family val="2"/>
          </rPr>
          <t xml:space="preserve"> :ProCost</t>
        </r>
        <r>
          <rPr>
            <sz val="8"/>
            <color indexed="81"/>
            <rFont val="Tahoma"/>
            <family val="2"/>
          </rPr>
          <t xml:space="preserve">
Annual value of any non-energy benefits of the measure, relative to the baseline alternative.  
Expressed in dollars per year and denominated in dollars of the 'Cost Reference Year'.
Positive value represents dollar savings.  Negative value represents dollar cost.
Example:  Water, detergent and sewer savings from efficient clothes washer.</t>
        </r>
      </text>
    </comment>
    <comment ref="I7" authorId="0">
      <text>
        <r>
          <rPr>
            <b/>
            <sz val="8"/>
            <color indexed="81"/>
            <rFont val="Tahoma"/>
            <family val="2"/>
          </rPr>
          <t xml:space="preserve"> :</t>
        </r>
        <r>
          <rPr>
            <sz val="8"/>
            <color indexed="81"/>
            <rFont val="Tahoma"/>
            <family val="2"/>
          </rPr>
          <t xml:space="preserve">
Cost in dollars that is incurred  for Period 1.  Positive value if cost.  Negative value if savings.
Dollars must be denominated in the same year as 'Input Cost Reference Year' input on the ProData page.</t>
        </r>
      </text>
    </comment>
    <comment ref="J7" authorId="0">
      <text>
        <r>
          <rPr>
            <b/>
            <sz val="8"/>
            <color indexed="81"/>
            <rFont val="Tahoma"/>
            <family val="2"/>
          </rPr>
          <t xml:space="preserve"> :ProCost</t>
        </r>
        <r>
          <rPr>
            <sz val="8"/>
            <color indexed="81"/>
            <rFont val="Tahoma"/>
            <family val="2"/>
          </rPr>
          <t xml:space="preserve">
Duration of Period1.  The time at which  Period 1 costs, or savings, occur.  
In years.</t>
        </r>
      </text>
    </comment>
    <comment ref="K7" authorId="0">
      <text>
        <r>
          <rPr>
            <b/>
            <sz val="8"/>
            <color indexed="81"/>
            <rFont val="Tahoma"/>
            <family val="2"/>
          </rPr>
          <t xml:space="preserve"> :</t>
        </r>
        <r>
          <rPr>
            <sz val="8"/>
            <color indexed="81"/>
            <rFont val="Tahoma"/>
            <family val="2"/>
          </rPr>
          <t xml:space="preserve">
Cost in dollars that is incurred  for Period 2  Positive value if cost.  Negative value if savings.
Dollars must be denominated in the same year as 'Input Cost Reference Year' input on the ProData page.</t>
        </r>
      </text>
    </comment>
    <comment ref="L7" authorId="0">
      <text>
        <r>
          <rPr>
            <b/>
            <sz val="8"/>
            <color indexed="81"/>
            <rFont val="Tahoma"/>
            <family val="2"/>
          </rPr>
          <t xml:space="preserve"> :ProCost</t>
        </r>
        <r>
          <rPr>
            <sz val="8"/>
            <color indexed="81"/>
            <rFont val="Tahoma"/>
            <family val="2"/>
          </rPr>
          <t xml:space="preserve">
Duration of Period 2.  The time at which  Period 2 costs, or savings, occur.  
In years.</t>
        </r>
      </text>
    </comment>
    <comment ref="M7" authorId="0">
      <text>
        <r>
          <rPr>
            <b/>
            <sz val="8"/>
            <color indexed="81"/>
            <rFont val="Tahoma"/>
            <family val="2"/>
          </rPr>
          <t xml:space="preserve"> :</t>
        </r>
        <r>
          <rPr>
            <sz val="8"/>
            <color indexed="81"/>
            <rFont val="Tahoma"/>
            <family val="2"/>
          </rPr>
          <t xml:space="preserve">
Cost in dollars that is incurred  for Period 3.  Positive value if cost.  Negative value if savings.
Dollars must be denominated in the same year as 'Input Cost Reference Year' input on the ProData page.</t>
        </r>
      </text>
    </comment>
    <comment ref="N7" authorId="0">
      <text>
        <r>
          <rPr>
            <b/>
            <sz val="8"/>
            <color indexed="81"/>
            <rFont val="Tahoma"/>
            <family val="2"/>
          </rPr>
          <t xml:space="preserve"> :ProCost</t>
        </r>
        <r>
          <rPr>
            <sz val="8"/>
            <color indexed="81"/>
            <rFont val="Tahoma"/>
            <family val="2"/>
          </rPr>
          <t xml:space="preserve">
Duration of Period 3.  The time at which  Period 3 costs, or savings, occur.  
In years.</t>
        </r>
      </text>
    </comment>
    <comment ref="O7" authorId="0">
      <text>
        <r>
          <rPr>
            <b/>
            <sz val="8"/>
            <color indexed="81"/>
            <rFont val="Tahoma"/>
            <family val="2"/>
          </rPr>
          <t xml:space="preserve"> :</t>
        </r>
        <r>
          <rPr>
            <sz val="8"/>
            <color indexed="81"/>
            <rFont val="Tahoma"/>
            <family val="2"/>
          </rPr>
          <t xml:space="preserve">
Annual gas savings, or increases, in therms.</t>
        </r>
      </text>
    </comment>
    <comment ref="P7" authorId="0">
      <text>
        <r>
          <rPr>
            <b/>
            <sz val="8"/>
            <color indexed="81"/>
            <rFont val="Tahoma"/>
            <family val="2"/>
          </rPr>
          <t xml:space="preserve"> :ProCost</t>
        </r>
        <r>
          <rPr>
            <sz val="8"/>
            <color indexed="81"/>
            <rFont val="Tahoma"/>
            <family val="2"/>
          </rPr>
          <t xml:space="preserve">
Name of the pointer to the shape of the savings.  
The shapes represent the daily and monthly shape of the savings in four time segments for each month of the year.  Shape of the savings is relative to the baseline alternative.
These shaps are in the MC_AND_Loadshape file.   
</t>
        </r>
      </text>
    </comment>
    <comment ref="BH52" authorId="1">
      <text>
        <r>
          <rPr>
            <sz val="9"/>
            <color indexed="81"/>
            <rFont val="Tahoma"/>
            <family val="2"/>
          </rPr>
          <t>Direct and program administrative costs incurred by the utility system minus benefits that accrue to the utility system.There are separate Utility System Net Levelized Costs for the electric and the gas system.  
Utility system benefits include deferred transmission and distribution system capacity, risk-mitigation and Regional Act credit all of which are user-determined inputs.Utility System benefits do not include any  non-energy benefits  such as, other-fuel benefits, O&amp;M benefits or periodic replacement benefits which generally accrue to the customer or to non-utility sponsors.
Utility System Net Levelized Costs correspond to Utility System B/C ratio with regard to the costs and benefits included.  Benefits are subtracted from costs, then levelized over the life of the measure
The Risk-Mitigation credit is used to determine program cost-effectiveness and impacts both the Utility System B/C ratio and the Utility System Net Levelized Cost.  If the Risk-Mitigation credit is non-zero, the Utility System Net Levelized Cost will be reduced by the Risk-Mitigation benefit.
When using ProCost to build conservation supply curves, the user should set the Risk-Mitigation Credit to zero so the credit is not reflected in the supply curves.</t>
        </r>
      </text>
    </comment>
    <comment ref="BM52" authorId="1">
      <text>
        <r>
          <rPr>
            <sz val="9"/>
            <color indexed="81"/>
            <rFont val="Tahoma"/>
            <family val="2"/>
          </rPr>
          <t>Direct and program administrative costs of the measure to sponsor.  Separate costs for each sponsor.
Depends on share of costs incurred by sponsor, sponsor cost of capital, and financing term which are user-defined inputs.  Includes applicable Capital, O&amp;M, Periodic Replacement and Program Administrative costs.  Sponsor costs are levelized over program life.
Does not include any adjustments for benefit.
NOTE:  Units are per kWh for 'Electric' runs and per therm for 'Gas' runs for all sponsors.</t>
        </r>
      </text>
    </comment>
    <comment ref="CE52" authorId="1">
      <text>
        <r>
          <rPr>
            <sz val="9"/>
            <color indexed="81"/>
            <rFont val="Tahoma"/>
            <family val="2"/>
          </rPr>
          <t xml:space="preserve">All costs minus all benefits regardless of which sponsor incurs the cost or accrues the benefits.
TRC Net Levelized Cost includes all applicable costs and all benefits.  In addition to energy system costs and benefits, TRC Net Levelized Cost includes non-energy, other-fuel, O&amp;M, periodic-replacement and risk-mitigation benefits and costs.
TRC Net Levelized Cost corresponds to TRC B/C ratios with regard to the costs and benefits included.  Benefits are subtracted from costs, then levelized over the life of the measure.
The Risk-Mitigation credit is used to determine program cost-effectiveness and impacts both the TRC B/C ratio and the TRC Net Levelized Cost.  If Risk-Mitigation credit is non-zero, TRC Levelized Cost will be reduced by the risk-mitigation benefit.
When using ProCost to build conservation supply curves, the user should set the Risk-Mitigation Credit to zero so the credit is not reflected in the supply curves. </t>
        </r>
      </text>
    </comment>
    <comment ref="CW52" authorId="1">
      <text>
        <r>
          <rPr>
            <sz val="9"/>
            <color indexed="81"/>
            <rFont val="Tahoma"/>
            <family val="2"/>
          </rPr>
          <t>Direct and program administrative costs incurred by the utility system minus benefits that accrue to the utility system.There are separate Utility System Net Levelized Costs for the electric and the gas system.  
Utility system benefits include deferred transmission and distribution system capacity, risk-mitigation and Regional Act credit all of which are user-determined inputs.Utility System benefits do not include any  non-energy benefits  such as, other-fuel benefits, O&amp;M benefits or periodic replacement benefits which generally accrue to the customer or to non-utility sponsors.
Utility System Net Levelized Costs correspond to Utility System B/C ratio with regard to the costs and benefits included.  Benefits are subtracted from costs, then levelized over the life of the measure
The Risk-Mitigation credit is used to determine program cost-effectiveness and impacts both the Utility System B/C ratio and the Utility System Net Levelized Cost.  If the Risk-Mitigation credit is non-zero, the Utility System Net Levelized Cost will be reduced by the Risk-Mitigation benefit.
When using ProCost to build conservation supply curves, the user should set the Risk-Mitigation Credit to zero so the credit is not reflected in the supply curves.</t>
        </r>
      </text>
    </comment>
    <comment ref="BH75" authorId="1">
      <text>
        <r>
          <rPr>
            <sz val="9"/>
            <color indexed="81"/>
            <rFont val="Tahoma"/>
            <family val="2"/>
          </rPr>
          <t>Direct and program administrative costs incurred by the utility system minus benefits that accrue to the utility system.There are separate Utility System Net Levelized Costs for the electric and the gas system.  
Utility system benefits include deferred transmission and distribution system capacity, risk-mitigation and Regional Act credit all of which are user-determined inputs.Utility System benefits do not include any  non-energy benefits  such as, other-fuel benefits, O&amp;M benefits or periodic replacement benefits which generally accrue to the customer or to non-utility sponsors.
Utility System Net Levelized Costs correspond to Utility System B/C ratio with regard to the costs and benefits included.  Benefits are subtracted from costs, then levelized over the life of the measure
The Risk-Mitigation credit is used to determine program cost-effectiveness and impacts both the Utility System B/C ratio and the Utility System Net Levelized Cost.  If the Risk-Mitigation credit is non-zero, the Utility System Net Levelized Cost will be reduced by the Risk-Mitigation benefit.
When using ProCost to build conservation supply curves, the user should set the Risk-Mitigation Credit to zero so the credit is not reflected in the supply curves.</t>
        </r>
      </text>
    </comment>
    <comment ref="BM75" authorId="1">
      <text>
        <r>
          <rPr>
            <sz val="9"/>
            <color indexed="81"/>
            <rFont val="Tahoma"/>
            <family val="2"/>
          </rPr>
          <t>Direct and program administrative costs of the measure to sponsor.  Separate costs for each sponsor.
Depends on share of costs incurred by sponsor, sponsor cost of capital, and financing term which are user-defined inputs.  Includes applicable Capital, O&amp;M, Periodic Replacement and Program Administrative costs.  Sponsor costs are levelized over program life.
Does not include any adjustments for benefit.
NOTE:  Units are per kWh for 'Electric' runs and per therm for 'Gas' runs for all sponsors.</t>
        </r>
      </text>
    </comment>
    <comment ref="CE75" authorId="1">
      <text>
        <r>
          <rPr>
            <sz val="9"/>
            <color indexed="81"/>
            <rFont val="Tahoma"/>
            <family val="2"/>
          </rPr>
          <t xml:space="preserve">All costs minus all benefits regardless of which sponsor incurs the cost or accrues the benefits.
TRC Net Levelized Cost includes all applicable costs and all benefits.  In addition to energy system costs and benefits, TRC Net Levelized Cost includes non-energy, other-fuel, O&amp;M, periodic-replacement and risk-mitigation benefits and costs.
TRC Net Levelized Cost corresponds to TRC B/C ratios with regard to the costs and benefits included.  Benefits are subtracted from costs, then levelized over the life of the measure.
The Risk-Mitigation credit is used to determine program cost-effectiveness and impacts both the TRC B/C ratio and the TRC Net Levelized Cost.  If Risk-Mitigation credit is non-zero, TRC Levelized Cost will be reduced by the risk-mitigation benefit.
When using ProCost to build conservation supply curves, the user should set the Risk-Mitigation Credit to zero so the credit is not reflected in the supply curves. </t>
        </r>
      </text>
    </comment>
    <comment ref="CW75" authorId="1">
      <text>
        <r>
          <rPr>
            <sz val="9"/>
            <color indexed="81"/>
            <rFont val="Tahoma"/>
            <family val="2"/>
          </rPr>
          <t>Direct and program administrative costs incurred by the utility system minus benefits that accrue to the utility system.There are separate Utility System Net Levelized Costs for the electric and the gas system.  
Utility system benefits include deferred transmission and distribution system capacity, risk-mitigation and Regional Act credit all of which are user-determined inputs.Utility System benefits do not include any  non-energy benefits  such as, other-fuel benefits, O&amp;M benefits or periodic replacement benefits which generally accrue to the customer or to non-utility sponsors.
Utility System Net Levelized Costs correspond to Utility System B/C ratio with regard to the costs and benefits included.  Benefits are subtracted from costs, then levelized over the life of the measure
The Risk-Mitigation credit is used to determine program cost-effectiveness and impacts both the Utility System B/C ratio and the Utility System Net Levelized Cost.  If the Risk-Mitigation credit is non-zero, the Utility System Net Levelized Cost will be reduced by the Risk-Mitigation benefit.
When using ProCost to build conservation supply curves, the user should set the Risk-Mitigation Credit to zero so the credit is not reflected in the supply curves.</t>
        </r>
      </text>
    </comment>
  </commentList>
</comments>
</file>

<file path=xl/comments4.xml><?xml version="1.0" encoding="utf-8"?>
<comments xmlns="http://schemas.openxmlformats.org/spreadsheetml/2006/main">
  <authors>
    <author>Mohit</author>
  </authors>
  <commentList>
    <comment ref="AL13" authorId="0">
      <text>
        <r>
          <rPr>
            <b/>
            <sz val="9"/>
            <color indexed="81"/>
            <rFont val="Tahoma"/>
            <family val="2"/>
          </rPr>
          <t>Mohit:</t>
        </r>
        <r>
          <rPr>
            <sz val="9"/>
            <color indexed="81"/>
            <rFont val="Tahoma"/>
            <family val="2"/>
          </rPr>
          <t xml:space="preserve">
Industrial data used as proxy here.</t>
        </r>
      </text>
    </comment>
  </commentList>
</comments>
</file>

<file path=xl/comments5.xml><?xml version="1.0" encoding="utf-8"?>
<comments xmlns="http://schemas.openxmlformats.org/spreadsheetml/2006/main">
  <authors>
    <author>Jeff Harris</author>
  </authors>
  <commentList>
    <comment ref="B16" authorId="0">
      <text>
        <r>
          <rPr>
            <b/>
            <sz val="8"/>
            <color indexed="81"/>
            <rFont val="Tahoma"/>
            <family val="2"/>
          </rPr>
          <t>Jeff Harris:</t>
        </r>
        <r>
          <rPr>
            <sz val="8"/>
            <color indexed="81"/>
            <rFont val="Tahoma"/>
            <family val="2"/>
          </rPr>
          <t xml:space="preserve">
These are just JPH guesses.  I'm betting that the under 40 has a log normal distribution skewed towards 40.  The 40 to 120 is assumed to be a normal distribution between those points and the above 120 is assumed to have an average at 120 (its hard to believe these are anything other than spurious data resulting from the one time measurement strategy.</t>
        </r>
      </text>
    </comment>
  </commentList>
</comments>
</file>

<file path=xl/sharedStrings.xml><?xml version="1.0" encoding="utf-8"?>
<sst xmlns="http://schemas.openxmlformats.org/spreadsheetml/2006/main" count="2869" uniqueCount="766">
  <si>
    <t>Item</t>
  </si>
  <si>
    <t>Methods &amp; Sources</t>
  </si>
  <si>
    <t>7P Updates</t>
  </si>
  <si>
    <t>Measures Described</t>
  </si>
  <si>
    <t>Energy Savings Calculation Basis</t>
  </si>
  <si>
    <t>Applicable Stock</t>
  </si>
  <si>
    <t>Baseline Saturation</t>
  </si>
  <si>
    <t>Permutations</t>
  </si>
  <si>
    <t>Costs</t>
  </si>
  <si>
    <t>Measure Life</t>
  </si>
  <si>
    <t>Savings Shape</t>
  </si>
  <si>
    <t>Achievability Ramp Rate</t>
  </si>
  <si>
    <t>Measure:</t>
  </si>
  <si>
    <t>Data Set Name</t>
  </si>
  <si>
    <t>Measure Index Name</t>
  </si>
  <si>
    <t>Costs must be denominated in the same year as 'Input Cost Reference Year' =</t>
  </si>
  <si>
    <t>Input Data</t>
  </si>
  <si>
    <t>Periodic Replacement Costs and Savings and Replacement Period</t>
  </si>
  <si>
    <t>Gas Inputs</t>
  </si>
  <si>
    <t>Retro or LO</t>
  </si>
  <si>
    <t>Early Retrofit Parameters</t>
  </si>
  <si>
    <t>Category Name</t>
  </si>
  <si>
    <t>Measure Name</t>
  </si>
  <si>
    <t>Savings (kwh/yr)</t>
  </si>
  <si>
    <t>Life (yrs)</t>
  </si>
  <si>
    <t>Capital Cost</t>
  </si>
  <si>
    <t>Annual O&amp;M</t>
  </si>
  <si>
    <t>Shape Pointer</t>
  </si>
  <si>
    <t>Non-E Val ($/yr)</t>
  </si>
  <si>
    <t>Cost 1 ($)</t>
  </si>
  <si>
    <t xml:space="preserve">Period 1 </t>
  </si>
  <si>
    <t>Cost 2 ($)</t>
  </si>
  <si>
    <t>Period 2</t>
  </si>
  <si>
    <t>Cost 3 ($)</t>
  </si>
  <si>
    <t>Period 3</t>
  </si>
  <si>
    <t>Savings (therms/yr)</t>
  </si>
  <si>
    <t>R or L</t>
  </si>
  <si>
    <t>Savings 2
(kWh)</t>
  </si>
  <si>
    <t>Remaining
Life (yrs)</t>
  </si>
  <si>
    <t>Salvage Value ($)</t>
  </si>
  <si>
    <t>Baseline</t>
  </si>
  <si>
    <t>Units Methodology</t>
  </si>
  <si>
    <t>Measure Bundle</t>
  </si>
  <si>
    <t>Report Year</t>
  </si>
  <si>
    <t>UNITS FOR EXISTING STOCK</t>
  </si>
  <si>
    <t>MAX</t>
  </si>
  <si>
    <t>Achievability</t>
  </si>
  <si>
    <t>SUPPLY CURVE SAVINGS BY BUNDLE</t>
  </si>
  <si>
    <t>TRC Net Levelized Cost (Net of All Benefits) in mills/kWh</t>
  </si>
  <si>
    <t>Busbar Savings</t>
  </si>
  <si>
    <t>Block 1: &lt;= 0 mills/kWh</t>
  </si>
  <si>
    <t>Block 2: &lt;= 10 mills/kWh</t>
  </si>
  <si>
    <t>Block 3: 10-20 mills/kWh</t>
  </si>
  <si>
    <t>Block 4: 20-30 mills/kWh</t>
  </si>
  <si>
    <t>Block 5: 30-40 mills/kWh</t>
  </si>
  <si>
    <t>Block 6: 40-50 mills/kWh</t>
  </si>
  <si>
    <t>Block 7: 50-60 mills/kWh</t>
  </si>
  <si>
    <t>Block 8: 60-70 mills/kWh</t>
  </si>
  <si>
    <t>Block 9: 70-80 mills/kWh</t>
  </si>
  <si>
    <t>Block 10: 80-90 mills/kWh</t>
  </si>
  <si>
    <t>Block 11: 90-100 mills/kWh</t>
  </si>
  <si>
    <t>Block 12: 100-110 mills/kWh</t>
  </si>
  <si>
    <t>Block 13: 110-120 mills/kWh</t>
  </si>
  <si>
    <t>Block 14: 120-130 mills/kWh</t>
  </si>
  <si>
    <t>Block 15: 130-140 mills/kWh</t>
  </si>
  <si>
    <t>Block 16: 140-150 mills/kWh</t>
  </si>
  <si>
    <t>Block 17: 150-160 mills/kWh</t>
  </si>
  <si>
    <t>Block 18: 160-170 mills/kWh</t>
  </si>
  <si>
    <t>Block 19: 170-180 mills/kWh</t>
  </si>
  <si>
    <t>Block 20: 180-190 mills/kWh</t>
  </si>
  <si>
    <t>Block 21: 190-200 mills/kWh</t>
  </si>
  <si>
    <t>Block 22: &gt; 200 mills/kWh</t>
  </si>
  <si>
    <t>Total per Year</t>
  </si>
  <si>
    <t>Total Cumulative</t>
  </si>
  <si>
    <t>ProCost Results</t>
  </si>
  <si>
    <t xml:space="preserve">Version:    </t>
  </si>
  <si>
    <t>Run Time:</t>
  </si>
  <si>
    <t>Regurgitation of ProData input parameters which were used for this run</t>
  </si>
  <si>
    <t>Run Parameters</t>
  </si>
  <si>
    <t>Marginal Cost &amp; Conservation Load Shape Parameters</t>
  </si>
  <si>
    <t>Sponsor Parameters</t>
  </si>
  <si>
    <t>Program Parameters</t>
  </si>
  <si>
    <t>Utility System Parameters</t>
  </si>
  <si>
    <t>Electric</t>
  </si>
  <si>
    <t>Gas</t>
  </si>
  <si>
    <t>Run Type</t>
  </si>
  <si>
    <t>Marginal Costs and Savings Shape File</t>
  </si>
  <si>
    <t>Customer</t>
  </si>
  <si>
    <t>Wholesale Elec</t>
  </si>
  <si>
    <t>Retail Elec</t>
  </si>
  <si>
    <t>Nat Gas</t>
  </si>
  <si>
    <t>Program Life (yrs)</t>
  </si>
  <si>
    <t>Negative B/C Ratios</t>
  </si>
  <si>
    <t>Marginal Elec Avoided Cost Input Worksheet</t>
  </si>
  <si>
    <t>Real After-Tax Cost of Capital</t>
  </si>
  <si>
    <t>Program Start Date</t>
  </si>
  <si>
    <t>Bulk System T&amp;D Credit ($/kw-yr)($/dailytherm-yr)</t>
  </si>
  <si>
    <t>Admin Cost @ Category Level</t>
  </si>
  <si>
    <t>Elec Savings Shape Input Worksheet</t>
  </si>
  <si>
    <t>Financial Life (years)</t>
  </si>
  <si>
    <t>Present Value Time Zero</t>
  </si>
  <si>
    <t xml:space="preserve">Repeat Periodic Replacement </t>
  </si>
  <si>
    <t>Marginal Gas Avoided Cost Input Worksheet</t>
  </si>
  <si>
    <t>Input Cost Reference Year</t>
  </si>
  <si>
    <t>Local System Dist Credit ($/kw-yr)($/dailytherm-yr)</t>
  </si>
  <si>
    <t>Gas Savings Shape Input Worksheet</t>
  </si>
  <si>
    <t xml:space="preserve">Sponsor Share of Initial Capital Cost </t>
  </si>
  <si>
    <t>Real Discount Rate</t>
  </si>
  <si>
    <t>Run Type:</t>
  </si>
  <si>
    <t>Marginal Elec CO2 per kWh Input Worksheet</t>
  </si>
  <si>
    <t>Sponsor Share of Annual O&amp;M</t>
  </si>
  <si>
    <t>Capital Real Escalation Rate</t>
  </si>
  <si>
    <t>Negative B/C Ratios:</t>
  </si>
  <si>
    <t>False:  (Converts Negative B/C Ratios)</t>
  </si>
  <si>
    <t>Marginal Gas CO2 per therm Input Worksheet</t>
  </si>
  <si>
    <t>CO2 lbs per therm</t>
  </si>
  <si>
    <t>Sponsor Share of Periodic Replacement Cost</t>
  </si>
  <si>
    <t>Admin Cost / Category Level:</t>
  </si>
  <si>
    <t>True:  Admin Costs added at Category Results</t>
  </si>
  <si>
    <t>Marginal Avoided Cost CO2 Input Worksheet</t>
  </si>
  <si>
    <t>Zero Dollars per ton CO2</t>
  </si>
  <si>
    <t>Sponsor Share of Admin Cost</t>
  </si>
  <si>
    <t>Regional Act Conservation Credit (%)</t>
  </si>
  <si>
    <t>Periodic O&amp;M Treatment:</t>
  </si>
  <si>
    <t>True:  (Periodic O&amp;M Repeats over measure life)</t>
  </si>
  <si>
    <t>Line Loss Shape Input Worksheet</t>
  </si>
  <si>
    <t>LineLossShapes</t>
  </si>
  <si>
    <t>Report Annual Carbon Saved for Year</t>
  </si>
  <si>
    <t>Measure Results; Sorted in same order as input</t>
  </si>
  <si>
    <t>Total Results</t>
  </si>
  <si>
    <t>Measure Input Data</t>
  </si>
  <si>
    <t>Savings</t>
  </si>
  <si>
    <t>PV Capital</t>
  </si>
  <si>
    <t>PV Admin</t>
  </si>
  <si>
    <t>PV O&amp;M</t>
  </si>
  <si>
    <t>PV Periodic Repl.</t>
  </si>
  <si>
    <t>Total PV Capital, O&amp;M and Periodic Repl Costs</t>
  </si>
  <si>
    <t>PV Wholesale Electric Utility Costs &amp; Benefits</t>
  </si>
  <si>
    <t>PV Retail Electric Utility Costs &amp; Benefits</t>
  </si>
  <si>
    <t>PV Electric Utility System Costs &amp; Benefits</t>
  </si>
  <si>
    <t>Electric Utility System Economics</t>
  </si>
  <si>
    <t>Sponsor Levelized Cost (mills/kwh)</t>
  </si>
  <si>
    <t>PV Regional Costs &amp; Benefits</t>
  </si>
  <si>
    <t>TRC Economics</t>
  </si>
  <si>
    <t>Physical CO2</t>
  </si>
  <si>
    <t>PV Gas Utility System Costs &amp; Benefits</t>
  </si>
  <si>
    <t>Gas Utility System Economics</t>
  </si>
  <si>
    <t>Category</t>
  </si>
  <si>
    <t>Measure</t>
  </si>
  <si>
    <t>Site Savings (kWh)</t>
  </si>
  <si>
    <t>Site Savings (therms)</t>
  </si>
  <si>
    <t>Capital Cost ($/unit)</t>
  </si>
  <si>
    <t>Annual O&amp;M Cost ($/unit)</t>
  </si>
  <si>
    <t>PV Per. Repl. Cost ($/unit)</t>
  </si>
  <si>
    <t>Load Shape (electric)</t>
  </si>
  <si>
    <t>Diversified Load Factor (electric)</t>
  </si>
  <si>
    <t>Wholesale Power Coincidence Factor (electric)</t>
  </si>
  <si>
    <t>Wholesale Electric Energy (kWh)</t>
  </si>
  <si>
    <t>Wholesale Electric Demand (kw)</t>
  </si>
  <si>
    <t>Retail Electric Demand (kW)</t>
  </si>
  <si>
    <t>Wholesale Gas Energy (therms/yr)</t>
  </si>
  <si>
    <t>Wholesale Gas Demand (therms/day)</t>
  </si>
  <si>
    <t>Retail Gas Demand (therms/day)</t>
  </si>
  <si>
    <t>Wholesale Electric</t>
  </si>
  <si>
    <t>Retail Electric</t>
  </si>
  <si>
    <t>Natural Gas</t>
  </si>
  <si>
    <t>Total</t>
  </si>
  <si>
    <t>Wholesale Utility System Energy</t>
  </si>
  <si>
    <t>Wholesale Utility System T&amp;D Def. Cap.</t>
  </si>
  <si>
    <t>Wholesale Utility System Act C-E Credit</t>
  </si>
  <si>
    <t>Wholesale Utility System Risk Mitigation Benefit</t>
  </si>
  <si>
    <t>Wholesale Utility System Total System Benefit</t>
  </si>
  <si>
    <t>Wholesale Utility System Total Non-Consumer Cost</t>
  </si>
  <si>
    <t>Wholesale Utility System B/C Ratio</t>
  </si>
  <si>
    <t>Retail Utility System Energy</t>
  </si>
  <si>
    <t>Retail Utility System T&amp;D Def. Cap.</t>
  </si>
  <si>
    <t>Retail Utility System Act C-E Credit</t>
  </si>
  <si>
    <t>Retail Utility System Risk Mitigation Benefit</t>
  </si>
  <si>
    <t>Retail Utility System Total System Benefit</t>
  </si>
  <si>
    <t>Retail Utility System Total Non-Consumer Cost</t>
  </si>
  <si>
    <t>Retail Utility System System B/C Ratio</t>
  </si>
  <si>
    <t>Utility System Energy</t>
  </si>
  <si>
    <t>Utility System T&amp;D Def. Cap.</t>
  </si>
  <si>
    <t>Utility System Act C-E Credit</t>
  </si>
  <si>
    <t>Utility System Total Risk Mitigation Benefit</t>
  </si>
  <si>
    <t>Utility System Total System Benefit</t>
  </si>
  <si>
    <t>Utility System Total Non-Consumer Cost</t>
  </si>
  <si>
    <t>Utility System Net Levelized Cost (Net of Elec T&amp;D Capacity Benefits, Act Credit &amp; Risk-Mitigation Benefit) in mills/kwh</t>
  </si>
  <si>
    <t>Utility System System B/C Ratio</t>
  </si>
  <si>
    <t>Wholesale Electric Levelized Cost</t>
  </si>
  <si>
    <t>Retail Electric Levelized Cost</t>
  </si>
  <si>
    <t>Natural Gas Levelized Cost</t>
  </si>
  <si>
    <t>Customer Levelized Cost</t>
  </si>
  <si>
    <t>Total Levelized Cost</t>
  </si>
  <si>
    <t>PV Regional Electric Energy</t>
  </si>
  <si>
    <t>PV Regional Gas Energy</t>
  </si>
  <si>
    <t>PV Regional Electric T&amp;D Def. Cap.</t>
  </si>
  <si>
    <t>PV Regional Gas T&amp;D Def. Cap.</t>
  </si>
  <si>
    <t>PV Regional Electric System CO2</t>
  </si>
  <si>
    <t>PV Regional Gas System CO2</t>
  </si>
  <si>
    <t>PV Regional Electric System Risk-Mitigation Benefit</t>
  </si>
  <si>
    <t>PV Regional Gas System Risk-Mitigation Benefit</t>
  </si>
  <si>
    <t>PV Regional Non-E Value</t>
  </si>
  <si>
    <t>PV Regional Act Credit</t>
  </si>
  <si>
    <t>PV Regional Capital Cost</t>
  </si>
  <si>
    <t>PV Regional Admin Cost</t>
  </si>
  <si>
    <t>PV Regional Annual O&amp;M Cost</t>
  </si>
  <si>
    <t>PV Regional Periodic Replacement Cost</t>
  </si>
  <si>
    <t>PV Total Regional Benefit</t>
  </si>
  <si>
    <t>PV Total Regional Cost</t>
  </si>
  <si>
    <t>TRC B/C Ratio</t>
  </si>
  <si>
    <t>Electric System CO2 Avoided (Lifetime Tons)</t>
  </si>
  <si>
    <t>Gas System CO2 Avoided (Lifetime Tons)</t>
  </si>
  <si>
    <t>Total System CO2 Avoided (Lifetime Tons)</t>
  </si>
  <si>
    <t>Gas Site Savings (therms)</t>
  </si>
  <si>
    <t>Load Shape (gas)</t>
  </si>
  <si>
    <t>Diversitfied Load Factor (gas)</t>
  </si>
  <si>
    <t>Wholesale Coincidence Factor (gas)</t>
  </si>
  <si>
    <t>Total Gas Utility System Energy</t>
  </si>
  <si>
    <t>Gas Utility System T&amp;D Def. Cap.</t>
  </si>
  <si>
    <t>Gas Utility System Risk Mitigation Benefit</t>
  </si>
  <si>
    <t>Gas Utility System Total System Benefit</t>
  </si>
  <si>
    <t>Gas Utility System Total Non-Consumer Cost</t>
  </si>
  <si>
    <t>Gas Utility System Net Levelized Cost (Net of Gas T&amp;D Capacity Benefits &amp; Risk-Mitigation Benefits) in cents/therm</t>
  </si>
  <si>
    <t>Gas Utility System System B/C Ratio</t>
  </si>
  <si>
    <t>(na)</t>
  </si>
  <si>
    <t>Category Results; Sorted by TRC Levelized Cost</t>
  </si>
  <si>
    <t>Supply Curve Results; Categories sorted by TRC Net Levelized Cost</t>
  </si>
  <si>
    <t>Totals for Categories with Benefits Exceeding Costs.    Levelized cost is TRC Net Levelized Cost (Net of Benefits)</t>
  </si>
  <si>
    <t>Totals Basis</t>
  </si>
  <si>
    <t>Busbar Electric Savings in kWh</t>
  </si>
  <si>
    <t>First Cost</t>
  </si>
  <si>
    <t>Admin Cost</t>
  </si>
  <si>
    <t>First Year Program Cost</t>
  </si>
  <si>
    <t>PV Cost</t>
  </si>
  <si>
    <t>PV Benefits</t>
  </si>
  <si>
    <t>Unit Program Cost: First Year Program Cost in $/average annual kW saved</t>
  </si>
  <si>
    <t>Utility System Net Levelized Cost (Net of T&amp;D Capacity Benefits, Act Credit &amp; Risk-Mitigation) in mills/kWh</t>
  </si>
  <si>
    <t>Net Electric &amp; Gas System CO2 Avoided (Lifetime Tons)</t>
  </si>
  <si>
    <t>Jan</t>
  </si>
  <si>
    <t>Feb</t>
  </si>
  <si>
    <t>Mar</t>
  </si>
  <si>
    <t>Apr</t>
  </si>
  <si>
    <t>May</t>
  </si>
  <si>
    <t>Jun</t>
  </si>
  <si>
    <t>Jul</t>
  </si>
  <si>
    <t>Aug</t>
  </si>
  <si>
    <t>Sep</t>
  </si>
  <si>
    <t>Oct</t>
  </si>
  <si>
    <t>Nov</t>
  </si>
  <si>
    <t>Dec</t>
  </si>
  <si>
    <t>Measures with B/C &gt; 1.00</t>
  </si>
  <si>
    <t>Categories with B/C &gt; 1.00</t>
  </si>
  <si>
    <t>Supply Curve Results:  By TRC Net Levelized Cost - Net of Benefits</t>
  </si>
  <si>
    <t>Shaped Savings Results; By Category and sorted by TRC BC ratio</t>
  </si>
  <si>
    <t>aMW</t>
  </si>
  <si>
    <t>lvlcost</t>
  </si>
  <si>
    <t>segment</t>
  </si>
  <si>
    <t>measure</t>
  </si>
  <si>
    <t>RECOMBINE MEASURE BUNDLES INTO SUPPLY CURVE CUMULATIVE</t>
  </si>
  <si>
    <t>&gt;=-9999</t>
  </si>
  <si>
    <t>&lt;=0</t>
  </si>
  <si>
    <t>&gt;0</t>
  </si>
  <si>
    <t>&lt;=10</t>
  </si>
  <si>
    <t>&gt;10</t>
  </si>
  <si>
    <t>&lt;=20</t>
  </si>
  <si>
    <t>&gt;20</t>
  </si>
  <si>
    <t>&lt;=30</t>
  </si>
  <si>
    <t>&gt;30</t>
  </si>
  <si>
    <t>&lt;=40</t>
  </si>
  <si>
    <t>&gt;40</t>
  </si>
  <si>
    <t>&lt;=50</t>
  </si>
  <si>
    <t>&gt;50</t>
  </si>
  <si>
    <t>&lt;=60</t>
  </si>
  <si>
    <t>&gt;60</t>
  </si>
  <si>
    <t>&lt;=70</t>
  </si>
  <si>
    <t>&gt;70</t>
  </si>
  <si>
    <t>&lt;=80</t>
  </si>
  <si>
    <t>&gt;80</t>
  </si>
  <si>
    <t>&lt;=90</t>
  </si>
  <si>
    <t>&gt;90</t>
  </si>
  <si>
    <t>&lt;=100</t>
  </si>
  <si>
    <t>&gt;100</t>
  </si>
  <si>
    <t>&lt;=110</t>
  </si>
  <si>
    <t>&gt;110</t>
  </si>
  <si>
    <t>&lt;=120</t>
  </si>
  <si>
    <t>&gt;120</t>
  </si>
  <si>
    <t>&lt;=130</t>
  </si>
  <si>
    <t>&gt;130</t>
  </si>
  <si>
    <t>&lt;=140</t>
  </si>
  <si>
    <t>&gt;140</t>
  </si>
  <si>
    <t>&lt;=150</t>
  </si>
  <si>
    <t>&gt;150</t>
  </si>
  <si>
    <t>&lt;=160</t>
  </si>
  <si>
    <t>&gt;160</t>
  </si>
  <si>
    <t>&lt;=170</t>
  </si>
  <si>
    <t>&gt;170</t>
  </si>
  <si>
    <t>&lt;=180</t>
  </si>
  <si>
    <t>&gt;180</t>
  </si>
  <si>
    <t>&lt;=190</t>
  </si>
  <si>
    <t>&gt;190</t>
  </si>
  <si>
    <t>&lt;=200</t>
  </si>
  <si>
    <t>&gt;200</t>
  </si>
  <si>
    <t>RECOMBINE MEASURE BUNDLES INTO SUPPLY CURVE INCREMENTAL</t>
  </si>
  <si>
    <t>Busbar Savings (kWh)</t>
  </si>
  <si>
    <t>Cost inflator 2006 to 2012</t>
  </si>
  <si>
    <t>ProCost 3.0 - Beta04</t>
  </si>
  <si>
    <t>Off</t>
  </si>
  <si>
    <t>7P Mid</t>
  </si>
  <si>
    <t>Bulk System T&amp;D Loss Factor</t>
  </si>
  <si>
    <t>On</t>
  </si>
  <si>
    <t>GLSShapes</t>
  </si>
  <si>
    <t>7P Gas</t>
  </si>
  <si>
    <t>Bulk System T&amp;D I2R Loss Component (%)</t>
  </si>
  <si>
    <t>N/A</t>
  </si>
  <si>
    <t>Local System Dist Loss Factor</t>
  </si>
  <si>
    <t>CO2 lbs per kWh .95</t>
  </si>
  <si>
    <t>Admin Cost (as % of Initial Capital Cost)</t>
  </si>
  <si>
    <t>Local System Dist I2R Loss Component (%)</t>
  </si>
  <si>
    <t>Risk-Mitigation Credit (mills/kWh)(mills/therm) - Retro.</t>
  </si>
  <si>
    <t>Last Year of Non-Customer O&amp;M &amp; Period Replacement</t>
  </si>
  <si>
    <t>Risk-Mitigation Credit (mills/kWh)(mills/therm) - Lost Op.</t>
  </si>
  <si>
    <t>Vintage</t>
  </si>
  <si>
    <t>Total Potential (aMW)</t>
  </si>
  <si>
    <t>6P MidC Final (with carbon)</t>
  </si>
  <si>
    <t>Conservation Load Shapes</t>
  </si>
  <si>
    <t>6P_Gas_Final</t>
  </si>
  <si>
    <t>Electric System CO2 Avoided (Annual Tons in 2018)</t>
  </si>
  <si>
    <t>Gas System CO2 Avoided (Annual Tons in 2018)</t>
  </si>
  <si>
    <t>Total System CO2 Avoided (Annual Tons in 2018)</t>
  </si>
  <si>
    <t>Block 22: 200-210 mills/kWh</t>
  </si>
  <si>
    <t>&lt;=210</t>
  </si>
  <si>
    <t>Block 23: 210-220 mills/kWh</t>
  </si>
  <si>
    <t>&gt;210</t>
  </si>
  <si>
    <t>&lt;=220</t>
  </si>
  <si>
    <t>Block 24: 220-230 mills/kWh</t>
  </si>
  <si>
    <t>&gt;220</t>
  </si>
  <si>
    <t>&lt;=230</t>
  </si>
  <si>
    <t>Block 25: 230-240 mills/kWh</t>
  </si>
  <si>
    <t>&gt;230</t>
  </si>
  <si>
    <t>&lt;=240</t>
  </si>
  <si>
    <t>Block 26: 240-250 mills/kWh</t>
  </si>
  <si>
    <t>&gt;240</t>
  </si>
  <si>
    <t>&lt;=250</t>
  </si>
  <si>
    <t>Block 27: 250-260 mills/kWh</t>
  </si>
  <si>
    <t>&gt;250</t>
  </si>
  <si>
    <t>&lt;=260</t>
  </si>
  <si>
    <t>Block 28: 260-270 mills/kWh</t>
  </si>
  <si>
    <t>&gt;260</t>
  </si>
  <si>
    <t>&lt;=270</t>
  </si>
  <si>
    <t>Block 29: 270-280 mills/kWh</t>
  </si>
  <si>
    <t>&gt;270</t>
  </si>
  <si>
    <t>&lt;=280</t>
  </si>
  <si>
    <t>Block 30: 280-290 mills/kWh</t>
  </si>
  <si>
    <t>&gt;280</t>
  </si>
  <si>
    <t>&lt;=290</t>
  </si>
  <si>
    <t>Block 31: 290-300 mills/kWh</t>
  </si>
  <si>
    <t>&gt;290</t>
  </si>
  <si>
    <t>&lt;=300</t>
  </si>
  <si>
    <t>Block 32: &gt;300 mills/kWh</t>
  </si>
  <si>
    <t>&gt;300</t>
  </si>
  <si>
    <t>&lt;=999</t>
  </si>
  <si>
    <t>Max</t>
  </si>
  <si>
    <t>Savings Allocation by Category and Month for Segments 1</t>
  </si>
  <si>
    <t>Savings Allocation by Category and Month for Segments 2</t>
  </si>
  <si>
    <t>Wholesale KW</t>
  </si>
  <si>
    <t>Savings Allocation by Cost Bin and Month for Segments 1</t>
  </si>
  <si>
    <t>Savings Allocation by Cost Bin and Month for Segments 2</t>
  </si>
  <si>
    <t>MOPP</t>
  </si>
  <si>
    <t>Large Off</t>
  </si>
  <si>
    <t>New</t>
  </si>
  <si>
    <t>Medium Off</t>
  </si>
  <si>
    <t>Small Off</t>
  </si>
  <si>
    <t>University</t>
  </si>
  <si>
    <t>Warehouse</t>
  </si>
  <si>
    <t>Supermarket</t>
  </si>
  <si>
    <t>Restaurant</t>
  </si>
  <si>
    <t>Lodging</t>
  </si>
  <si>
    <t>Hospital</t>
  </si>
  <si>
    <t>Assembly</t>
  </si>
  <si>
    <t>Other</t>
  </si>
  <si>
    <t>Measure Map</t>
  </si>
  <si>
    <t>Base Measure Name</t>
  </si>
  <si>
    <t>Category1</t>
  </si>
  <si>
    <t>BType</t>
  </si>
  <si>
    <t>End Use</t>
  </si>
  <si>
    <t>Life</t>
  </si>
  <si>
    <t>Btype IDX</t>
  </si>
  <si>
    <t>Xlarge Ret</t>
  </si>
  <si>
    <t>Large Ret</t>
  </si>
  <si>
    <t>Medium Ret</t>
  </si>
  <si>
    <t>Small Ret</t>
  </si>
  <si>
    <t>School K-12</t>
  </si>
  <si>
    <t>MiniMart</t>
  </si>
  <si>
    <t>Residential Care</t>
  </si>
  <si>
    <t>NEED TO INTEGRATE THE DROPDOWN/STATE SELECTION OPTION YET</t>
  </si>
  <si>
    <t>REG_Office</t>
  </si>
  <si>
    <t>REG_Retail</t>
  </si>
  <si>
    <t>XLarge Ret</t>
  </si>
  <si>
    <t>REG_K-12</t>
  </si>
  <si>
    <t>REG_University</t>
  </si>
  <si>
    <t>REG_Warehouse</t>
  </si>
  <si>
    <t>REG_Grocery</t>
  </si>
  <si>
    <t>REG_Grocery Other</t>
  </si>
  <si>
    <t>REG_Restaurant</t>
  </si>
  <si>
    <t>REG_Hotel</t>
  </si>
  <si>
    <t>REG_hospital</t>
  </si>
  <si>
    <t>REG_Hospital Other</t>
  </si>
  <si>
    <t>REG_Assembly</t>
  </si>
  <si>
    <t>REG_Other</t>
  </si>
  <si>
    <t>Incremental based on achievability, ramp rate, and applicability</t>
  </si>
  <si>
    <t>max</t>
  </si>
  <si>
    <t>Ramp Rate</t>
  </si>
  <si>
    <t>Building Type</t>
  </si>
  <si>
    <t>Office</t>
  </si>
  <si>
    <t>School</t>
  </si>
  <si>
    <t>Cost</t>
  </si>
  <si>
    <t>L</t>
  </si>
  <si>
    <t>Grocery</t>
  </si>
  <si>
    <t>Resource Type</t>
  </si>
  <si>
    <t>Measure Category</t>
  </si>
  <si>
    <t>Sector</t>
  </si>
  <si>
    <t>kW per unit</t>
  </si>
  <si>
    <t>kWh per unit</t>
  </si>
  <si>
    <t>TRC Net Levelized Cost (Net of All Benefits)</t>
  </si>
  <si>
    <t>Commercial</t>
  </si>
  <si>
    <t>End-Use:</t>
  </si>
  <si>
    <t>Basis</t>
  </si>
  <si>
    <t>Savings Unit Basis</t>
  </si>
  <si>
    <t>Scalar</t>
  </si>
  <si>
    <t>Scalar Units</t>
  </si>
  <si>
    <t>First Year Cost</t>
  </si>
  <si>
    <t>Annual O&amp;M Cost</t>
  </si>
  <si>
    <t>Cost Units</t>
  </si>
  <si>
    <t>Non Energy Benefit (NEB)</t>
  </si>
  <si>
    <t>NEB Units</t>
  </si>
  <si>
    <t>EUL</t>
  </si>
  <si>
    <t>Notes</t>
  </si>
  <si>
    <t>RET</t>
  </si>
  <si>
    <t>NA</t>
  </si>
  <si>
    <t>CBSA Building Type</t>
  </si>
  <si>
    <t>Retail</t>
  </si>
  <si>
    <t>Segment</t>
  </si>
  <si>
    <t>Water Heating</t>
  </si>
  <si>
    <t xml:space="preserve">Use retro measure applied to new SF.  </t>
  </si>
  <si>
    <t>MotorsRewind</t>
  </si>
  <si>
    <t>MotorsRewind-New</t>
  </si>
  <si>
    <t>Green Motor Rewinds</t>
  </si>
  <si>
    <t>% of motor kWh consumed</t>
  </si>
  <si>
    <t>kWh (total sector level consumption)</t>
  </si>
  <si>
    <t>$/ kWh Consumption (motor)</t>
  </si>
  <si>
    <t>To get sector level savings and cost, multiply savings with the scalar field to get sector level kWh saving potential for the building type. Same for the cost (First Year Cost * Scalar), to get total $ cost to acquire calculated savings potential.</t>
  </si>
  <si>
    <t>Food Service</t>
  </si>
  <si>
    <t>Motor Size</t>
  </si>
  <si>
    <t>Savings over Standard Rewind</t>
  </si>
  <si>
    <t>25 HP</t>
  </si>
  <si>
    <t>30 HP</t>
  </si>
  <si>
    <t>40 HP</t>
  </si>
  <si>
    <t>50 HP</t>
  </si>
  <si>
    <t>60 HP</t>
  </si>
  <si>
    <t>75 HP</t>
  </si>
  <si>
    <t>Weighted Average Efficiency GPMG Rewind</t>
  </si>
  <si>
    <t>Weighted Average Efficiency after Standard Rewind</t>
  </si>
  <si>
    <t>Weighted Average Energy Consumption GMPG Rewind</t>
  </si>
  <si>
    <t>Weighted Average Energy Consumption w/Standard Rewind</t>
  </si>
  <si>
    <t>Energy Savings for GMPG Rewind</t>
  </si>
  <si>
    <t>ODP</t>
  </si>
  <si>
    <t>TEFC</t>
  </si>
  <si>
    <t>Industrial</t>
  </si>
  <si>
    <t>HP Average annual</t>
  </si>
  <si>
    <t>Average Loading</t>
  </si>
  <si>
    <t>Average hours of Operation</t>
  </si>
  <si>
    <t xml:space="preserve">Non-GMPG Nameplate Efficiency Loss </t>
  </si>
  <si>
    <t>1200 RPM</t>
  </si>
  <si>
    <t>1800 RPM</t>
  </si>
  <si>
    <t>3600 RPM</t>
  </si>
  <si>
    <t>Average Savings</t>
  </si>
  <si>
    <t>Savings kWh/HP</t>
  </si>
  <si>
    <t>Savings % (Of Consumption)</t>
  </si>
  <si>
    <t>no. of motors rewound</t>
  </si>
  <si>
    <t>Weighting Factors</t>
  </si>
  <si>
    <t>$/kWh  (2007$)</t>
  </si>
  <si>
    <t>$/kWh Consumed  (2007$)</t>
  </si>
  <si>
    <r>
      <rPr>
        <u/>
        <sz val="10"/>
        <rFont val="Century"/>
        <family val="1"/>
      </rPr>
      <t>Note</t>
    </r>
    <r>
      <rPr>
        <sz val="10"/>
        <rFont val="Century"/>
        <family val="1"/>
      </rPr>
      <t>: Efficiencies of motors 600HP and greater reflect a single efficiency value for each HP rating in this range. Motors 600 HP and larger are not covered by NEMA Premium® published standards</t>
    </r>
  </si>
  <si>
    <t>or by Department of Energy minimum efficiency standards. The published efficiency for motors 600 to 5,000 HP from two of the larger manufacturers of motors in this HP range (Siemens and General Electric)</t>
  </si>
  <si>
    <t>is provided here. Source: Green Motors Practices Group (GMPG), 2012. Green Motor Initiative Rewind Savings. Submitted to the RTF. Table 4 in Data Sources</t>
  </si>
  <si>
    <t>Note: On a percentage savings basis, the savings for all sectors are the same on a percentage basis.</t>
  </si>
  <si>
    <t>Rewinds will only be done on motors that are not a part of packaged systems or OEMs</t>
  </si>
  <si>
    <t>This is primarily an industrial measure. Not popular in commercial sector. Most commercial installations swap out motors instead of replacing them</t>
  </si>
  <si>
    <t xml:space="preserve">Assume that the applicability of this measure is </t>
  </si>
  <si>
    <t>2007 to 2012 deflator</t>
  </si>
  <si>
    <r>
      <rPr>
        <u/>
        <sz val="10"/>
        <rFont val="Arial"/>
        <family val="2"/>
      </rPr>
      <t>Note</t>
    </r>
    <r>
      <rPr>
        <sz val="10"/>
        <rFont val="Arial"/>
        <family val="2"/>
      </rPr>
      <t>: Efficiencies of motors 600HP and greater reflect a single efficiency value for each HP rating in this range. Motors 600 HP and larger are not covered by NEMA Premium® published standards</t>
    </r>
  </si>
  <si>
    <t>Note: Rewinds are not performed in motors that are a part of OEM equipment. Hence, we have assumed an applicability of 80%.</t>
  </si>
  <si>
    <t xml:space="preserve">Applicability </t>
  </si>
  <si>
    <t>Annual EUI (Mean)</t>
  </si>
  <si>
    <t xml:space="preserve"> +- Error Band</t>
  </si>
  <si>
    <t>All</t>
  </si>
  <si>
    <t>Square Footage (millions)</t>
  </si>
  <si>
    <t>Annual kWh (in millions)</t>
  </si>
  <si>
    <t>Annual kWh Motors (in Millions)</t>
  </si>
  <si>
    <t>Building HOO per week</t>
  </si>
  <si>
    <t>Calculated Annual HOO</t>
  </si>
  <si>
    <t xml:space="preserve"> - All are approximate</t>
  </si>
  <si>
    <r>
      <t xml:space="preserve">Motor consumption as a part of total Commercial sector consumption </t>
    </r>
    <r>
      <rPr>
        <i/>
        <sz val="10"/>
        <rFont val="Arial"/>
        <family val="2"/>
      </rPr>
      <t>(DOE Study - Navigant, 2003)</t>
    </r>
  </si>
  <si>
    <t>Total Energy Consumption</t>
  </si>
  <si>
    <t xml:space="preserve"> quads</t>
  </si>
  <si>
    <t>Commercial Sector Share</t>
  </si>
  <si>
    <t>Motors share as a % of commercial sector consumption</t>
  </si>
  <si>
    <t>Pre-EPAct (Pre-October 1997) Efficiency</t>
  </si>
  <si>
    <t>HP</t>
  </si>
  <si>
    <t>Average Nominal Motor Efficiency</t>
  </si>
  <si>
    <t>Average</t>
  </si>
  <si>
    <t>Pre-EPACT</t>
  </si>
  <si>
    <t>EPACT</t>
  </si>
  <si>
    <t>NEMA Premium</t>
  </si>
  <si>
    <t>Weighted Average</t>
  </si>
  <si>
    <t>* Based on MotorMaster+ 4.0 PreEpact Default Values : NEMA Premium Specification MG 1-2006 Table 12-12
http://library.cee1.org/sites/default/files/CEE_IndMMS_motorinitiative_1996.pdf</t>
  </si>
  <si>
    <t>Energy Policy Act (EPAct) Efficiency</t>
  </si>
  <si>
    <t>* Based on NEMA Energy Efficient Spec MG 1-2006 : Table 12-11 : NEMA Premium Spec MG 1-2006 Table 12-12
http://library.cee1.org/sites/default/files/CEE_IndMMS_motorinitiative_1996.pdf</t>
  </si>
  <si>
    <t>NEMA Premium®</t>
  </si>
  <si>
    <r>
      <t xml:space="preserve">The following tables were provided in the 2012 GMPG submittal </t>
    </r>
    <r>
      <rPr>
        <i/>
        <sz val="10"/>
        <rFont val="Arial"/>
        <family val="2"/>
      </rPr>
      <t xml:space="preserve">Green Motor Initiative Rewind Savings, December 11, 2012. </t>
    </r>
    <r>
      <rPr>
        <sz val="10"/>
        <rFont val="Arial"/>
        <family val="2"/>
      </rPr>
      <t>All</t>
    </r>
    <r>
      <rPr>
        <i/>
        <sz val="10"/>
        <rFont val="Arial"/>
        <family val="2"/>
      </rPr>
      <t xml:space="preserve"> s</t>
    </r>
    <r>
      <rPr>
        <sz val="10"/>
        <rFont val="Arial"/>
        <family val="2"/>
      </rPr>
      <t>upporting documentation and data tables can be found in the submittal.</t>
    </r>
  </si>
  <si>
    <t>Table 3: Efficiency Levels For 15HP to 500 HP Processed Through GMI by Horsepower</t>
  </si>
  <si>
    <t>Aggregated Efficiency Levels For 15HP to 500 HP Processed Through GMI by Horsepower</t>
  </si>
  <si>
    <t>Pre-EPact Motors</t>
  </si>
  <si>
    <t>EPact</t>
  </si>
  <si>
    <r>
      <t>NEMA Premium</t>
    </r>
    <r>
      <rPr>
        <sz val="11"/>
        <color rgb="FF000000"/>
        <rFont val="Times New Roman"/>
        <family val="1"/>
      </rPr>
      <t>®</t>
    </r>
  </si>
  <si>
    <t>N =</t>
  </si>
  <si>
    <t>% of Total</t>
  </si>
  <si>
    <t>15 to 20</t>
  </si>
  <si>
    <t>25 to 50</t>
  </si>
  <si>
    <t>60 to 100</t>
  </si>
  <si>
    <t>125 to 200</t>
  </si>
  <si>
    <t>250 to 500</t>
  </si>
  <si>
    <t>Totals</t>
  </si>
  <si>
    <t>Table 4 Average of Two Manufacturers’ Published Efficiencies for Motors 600 Through 5,000 HP</t>
  </si>
  <si>
    <t>Efficiency</t>
  </si>
  <si>
    <t xml:space="preserve">Note: The published efficiency for motors 600 to 5,000 HP from two of the larger manufacturers of motors in this HP range (Siemens and General Electric) is provided here. Source: Green Motors Practices Group (GMPG), 2012. Green Motor Initiative Rewind Savings. Submitted to the RTF.) </t>
  </si>
  <si>
    <t>Table 5    Industrial Motor Annual Hours of Operation</t>
  </si>
  <si>
    <t>Current</t>
  </si>
  <si>
    <t>Motor Units</t>
  </si>
  <si>
    <t>NW Motors Survey Data</t>
  </si>
  <si>
    <t>RTF-Approved Data</t>
  </si>
  <si>
    <t>N=</t>
  </si>
  <si>
    <t>GMI Data 2009 to 2012</t>
  </si>
  <si>
    <t>5 to 20</t>
  </si>
  <si>
    <t>600 to 1,000</t>
  </si>
  <si>
    <t>1,250 to 5,000</t>
  </si>
  <si>
    <r>
      <rPr>
        <u/>
        <sz val="10"/>
        <rFont val="Arial"/>
        <family val="2"/>
      </rPr>
      <t>Note:</t>
    </r>
    <r>
      <rPr>
        <sz val="10"/>
        <rFont val="Arial"/>
        <family val="2"/>
      </rPr>
      <t xml:space="preserve"> Green Motor Initiative (GMI) 2009-2012 data was collected as part of the rewind incentive application. The reported hours are believed to be accurate, as they do not influence incentive amounts.</t>
    </r>
  </si>
  <si>
    <r>
      <t xml:space="preserve">Source: Green Motors Practices Group (GMPG), 2012. </t>
    </r>
    <r>
      <rPr>
        <i/>
        <sz val="10"/>
        <rFont val="Arial"/>
        <family val="2"/>
      </rPr>
      <t>Green Motor Initiative Rewind Savings</t>
    </r>
    <r>
      <rPr>
        <sz val="10"/>
        <rFont val="Arial"/>
        <family val="2"/>
      </rPr>
      <t>. Submitted to the RTF.</t>
    </r>
  </si>
  <si>
    <t>Table 6 Agricultural Motor Annual Hours of Operation</t>
  </si>
  <si>
    <t>Motor Units N=</t>
  </si>
  <si>
    <t>Min</t>
  </si>
  <si>
    <t>Std. Deviation</t>
  </si>
  <si>
    <t>The following filters were applied to the Northwest Industrial Motors Database to create a relevant sample of load factors and presented at the November, 2012 RTF meeting for Premium Efficiency Motors, Appendix C of the proposed Standard Protocol:</t>
  </si>
  <si>
    <r>
      <t>·</t>
    </r>
    <r>
      <rPr>
        <sz val="7"/>
        <rFont val="Times New Roman"/>
        <family val="1"/>
      </rPr>
      <t xml:space="preserve">         </t>
    </r>
    <r>
      <rPr>
        <sz val="11"/>
        <rFont val="Calibri"/>
        <family val="2"/>
      </rPr>
      <t>Only motors in OR, WA, and ID were considered, which represent all but a few hundred motors.</t>
    </r>
  </si>
  <si>
    <r>
      <t>·</t>
    </r>
    <r>
      <rPr>
        <sz val="7"/>
        <rFont val="Times New Roman"/>
        <family val="1"/>
      </rPr>
      <t xml:space="preserve">         </t>
    </r>
    <r>
      <rPr>
        <sz val="11"/>
        <rFont val="Calibri"/>
        <family val="2"/>
      </rPr>
      <t>Only motors with the following standard horsepower ratings were considered: 1, 1.5, 2, 3, 5, 7.5, 10, 15, 20, 25, 30, 40, 50, 60, 75, 100, 125, 150, or 200 hp. This was the vast majority of the database.</t>
    </r>
  </si>
  <si>
    <r>
      <t>·</t>
    </r>
    <r>
      <rPr>
        <sz val="7"/>
        <rFont val="Times New Roman"/>
        <family val="1"/>
      </rPr>
      <t xml:space="preserve">         </t>
    </r>
    <r>
      <rPr>
        <sz val="11"/>
        <rFont val="Calibri"/>
        <family val="2"/>
      </rPr>
      <t>Only motors with %FLA readings were considered, because the exact methodology used by OSU staff to estimate the load factor without a %FLA reading is unknown. Only around 15% of motors have %FLA readings</t>
    </r>
  </si>
  <si>
    <r>
      <t>·</t>
    </r>
    <r>
      <rPr>
        <sz val="7"/>
        <rFont val="Times New Roman"/>
        <family val="1"/>
      </rPr>
      <t xml:space="preserve">         </t>
    </r>
    <r>
      <rPr>
        <sz val="11"/>
        <rFont val="Calibri"/>
        <family val="2"/>
      </rPr>
      <t>Only motors with over 40% load factor (LF) were considered.</t>
    </r>
  </si>
  <si>
    <r>
      <t>·</t>
    </r>
    <r>
      <rPr>
        <sz val="7"/>
        <rFont val="Times New Roman"/>
        <family val="1"/>
      </rPr>
      <t xml:space="preserve">         </t>
    </r>
    <r>
      <rPr>
        <sz val="11"/>
        <rFont val="Calibri"/>
        <family val="2"/>
      </rPr>
      <t>The filtered database includes 3,662 applicable motors, reduced from 22,514.</t>
    </r>
  </si>
  <si>
    <r>
      <t>·</t>
    </r>
    <r>
      <rPr>
        <sz val="7"/>
        <rFont val="Times New Roman"/>
        <family val="1"/>
      </rPr>
      <t xml:space="preserve">         </t>
    </r>
    <r>
      <rPr>
        <sz val="11"/>
        <rFont val="Calibri"/>
        <family val="2"/>
      </rPr>
      <t>The end-use categories were rearranged as follows to reflect the driven load rather than the end-use category. This was especially important for applications such as refrigeration and HVAC, where the type of load (i.e. pump, fan, or compressor) has a greater effect on load factor than the system category. Note that vacuum pumps were separated from air compressors because they showed diverging trends of LF by size.</t>
    </r>
  </si>
  <si>
    <t>-</t>
  </si>
  <si>
    <t>2,124*</t>
  </si>
  <si>
    <t>Table 5: Changes made to group similar loads</t>
  </si>
  <si>
    <t>The average operating hours for agricultural irrigation pumping motors is based on two data sets from BPA’s Ag Irrigation program (Attachment A-9). The first data set represents two years of billing data from irrigation pumps with a dedicated utility meter collected by Mr. Tom Osborn, BPA, for billing analysis.  The data covers utilities in central Washington and central and eastern Oregon.  The second data set represents three years of billing information contained in pump tests and system evaluations conducted by Mr. Dick Stroh, BPA.  This data covers utilities in southern Idaho and northern Nevada.  The test report documented average annual operating hours based on system logs, utility data, and interviews with system operators. Source: Green Motors Practices Group (GMPG), 2012. Green Motor Initiative Rewind Savings. Submitted to the RTF.</t>
  </si>
  <si>
    <t>Table 8 NW Motor Survey Average Motor Loading</t>
  </si>
  <si>
    <t>HP Range</t>
  </si>
  <si>
    <t>Ave Motor Load</t>
  </si>
  <si>
    <t>5 to 20 HP</t>
  </si>
  <si>
    <t>25 to 50 HP</t>
  </si>
  <si>
    <t>60 to 100 HP</t>
  </si>
  <si>
    <t>125 to 200 HP</t>
  </si>
  <si>
    <t>Table 6: Load Factor by nameplate hp and end use load</t>
  </si>
  <si>
    <t>250 to 500 HP</t>
  </si>
  <si>
    <t>600 to 1,000 HP</t>
  </si>
  <si>
    <t>1,025 to 5,000 HP</t>
  </si>
  <si>
    <t>Source: Filtered NW Industrial Motor Database (see description here: http://www.nwcouncil.org/energy/rtf/subcommittees/osumotor/NW_Motor_Database_Summary_20090116.pdf). The NW Motor survey contains data of lightly or fully unloaded motors that appear inaccurate based on lower than typical minimum loads (e.g. air compressors, fans, and pumps). In a few cases, the motor loads stated were less than the load expected for a motor with no connected load or bare shaft.  Because of these issues, data filtering removed motors with a stated load less than 40% (GMPG 2012 Submittal Attachment A-7 and Cascade Energy Proposed Standard Protocol Tables)</t>
  </si>
  <si>
    <t>Table 9 BPA Agriculture Pump Test Motor Loading</t>
  </si>
  <si>
    <t>600 to 1000 HP</t>
  </si>
  <si>
    <t>1025 to 5000 HP</t>
  </si>
  <si>
    <t>Agricultural motor load is based on data BPA compiled of actual motor loads  measured during irrigation pump testing conducted between 2006 and 2012 for motors less than 1,000 HP, and from 2002 to 2006 for motors greater than1,000 HP ("Old-New Data Comparison tab, Attachment A-10).  The “Averaged Motor Load,” captured during pump tests, is a byproduct of determining motor and overall system efficiency.  The following data includes actual measured motor load collected from 608 pump tests commissioned or completed by BPA Energy Efficiency audits (taken from: Green Motors Practices Group (GMPG), 2012. Green Motor Initiative Rewind Savings. Submitted to the RTF.)</t>
  </si>
  <si>
    <t>Cost Information</t>
  </si>
  <si>
    <r>
      <t>National Average Rewind Price</t>
    </r>
    <r>
      <rPr>
        <sz val="10"/>
        <rFont val="Arial"/>
        <family val="2"/>
      </rPr>
      <t xml:space="preserve"> source: National Motor Repair Pricing Catalog (Vaughen’s Price Book)</t>
    </r>
  </si>
  <si>
    <r>
      <t>NW Average Rewind Price</t>
    </r>
    <r>
      <rPr>
        <sz val="10"/>
        <rFont val="Arial"/>
        <family val="2"/>
      </rPr>
      <t xml:space="preserve"> source: a survey of fifteen northwest motor service centers stating they use 20% off Vaughen’s price Book</t>
    </r>
  </si>
  <si>
    <r>
      <t>Average Green Rewind Price</t>
    </r>
    <r>
      <rPr>
        <sz val="10"/>
        <rFont val="Arial"/>
        <family val="2"/>
      </rPr>
      <t xml:space="preserve"> source: a survey of fifteen northwest motor service centers – the average adder to ensure a Green Rewind is 17%</t>
    </r>
  </si>
  <si>
    <t>Life Information</t>
  </si>
  <si>
    <t>Due to the high cost of medium voltage motors, better preventative maintenance practices are usually applied, leading to life expectancy in excess of ten years.</t>
  </si>
  <si>
    <t>From Energy Ideas Clearinghouse</t>
  </si>
  <si>
    <r>
      <t xml:space="preserve">In spite of the difficulties in predicting motor life, tables do exist that indicate the average motor life as a function of HP. One such table is in the book </t>
    </r>
    <r>
      <rPr>
        <i/>
        <sz val="10"/>
        <rFont val="Arial"/>
        <family val="2"/>
      </rPr>
      <t>Energy-Efficient Electric Motors: Selection and Application,</t>
    </r>
    <r>
      <rPr>
        <sz val="10"/>
        <rFont val="Arial"/>
        <family val="2"/>
      </rPr>
      <t xml:space="preserve"> by John C. Andreas (Marcel Dekker, Inc.)</t>
    </r>
  </si>
  <si>
    <t>http://webbooks.net/freestuff/motor_selection.pdf</t>
  </si>
  <si>
    <t>Average Electric Motor Life</t>
  </si>
  <si>
    <t>Hp Range</t>
  </si>
  <si>
    <t>Average Life, yrs</t>
  </si>
  <si>
    <t>Life Range, years</t>
  </si>
  <si>
    <t>Less than 1</t>
  </si>
  <si>
    <t>10-15</t>
  </si>
  <si>
    <t>1 to 5</t>
  </si>
  <si>
    <t>13-19</t>
  </si>
  <si>
    <t>5.1-20</t>
  </si>
  <si>
    <t>16-20</t>
  </si>
  <si>
    <t>21-50</t>
  </si>
  <si>
    <t>18-26</t>
  </si>
  <si>
    <t>51-125</t>
  </si>
  <si>
    <t>24-33</t>
  </si>
  <si>
    <t>Over 125</t>
  </si>
  <si>
    <t>25-38</t>
  </si>
  <si>
    <t>DOE Preliminary Technical Support Document - 2012 - DOE used the weighted average lifetime estimates across all applications and the application-specific average operating hours in the industry sector to develop average mechanical lifetimes by horsepower range across all sectors (Table 8.2.25).</t>
  </si>
  <si>
    <t>http://www.regulations.gov/#!documentDetail;D=EERE-2010-BT-STD-0027-0023</t>
  </si>
  <si>
    <t>Table 8.2.25 Motor Mechanical Lifetime by Horsepower Range</t>
  </si>
  <si>
    <t>Weighted Average Lifetime Across Applications (Industry Sector) (Years)</t>
  </si>
  <si>
    <t>Mechanical Lifetime Across all Sectors (Hours)</t>
  </si>
  <si>
    <t>1 - 5</t>
  </si>
  <si>
    <t>6 - 20</t>
  </si>
  <si>
    <t>21 - 50</t>
  </si>
  <si>
    <t>51 - 100</t>
  </si>
  <si>
    <t>101 - 200</t>
  </si>
  <si>
    <t>201 - 500</t>
  </si>
  <si>
    <t>Table 8.2.26 Average Application Lifetime</t>
  </si>
  <si>
    <t>Application</t>
  </si>
  <si>
    <t>Average Lifetime (Years)</t>
  </si>
  <si>
    <t>Air Compressor</t>
  </si>
  <si>
    <t>Fans</t>
  </si>
  <si>
    <t>Pumps</t>
  </si>
  <si>
    <t>Material Handling &amp; Processing</t>
  </si>
  <si>
    <t>Table 8.2.27 Weighted Average Lifetime for NEMA Design A and B Motors</t>
  </si>
  <si>
    <t>Weighted Average Lifetime</t>
  </si>
  <si>
    <t>Agricultural</t>
  </si>
  <si>
    <t>Table 7.2.3 Distribution of Motors by Application for NEMA Design A and B Motors (in percent)</t>
  </si>
  <si>
    <t>Horsepower Range</t>
  </si>
  <si>
    <t>All HP</t>
  </si>
  <si>
    <t>Fire pumps</t>
  </si>
  <si>
    <t>Table 7.2.7 Average Motor Operating Hours by Application and Horsepower Range</t>
  </si>
  <si>
    <t>NW Motor Survey data</t>
  </si>
  <si>
    <t>GMPG</t>
  </si>
  <si>
    <t>Hours</t>
  </si>
  <si>
    <t>NW Motors Data</t>
  </si>
  <si>
    <t>0.5-6</t>
  </si>
  <si>
    <t>% Difference Ind</t>
  </si>
  <si>
    <t>% Difference Ag</t>
  </si>
  <si>
    <r>
      <rPr>
        <b/>
        <sz val="10"/>
        <rFont val="Arial"/>
        <family val="2"/>
      </rPr>
      <t>Industrial</t>
    </r>
    <r>
      <rPr>
        <sz val="10"/>
        <rFont val="Arial"/>
        <family val="2"/>
      </rPr>
      <t xml:space="preserve"> Motor Life based on best engineering judgment of design motor life</t>
    </r>
  </si>
  <si>
    <t>Motor Life</t>
  </si>
  <si>
    <t>Lifetime (yrs)</t>
  </si>
  <si>
    <t>Rewinds</t>
  </si>
  <si>
    <t>Motor Rewind Costs</t>
  </si>
  <si>
    <t>Standard Versus Green Motor Program Costs</t>
  </si>
  <si>
    <t xml:space="preserve">Source:  </t>
  </si>
  <si>
    <t>Green Motors Program Participant survey, summer 2007 as reported in the RTF submittal. (Quality Motor Rewinding an Energy Efficiency Measure, RTF Submittal, Post-Approval Revision 1.2 - May 2008, Page 7: http://www.reedelectric.tv/images/RTFSubmittalMay_08__2_.pdf)</t>
  </si>
  <si>
    <t>Council Deflator</t>
  </si>
  <si>
    <t>&lt;-- Convert 2007 dollars to 2006 dollars</t>
  </si>
  <si>
    <t>Standard Rewind</t>
  </si>
  <si>
    <t>Green Motors Rewind</t>
  </si>
  <si>
    <t>Incremental Cost</t>
  </si>
  <si>
    <t>Average Motor</t>
  </si>
  <si>
    <t>6-Pole</t>
  </si>
  <si>
    <t>4-Pole</t>
  </si>
  <si>
    <t>2-Pole</t>
  </si>
  <si>
    <t>Incremental Cost Factor</t>
  </si>
  <si>
    <t>Incremental Cost Year 2007 $</t>
  </si>
  <si>
    <t>Incremental Cost Year 2006 $</t>
  </si>
  <si>
    <t>Inc. Cost/HP</t>
  </si>
  <si>
    <t>Medium Voltage, 1200-3600 RPM, ODP, TEFC, VHS, and Special Motors &gt;500 HP</t>
  </si>
  <si>
    <t>National Average Rewind Price (approx 2006 pricing)</t>
  </si>
  <si>
    <t>NW Average Rewind Price (standard 20% discount on 2006 pricing)</t>
  </si>
  <si>
    <t>Average GREEN REWIND Price</t>
  </si>
  <si>
    <t>Estimated Incremental Difference</t>
  </si>
  <si>
    <t>Northwest Discount</t>
  </si>
  <si>
    <t>Green Rewind Adder</t>
  </si>
  <si>
    <t xml:space="preserve">$2 Incentive per HP per motor </t>
  </si>
  <si>
    <t>Incentive X HP</t>
  </si>
  <si>
    <t>Estimated # of rewinds per year</t>
  </si>
  <si>
    <t>Reduced estimate by 30%</t>
  </si>
  <si>
    <t>Annual kWh savings</t>
  </si>
  <si>
    <t>Non-GMPG Eff. Loss</t>
  </si>
  <si>
    <t>Annual</t>
  </si>
  <si>
    <t>kWh Savings</t>
  </si>
  <si>
    <t>Table</t>
  </si>
  <si>
    <t>1-15:</t>
  </si>
  <si>
    <t>Annual Motor System Operating Hours by Horsepower</t>
  </si>
  <si>
    <t>Motor</t>
  </si>
  <si>
    <t>Horsepower</t>
  </si>
  <si>
    <t>Chem</t>
  </si>
  <si>
    <t>Paper</t>
  </si>
  <si>
    <t>Metals</t>
  </si>
  <si>
    <t>Petrol.</t>
  </si>
  <si>
    <t>Food</t>
  </si>
  <si>
    <t>All SIC</t>
  </si>
  <si>
    <t>% Loaded</t>
  </si>
  <si>
    <t>1–5</t>
  </si>
  <si>
    <t>6–20</t>
  </si>
  <si>
    <t>21–50</t>
  </si>
  <si>
    <t>51–100</t>
  </si>
  <si>
    <t>101–200</t>
  </si>
  <si>
    <t>201–500</t>
  </si>
  <si>
    <t>501–1000</t>
  </si>
  <si>
    <t>1000+</t>
  </si>
  <si>
    <t>All Sizes</t>
  </si>
  <si>
    <t>1-19:</t>
  </si>
  <si>
    <t>Loading by Horsepower</t>
  </si>
  <si>
    <t>Part</t>
  </si>
  <si>
    <t>Load</t>
  </si>
  <si>
    <t>Horsepower Category</t>
  </si>
  <si>
    <t>(Percentage</t>
  </si>
  <si>
    <t>Assumed Average</t>
  </si>
  <si>
    <t>201+</t>
  </si>
  <si>
    <t>&lt;40%</t>
  </si>
  <si>
    <t>40 to 120%</t>
  </si>
  <si>
    <t>&gt;120%</t>
  </si>
  <si>
    <t>WGTD AVG:</t>
  </si>
  <si>
    <t>Share of Sf by BT</t>
  </si>
  <si>
    <t>SF by BT</t>
  </si>
  <si>
    <t>Total kWh</t>
  </si>
  <si>
    <t>Total Cost</t>
  </si>
  <si>
    <t>Savings per thousand sf</t>
  </si>
  <si>
    <t>Cost per thousand sf</t>
  </si>
  <si>
    <t>Savings (kWh/yr. per thousand sf)</t>
  </si>
  <si>
    <t>Capital Cost ($ per thousand sf)</t>
  </si>
  <si>
    <t>NR</t>
  </si>
  <si>
    <t>Commercial-Misc. Com-Motors</t>
  </si>
  <si>
    <t>MotorsRewind-NR</t>
  </si>
  <si>
    <t>MotorsRewind-NR-Residential Care</t>
  </si>
  <si>
    <t>MotorsRewind-NR-Lodging</t>
  </si>
  <si>
    <t>MotorsRewind-NR-Hospital</t>
  </si>
  <si>
    <t>MotorsRewind-NR-Supermarket</t>
  </si>
  <si>
    <t>MotorsRewind-NR-MiniMart</t>
  </si>
  <si>
    <t>MotorsRewind-NR-Restaurant</t>
  </si>
  <si>
    <t>MotorsRewind-NR-Xlarge Ret</t>
  </si>
  <si>
    <t>MotorsRewind-NR-Small Ret</t>
  </si>
  <si>
    <t>MotorsRewind-NR-Large Ret</t>
  </si>
  <si>
    <t>MotorsRewind-NR-Medium Ret</t>
  </si>
  <si>
    <t>MotorsRewind-NR-Other</t>
  </si>
  <si>
    <t>MotorsRewind-NR-Assembly</t>
  </si>
  <si>
    <t>MotorsRewind-NR-Warehouse</t>
  </si>
  <si>
    <t>MotorsRewind-NR-School K-12</t>
  </si>
  <si>
    <t>MotorsRewind-NR-University</t>
  </si>
  <si>
    <t>MotorsRewind-NR-Large Off</t>
  </si>
  <si>
    <t>MotorsRewind-NR-Small Off</t>
  </si>
  <si>
    <t>MotorsRewind-NR-Medium Off</t>
  </si>
  <si>
    <t>MotorsRewind-New-Residential Care</t>
  </si>
  <si>
    <t>MotorsRewind-New-Lodging</t>
  </si>
  <si>
    <t>MotorsRewind-New-Hospital</t>
  </si>
  <si>
    <t>MotorsRewind-New-Supermarket</t>
  </si>
  <si>
    <t>MotorsRewind-New-MiniMart</t>
  </si>
  <si>
    <t>MotorsRewind-New-Restaurant</t>
  </si>
  <si>
    <t>MotorsRewind-New-Xlarge Ret</t>
  </si>
  <si>
    <t>MotorsRewind-New-Small Ret</t>
  </si>
  <si>
    <t>MotorsRewind-New-Large Ret</t>
  </si>
  <si>
    <t>MotorsRewind-New-Medium Ret</t>
  </si>
  <si>
    <t>MotorsRewind-New-Warehouse</t>
  </si>
  <si>
    <t>MotorsRewind-New-School K-12</t>
  </si>
  <si>
    <t>MotorsRewind-New-University</t>
  </si>
  <si>
    <t>MotorsRewind-New-Large Off</t>
  </si>
  <si>
    <t>MotorsRewind-New-Small Off</t>
  </si>
  <si>
    <t>MotorsRewind-New-Medium Off</t>
  </si>
  <si>
    <t>Savings Per thousand SF</t>
  </si>
  <si>
    <t>$/kWh</t>
  </si>
  <si>
    <t>MotorsRewind-New-Other</t>
  </si>
  <si>
    <t>MotorsRewind-New-Assembly</t>
  </si>
  <si>
    <t>Green motors rewind</t>
  </si>
  <si>
    <t>10 years</t>
  </si>
  <si>
    <t>LO12Med</t>
  </si>
  <si>
    <t>CBSA building stock and DOE motor share of commercial sector.  The overall applicability for the commercial sector is assumed to be 30%.  Most commercial installations swap out motors instead of replacing them</t>
  </si>
  <si>
    <t>Savings are based on two data sources: 1) Motor Master Manual (pg 31: 40 hp and less = 1.0%, greater than 40 hp = 0.5%); and 2) "The Effect of Repair/Rewinding on Motor Efficiency", EASA/AEMT (pp. 1-5: 6 motors in the 100-150 hp range rewound without controls lost 0.6% efficiency) From RTF Meeting presentation, July 7, 2009.</t>
  </si>
  <si>
    <t>Q:\SeventhPlan\Conservation Analysis\Global EE Inputs\MC Files\MC_AND_LOADSHAPE_v3.0_24segment-7P-D9 - NewSegValues.xlsx</t>
  </si>
  <si>
    <t>v2</t>
  </si>
  <si>
    <t>added the High/Low forecast option</t>
  </si>
  <si>
    <t>Stock 2016</t>
  </si>
  <si>
    <t>Thursday, 19 March , 2015 at 9:18 AM</t>
  </si>
</sst>
</file>

<file path=xl/styles.xml><?xml version="1.0" encoding="utf-8"?>
<styleSheet xmlns="http://schemas.openxmlformats.org/spreadsheetml/2006/main">
  <numFmts count="24">
    <numFmt numFmtId="5" formatCode="&quot;$&quot;#,##0_);\(&quot;$&quot;#,##0\)"/>
    <numFmt numFmtId="6" formatCode="&quot;$&quot;#,##0_);[Red]\(&quot;$&quot;#,##0\)"/>
    <numFmt numFmtId="44" formatCode="_(&quot;$&quot;* #,##0.00_);_(&quot;$&quot;* \(#,##0.00\);_(&quot;$&quot;* &quot;-&quot;??_);_(@_)"/>
    <numFmt numFmtId="43" formatCode="_(* #,##0.00_);_(* \(#,##0.00\);_(* &quot;-&quot;??_);_(@_)"/>
    <numFmt numFmtId="164" formatCode="0.0"/>
    <numFmt numFmtId="165" formatCode="0.00000000000000"/>
    <numFmt numFmtId="166" formatCode="0.000000"/>
    <numFmt numFmtId="167" formatCode="0.0000"/>
    <numFmt numFmtId="168" formatCode="_(* #,##0_);_(* \(#,##0\);_(* &quot;-&quot;??_);_(@_)"/>
    <numFmt numFmtId="169" formatCode="0.000"/>
    <numFmt numFmtId="170" formatCode="0.0;[Red]\-0.0"/>
    <numFmt numFmtId="171" formatCode="\ "/>
    <numFmt numFmtId="172" formatCode="_(* #,##0.0_);_(* \(#,##0.0\);_(* &quot;-&quot;?_);_(@_)"/>
    <numFmt numFmtId="173" formatCode="_(* #,##0.000_);_(* \(#,##0.000\);_(* &quot;-&quot;??_);_(@_)"/>
    <numFmt numFmtId="174" formatCode="_(* #,##0.0_);_(* \(#,##0.0\);_(* &quot;-&quot;??_);_(@_)"/>
    <numFmt numFmtId="175" formatCode="0.0%"/>
    <numFmt numFmtId="176" formatCode="[$-F800]dddd\,\ mmmm\ dd\,\ yyyy"/>
    <numFmt numFmtId="177" formatCode="m/d/\ h:mm"/>
    <numFmt numFmtId="178" formatCode="_(&quot;$&quot;* #,##0.000_);_(&quot;$&quot;* \(#,##0.000\);_(&quot;$&quot;* &quot;-&quot;??_);_(@_)"/>
    <numFmt numFmtId="179" formatCode="_(&quot;$&quot;* #,##0_);_(&quot;$&quot;* \(#,##0\);_(&quot;$&quot;* &quot;-&quot;??_);_(@_)"/>
    <numFmt numFmtId="180" formatCode="_(&quot;$&quot;* #,##0.0000_);_(&quot;$&quot;* \(#,##0.0000\);_(&quot;$&quot;* &quot;-&quot;??_);_(@_)"/>
    <numFmt numFmtId="181" formatCode="0.0000%"/>
    <numFmt numFmtId="182" formatCode="&quot;$&quot;#,##0"/>
    <numFmt numFmtId="183" formatCode="_(* #,##0.0000_);_(* \(#,##0.0000\);_(* &quot;-&quot;??_);_(@_)"/>
  </numFmts>
  <fonts count="80">
    <font>
      <sz val="10"/>
      <color theme="1"/>
      <name val="Arial"/>
      <family val="2"/>
    </font>
    <font>
      <sz val="10"/>
      <color theme="1"/>
      <name val="Arial"/>
      <family val="2"/>
    </font>
    <font>
      <sz val="10"/>
      <name val="Arial"/>
      <family val="2"/>
    </font>
    <font>
      <b/>
      <sz val="10"/>
      <name val="Arial"/>
      <family val="2"/>
    </font>
    <font>
      <b/>
      <sz val="11"/>
      <name val="Calibri"/>
      <family val="2"/>
      <scheme val="minor"/>
    </font>
    <font>
      <sz val="11"/>
      <color theme="1"/>
      <name val="Calibri"/>
      <family val="2"/>
      <scheme val="minor"/>
    </font>
    <font>
      <sz val="11"/>
      <name val="Calibri"/>
      <family val="2"/>
      <scheme val="minor"/>
    </font>
    <font>
      <b/>
      <sz val="14"/>
      <color theme="1"/>
      <name val="Calibri"/>
      <family val="2"/>
      <scheme val="minor"/>
    </font>
    <font>
      <sz val="12"/>
      <name val="Arial"/>
      <family val="2"/>
    </font>
    <font>
      <b/>
      <i/>
      <sz val="10"/>
      <name val="Arial"/>
      <family val="2"/>
    </font>
    <font>
      <b/>
      <sz val="10"/>
      <color rgb="FFFF0000"/>
      <name val="Arial"/>
      <family val="2"/>
    </font>
    <font>
      <b/>
      <sz val="10"/>
      <color indexed="9"/>
      <name val="Arial"/>
      <family val="2"/>
    </font>
    <font>
      <sz val="10"/>
      <color indexed="22"/>
      <name val="Arial"/>
      <family val="2"/>
    </font>
    <font>
      <sz val="10"/>
      <color indexed="12"/>
      <name val="Arial"/>
      <family val="2"/>
    </font>
    <font>
      <sz val="10"/>
      <color indexed="8"/>
      <name val="Arial"/>
      <family val="2"/>
    </font>
    <font>
      <b/>
      <sz val="8"/>
      <color indexed="81"/>
      <name val="Tahoma"/>
      <family val="2"/>
    </font>
    <font>
      <sz val="8"/>
      <color indexed="81"/>
      <name val="Tahoma"/>
      <family val="2"/>
    </font>
    <font>
      <sz val="10"/>
      <color theme="0"/>
      <name val="Arial"/>
      <family val="2"/>
    </font>
    <font>
      <sz val="9"/>
      <color indexed="81"/>
      <name val="Tahoma"/>
      <family val="2"/>
    </font>
    <font>
      <sz val="10"/>
      <color indexed="9"/>
      <name val="Arial"/>
      <family val="2"/>
    </font>
    <font>
      <sz val="10"/>
      <color indexed="10"/>
      <name val="Arial"/>
      <family val="2"/>
    </font>
    <font>
      <sz val="10"/>
      <color rgb="FFFF0000"/>
      <name val="Arial"/>
      <family val="2"/>
    </font>
    <font>
      <b/>
      <sz val="11"/>
      <color theme="1"/>
      <name val="Calibri"/>
      <family val="2"/>
      <scheme val="minor"/>
    </font>
    <font>
      <b/>
      <sz val="10"/>
      <color theme="1"/>
      <name val="Arial"/>
      <family val="2"/>
    </font>
    <font>
      <sz val="10"/>
      <name val="Arial"/>
      <family val="2"/>
    </font>
    <font>
      <b/>
      <sz val="12"/>
      <name val="Arial"/>
      <family val="2"/>
    </font>
    <font>
      <u/>
      <sz val="10"/>
      <color indexed="12"/>
      <name val="Arial"/>
      <family val="2"/>
    </font>
    <font>
      <b/>
      <sz val="10"/>
      <color theme="0"/>
      <name val="Arial"/>
      <family val="2"/>
    </font>
    <font>
      <sz val="9"/>
      <color rgb="FF000000"/>
      <name val="Arial"/>
      <family val="2"/>
    </font>
    <font>
      <b/>
      <sz val="11"/>
      <color rgb="FFFFFFFF"/>
      <name val="Calibri"/>
      <family val="2"/>
    </font>
    <font>
      <sz val="11"/>
      <color rgb="FF000000"/>
      <name val="Calibri"/>
      <family val="2"/>
    </font>
    <font>
      <b/>
      <sz val="9"/>
      <color indexed="81"/>
      <name val="Tahoma"/>
      <family val="2"/>
    </font>
    <font>
      <i/>
      <sz val="10"/>
      <color theme="1"/>
      <name val="Arial"/>
      <family val="2"/>
    </font>
    <font>
      <b/>
      <sz val="10"/>
      <color rgb="FFFFFFFF"/>
      <name val="Calibri"/>
      <family val="2"/>
    </font>
    <font>
      <sz val="10"/>
      <color rgb="FF000000"/>
      <name val="Calibri"/>
      <family val="2"/>
    </font>
    <font>
      <b/>
      <sz val="11"/>
      <color rgb="FFFF0000"/>
      <name val="Calibri"/>
      <family val="2"/>
      <scheme val="minor"/>
    </font>
    <font>
      <sz val="10"/>
      <name val="Arial"/>
      <family val="2"/>
    </font>
    <font>
      <b/>
      <sz val="10"/>
      <color theme="1"/>
      <name val="Century"/>
      <family val="1"/>
    </font>
    <font>
      <u/>
      <sz val="10"/>
      <color theme="10"/>
      <name val="Arial"/>
      <family val="2"/>
    </font>
    <font>
      <u/>
      <sz val="11"/>
      <color theme="10"/>
      <name val="Calibri"/>
      <family val="2"/>
      <scheme val="minor"/>
    </font>
    <font>
      <sz val="11"/>
      <name val="Calibri"/>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sz val="12"/>
      <name val="Times New Roman"/>
      <family val="1"/>
    </font>
    <font>
      <i/>
      <sz val="11"/>
      <color indexed="23"/>
      <name val="Calibri"/>
      <family val="2"/>
    </font>
    <font>
      <sz val="11"/>
      <color indexed="17"/>
      <name val="Calibri"/>
      <family val="2"/>
    </font>
    <font>
      <b/>
      <sz val="12"/>
      <name val="Times New Roman"/>
      <family val="1"/>
    </font>
    <font>
      <b/>
      <sz val="15"/>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sz val="10"/>
      <name val="MS Sans Serif"/>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0"/>
      <name val="Arial"/>
      <family val="2"/>
    </font>
    <font>
      <sz val="10"/>
      <color theme="1"/>
      <name val="Century"/>
      <family val="1"/>
    </font>
    <font>
      <sz val="10"/>
      <name val="Century"/>
      <family val="1"/>
    </font>
    <font>
      <b/>
      <sz val="10"/>
      <name val="Century"/>
      <family val="1"/>
    </font>
    <font>
      <u/>
      <sz val="10"/>
      <name val="Century"/>
      <family val="1"/>
    </font>
    <font>
      <u/>
      <sz val="10"/>
      <name val="Arial"/>
      <family val="2"/>
    </font>
    <font>
      <b/>
      <u/>
      <sz val="10"/>
      <name val="Arial"/>
      <family val="2"/>
    </font>
    <font>
      <i/>
      <sz val="10"/>
      <name val="Arial"/>
      <family val="2"/>
    </font>
    <font>
      <sz val="8"/>
      <color theme="1"/>
      <name val="Calibri"/>
      <family val="2"/>
    </font>
    <font>
      <sz val="10"/>
      <color rgb="FF000000"/>
      <name val="Arial"/>
      <family val="2"/>
    </font>
    <font>
      <b/>
      <sz val="11"/>
      <color rgb="FF000000"/>
      <name val="Times New Roman"/>
      <family val="1"/>
    </font>
    <font>
      <sz val="11"/>
      <color rgb="FF000000"/>
      <name val="Times New Roman"/>
      <family val="1"/>
    </font>
    <font>
      <b/>
      <sz val="11"/>
      <name val="Times New Roman"/>
      <family val="1"/>
    </font>
    <font>
      <sz val="11"/>
      <name val="Times New Roman"/>
      <family val="1"/>
    </font>
    <font>
      <sz val="11"/>
      <name val="Symbol"/>
      <family val="1"/>
      <charset val="2"/>
    </font>
    <font>
      <sz val="7"/>
      <name val="Times New Roman"/>
      <family val="1"/>
    </font>
    <font>
      <b/>
      <sz val="11"/>
      <color rgb="FF266659"/>
      <name val="Calibri"/>
      <family val="2"/>
    </font>
    <font>
      <b/>
      <sz val="11"/>
      <color indexed="8"/>
      <name val="Arial"/>
      <family val="2"/>
    </font>
    <font>
      <sz val="9"/>
      <color indexed="8"/>
      <name val="Arial"/>
      <family val="2"/>
    </font>
    <font>
      <sz val="10"/>
      <name val="Verdana"/>
      <family val="2"/>
    </font>
  </fonts>
  <fills count="56">
    <fill>
      <patternFill patternType="none"/>
    </fill>
    <fill>
      <patternFill patternType="gray125"/>
    </fill>
    <fill>
      <patternFill patternType="solid">
        <fgColor theme="2" tint="-9.9978637043366805E-2"/>
        <bgColor indexed="64"/>
      </patternFill>
    </fill>
    <fill>
      <patternFill patternType="solid">
        <fgColor theme="3"/>
        <bgColor indexed="64"/>
      </patternFill>
    </fill>
    <fill>
      <patternFill patternType="solid">
        <fgColor theme="3" tint="0.79998168889431442"/>
        <bgColor indexed="64"/>
      </patternFill>
    </fill>
    <fill>
      <patternFill patternType="solid">
        <fgColor indexed="18"/>
        <bgColor indexed="64"/>
      </patternFill>
    </fill>
    <fill>
      <patternFill patternType="solid">
        <fgColor indexed="26"/>
        <bgColor indexed="64"/>
      </patternFill>
    </fill>
    <fill>
      <patternFill patternType="solid">
        <fgColor indexed="12"/>
        <bgColor indexed="64"/>
      </patternFill>
    </fill>
    <fill>
      <patternFill patternType="solid">
        <fgColor theme="6" tint="0.59999389629810485"/>
        <bgColor indexed="64"/>
      </patternFill>
    </fill>
    <fill>
      <patternFill patternType="solid">
        <fgColor indexed="22"/>
        <bgColor indexed="64"/>
      </patternFill>
    </fill>
    <fill>
      <patternFill patternType="solid">
        <fgColor theme="0" tint="-0.249977111117893"/>
        <bgColor indexed="64"/>
      </patternFill>
    </fill>
    <fill>
      <patternFill patternType="solid">
        <fgColor indexed="47"/>
        <bgColor indexed="64"/>
      </patternFill>
    </fill>
    <fill>
      <patternFill patternType="solid">
        <fgColor indexed="60"/>
        <bgColor indexed="64"/>
      </patternFill>
    </fill>
    <fill>
      <patternFill patternType="solid">
        <fgColor indexed="57"/>
        <bgColor indexed="64"/>
      </patternFill>
    </fill>
    <fill>
      <patternFill patternType="solid">
        <fgColor indexed="31"/>
        <bgColor indexed="64"/>
      </patternFill>
    </fill>
    <fill>
      <patternFill patternType="solid">
        <fgColor indexed="44"/>
        <bgColor indexed="64"/>
      </patternFill>
    </fill>
    <fill>
      <patternFill patternType="solid">
        <fgColor theme="4" tint="-0.249977111117893"/>
        <bgColor indexed="64"/>
      </patternFill>
    </fill>
    <fill>
      <patternFill patternType="solid">
        <fgColor theme="4" tint="0.79998168889431442"/>
        <bgColor indexed="64"/>
      </patternFill>
    </fill>
    <fill>
      <patternFill patternType="solid">
        <fgColor theme="0" tint="-0.14999847407452621"/>
        <bgColor indexed="64"/>
      </patternFill>
    </fill>
    <fill>
      <patternFill patternType="solid">
        <fgColor theme="3" tint="0.59999389629810485"/>
        <bgColor indexed="64"/>
      </patternFill>
    </fill>
    <fill>
      <patternFill patternType="solid">
        <fgColor rgb="FFFFFF00"/>
        <bgColor indexed="64"/>
      </patternFill>
    </fill>
    <fill>
      <patternFill patternType="solid">
        <fgColor theme="0" tint="-4.9989318521683403E-2"/>
        <bgColor indexed="64"/>
      </patternFill>
    </fill>
    <fill>
      <patternFill patternType="solid">
        <fgColor theme="6" tint="0.79998168889431442"/>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13"/>
        <bgColor indexed="64"/>
      </patternFill>
    </fill>
    <fill>
      <patternFill patternType="solid">
        <fgColor indexed="41"/>
        <bgColor indexed="64"/>
      </patternFill>
    </fill>
    <fill>
      <patternFill patternType="solid">
        <fgColor indexed="9"/>
        <bgColor indexed="64"/>
      </patternFill>
    </fill>
    <fill>
      <patternFill patternType="solid">
        <fgColor theme="6" tint="0.39997558519241921"/>
        <bgColor indexed="64"/>
      </patternFill>
    </fill>
    <fill>
      <patternFill patternType="solid">
        <fgColor theme="1" tint="0.499984740745262"/>
        <bgColor indexed="64"/>
      </patternFill>
    </fill>
    <fill>
      <patternFill patternType="solid">
        <fgColor rgb="FFE6EED5"/>
        <bgColor indexed="64"/>
      </patternFill>
    </fill>
    <fill>
      <patternFill patternType="solid">
        <fgColor theme="1"/>
        <bgColor indexed="64"/>
      </patternFill>
    </fill>
    <fill>
      <patternFill patternType="solid">
        <fgColor rgb="FF92D050"/>
        <bgColor indexed="64"/>
      </patternFill>
    </fill>
    <fill>
      <patternFill patternType="solid">
        <fgColor rgb="FFFFC000"/>
        <bgColor indexed="64"/>
      </patternFill>
    </fill>
    <fill>
      <patternFill patternType="solid">
        <fgColor indexed="11"/>
        <bgColor indexed="64"/>
      </patternFill>
    </fill>
    <fill>
      <patternFill patternType="solid">
        <fgColor theme="4"/>
        <bgColor indexed="64"/>
      </patternFill>
    </fill>
  </fills>
  <borders count="6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rgb="FF9BBB59"/>
      </left>
      <right/>
      <top style="medium">
        <color rgb="FF9BBB59"/>
      </top>
      <bottom style="medium">
        <color rgb="FF9BBB59"/>
      </bottom>
      <diagonal/>
    </border>
    <border>
      <left/>
      <right/>
      <top style="medium">
        <color rgb="FF9BBB59"/>
      </top>
      <bottom style="medium">
        <color rgb="FF9BBB59"/>
      </bottom>
      <diagonal/>
    </border>
    <border>
      <left/>
      <right style="medium">
        <color rgb="FF9BBB59"/>
      </right>
      <top style="medium">
        <color rgb="FF9BBB59"/>
      </top>
      <bottom style="medium">
        <color rgb="FF9BBB59"/>
      </bottom>
      <diagonal/>
    </border>
    <border>
      <left style="medium">
        <color rgb="FF9BBB59"/>
      </left>
      <right style="medium">
        <color rgb="FF9BBB59"/>
      </right>
      <top style="medium">
        <color rgb="FF9BBB59"/>
      </top>
      <bottom/>
      <diagonal/>
    </border>
    <border>
      <left style="medium">
        <color rgb="FF9BBB59"/>
      </left>
      <right style="medium">
        <color rgb="FF9BBB59"/>
      </right>
      <top style="medium">
        <color rgb="FF9BBB59"/>
      </top>
      <bottom style="medium">
        <color rgb="FF9BBB59"/>
      </bottom>
      <diagonal/>
    </border>
    <border>
      <left style="medium">
        <color rgb="FF9BBB59"/>
      </left>
      <right style="medium">
        <color rgb="FF9BBB59"/>
      </right>
      <top/>
      <bottom style="medium">
        <color rgb="FF9BBB59"/>
      </bottom>
      <diagonal/>
    </border>
    <border>
      <left/>
      <right style="medium">
        <color rgb="FF9BBB59"/>
      </right>
      <top/>
      <bottom style="medium">
        <color rgb="FF9BBB59"/>
      </bottom>
      <diagonal/>
    </border>
    <border>
      <left/>
      <right/>
      <top style="medium">
        <color rgb="FF9BBB59"/>
      </top>
      <bottom/>
      <diagonal/>
    </border>
    <border>
      <left/>
      <right/>
      <top/>
      <bottom style="medium">
        <color rgb="FF9BBB59"/>
      </bottom>
      <diagonal/>
    </border>
    <border>
      <left style="thin">
        <color indexed="8"/>
      </left>
      <right style="thin">
        <color indexed="8"/>
      </right>
      <top style="thin">
        <color indexed="8"/>
      </top>
      <bottom style="thin">
        <color indexed="8"/>
      </bottom>
      <diagonal/>
    </border>
    <border>
      <left style="thin">
        <color indexed="8"/>
      </left>
      <right/>
      <top style="thin">
        <color indexed="8"/>
      </top>
      <bottom/>
      <diagonal/>
    </border>
    <border>
      <left style="thin">
        <color indexed="8"/>
      </left>
      <right/>
      <top/>
      <bottom style="thin">
        <color indexed="8"/>
      </bottom>
      <diagonal/>
    </border>
    <border>
      <left style="thin">
        <color indexed="8"/>
      </left>
      <right style="thin">
        <color indexed="8"/>
      </right>
      <top/>
      <bottom style="thin">
        <color indexed="8"/>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bottom style="medium">
        <color indexed="64"/>
      </bottom>
      <diagonal/>
    </border>
  </borders>
  <cellStyleXfs count="152">
    <xf numFmtId="0" fontId="0" fillId="0" borderId="0"/>
    <xf numFmtId="43" fontId="1" fillId="0" borderId="0" applyFont="0" applyFill="0" applyBorder="0" applyAlignment="0" applyProtection="0"/>
    <xf numFmtId="0" fontId="2" fillId="0" borderId="0">
      <alignment readingOrder="1"/>
    </xf>
    <xf numFmtId="0" fontId="8" fillId="0" borderId="0"/>
    <xf numFmtId="0" fontId="2" fillId="0" borderId="0"/>
    <xf numFmtId="0" fontId="2" fillId="0" borderId="0">
      <alignment readingOrder="1"/>
    </xf>
    <xf numFmtId="0" fontId="2" fillId="0" borderId="0"/>
    <xf numFmtId="0" fontId="2" fillId="0" borderId="0"/>
    <xf numFmtId="9" fontId="1" fillId="0" borderId="0" applyFont="0" applyFill="0" applyBorder="0" applyAlignment="0" applyProtection="0"/>
    <xf numFmtId="0" fontId="5" fillId="0" borderId="0"/>
    <xf numFmtId="43" fontId="5" fillId="0" borderId="0" applyFont="0" applyFill="0" applyBorder="0" applyAlignment="0" applyProtection="0"/>
    <xf numFmtId="44" fontId="5" fillId="0" borderId="0" applyFont="0" applyFill="0" applyBorder="0" applyAlignment="0" applyProtection="0"/>
    <xf numFmtId="0" fontId="24" fillId="0" borderId="0"/>
    <xf numFmtId="0" fontId="2" fillId="0" borderId="0"/>
    <xf numFmtId="0" fontId="2" fillId="0" borderId="0"/>
    <xf numFmtId="0" fontId="26" fillId="0" borderId="0" applyNumberFormat="0" applyFill="0" applyBorder="0" applyAlignment="0" applyProtection="0">
      <alignment vertical="top"/>
      <protection locked="0"/>
    </xf>
    <xf numFmtId="43" fontId="2" fillId="0" borderId="0" applyFont="0" applyFill="0" applyBorder="0" applyAlignment="0" applyProtection="0"/>
    <xf numFmtId="0" fontId="2" fillId="0" borderId="0"/>
    <xf numFmtId="9" fontId="5" fillId="0" borderId="0" applyFont="0" applyFill="0" applyBorder="0" applyAlignment="0" applyProtection="0"/>
    <xf numFmtId="0" fontId="36" fillId="0" borderId="0">
      <alignment readingOrder="1"/>
    </xf>
    <xf numFmtId="9" fontId="2" fillId="0" borderId="0" applyFont="0" applyFill="0" applyBorder="0" applyAlignment="0" applyProtection="0"/>
    <xf numFmtId="0" fontId="5" fillId="0" borderId="0"/>
    <xf numFmtId="0" fontId="38" fillId="0" borderId="0" applyNumberFormat="0" applyFill="0" applyBorder="0" applyAlignment="0" applyProtection="0">
      <alignment readingOrder="1"/>
    </xf>
    <xf numFmtId="0" fontId="39" fillId="0" borderId="0" applyNumberFormat="0" applyFill="0" applyBorder="0" applyAlignment="0" applyProtection="0"/>
    <xf numFmtId="0" fontId="2" fillId="0" borderId="0">
      <alignment readingOrder="1"/>
    </xf>
    <xf numFmtId="44" fontId="2" fillId="0" borderId="0" applyFont="0" applyFill="0" applyBorder="0" applyAlignment="0" applyProtection="0"/>
    <xf numFmtId="0" fontId="2" fillId="0" borderId="0"/>
    <xf numFmtId="0" fontId="41" fillId="23" borderId="0" applyNumberFormat="0" applyBorder="0" applyAlignment="0" applyProtection="0"/>
    <xf numFmtId="0" fontId="41" fillId="24" borderId="0" applyNumberFormat="0" applyBorder="0" applyAlignment="0" applyProtection="0"/>
    <xf numFmtId="0" fontId="41" fillId="25" borderId="0" applyNumberFormat="0" applyBorder="0" applyAlignment="0" applyProtection="0"/>
    <xf numFmtId="0" fontId="41" fillId="26" borderId="0" applyNumberFormat="0" applyBorder="0" applyAlignment="0" applyProtection="0"/>
    <xf numFmtId="0" fontId="41" fillId="27" borderId="0" applyNumberFormat="0" applyBorder="0" applyAlignment="0" applyProtection="0"/>
    <xf numFmtId="0" fontId="41" fillId="28" borderId="0" applyNumberFormat="0" applyBorder="0" applyAlignment="0" applyProtection="0"/>
    <xf numFmtId="0" fontId="41" fillId="29" borderId="0" applyNumberFormat="0" applyBorder="0" applyAlignment="0" applyProtection="0"/>
    <xf numFmtId="0" fontId="41" fillId="30" borderId="0" applyNumberFormat="0" applyBorder="0" applyAlignment="0" applyProtection="0"/>
    <xf numFmtId="0" fontId="41" fillId="31" borderId="0" applyNumberFormat="0" applyBorder="0" applyAlignment="0" applyProtection="0"/>
    <xf numFmtId="0" fontId="41" fillId="26" borderId="0" applyNumberFormat="0" applyBorder="0" applyAlignment="0" applyProtection="0"/>
    <xf numFmtId="0" fontId="41" fillId="29" borderId="0" applyNumberFormat="0" applyBorder="0" applyAlignment="0" applyProtection="0"/>
    <xf numFmtId="0" fontId="41" fillId="32" borderId="0" applyNumberFormat="0" applyBorder="0" applyAlignment="0" applyProtection="0"/>
    <xf numFmtId="0" fontId="42" fillId="33" borderId="0" applyNumberFormat="0" applyBorder="0" applyAlignment="0" applyProtection="0"/>
    <xf numFmtId="0" fontId="42" fillId="30" borderId="0" applyNumberFormat="0" applyBorder="0" applyAlignment="0" applyProtection="0"/>
    <xf numFmtId="0" fontId="42" fillId="31" borderId="0" applyNumberFormat="0" applyBorder="0" applyAlignment="0" applyProtection="0"/>
    <xf numFmtId="0" fontId="42" fillId="34" borderId="0" applyNumberFormat="0" applyBorder="0" applyAlignment="0" applyProtection="0"/>
    <xf numFmtId="0" fontId="42" fillId="35" borderId="0" applyNumberFormat="0" applyBorder="0" applyAlignment="0" applyProtection="0"/>
    <xf numFmtId="0" fontId="42" fillId="36" borderId="0" applyNumberFormat="0" applyBorder="0" applyAlignment="0" applyProtection="0"/>
    <xf numFmtId="0" fontId="42" fillId="37" borderId="0" applyNumberFormat="0" applyBorder="0" applyAlignment="0" applyProtection="0"/>
    <xf numFmtId="0" fontId="42" fillId="38" borderId="0" applyNumberFormat="0" applyBorder="0" applyAlignment="0" applyProtection="0"/>
    <xf numFmtId="0" fontId="42" fillId="39" borderId="0" applyNumberFormat="0" applyBorder="0" applyAlignment="0" applyProtection="0"/>
    <xf numFmtId="0" fontId="42" fillId="34" borderId="0" applyNumberFormat="0" applyBorder="0" applyAlignment="0" applyProtection="0"/>
    <xf numFmtId="0" fontId="42" fillId="35" borderId="0" applyNumberFormat="0" applyBorder="0" applyAlignment="0" applyProtection="0"/>
    <xf numFmtId="0" fontId="42" fillId="40" borderId="0" applyNumberFormat="0" applyBorder="0" applyAlignment="0" applyProtection="0"/>
    <xf numFmtId="0" fontId="43" fillId="24" borderId="0" applyNumberFormat="0" applyBorder="0" applyAlignment="0" applyProtection="0"/>
    <xf numFmtId="0" fontId="44" fillId="41" borderId="34" applyNumberFormat="0" applyAlignment="0" applyProtection="0"/>
    <xf numFmtId="0" fontId="45" fillId="42" borderId="35" applyNumberFormat="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0" fontId="2" fillId="15" borderId="0" applyNumberFormat="0" applyAlignment="0">
      <alignment horizontal="right"/>
    </xf>
    <xf numFmtId="0" fontId="2" fillId="15" borderId="0" applyNumberFormat="0" applyAlignment="0">
      <alignment horizontal="right"/>
    </xf>
    <xf numFmtId="0" fontId="2" fillId="15" borderId="0" applyNumberFormat="0" applyAlignment="0">
      <alignment horizontal="right"/>
    </xf>
    <xf numFmtId="0" fontId="2" fillId="15" borderId="0" applyNumberFormat="0" applyAlignment="0">
      <alignment horizontal="right"/>
    </xf>
    <xf numFmtId="0" fontId="2" fillId="11" borderId="0" applyNumberFormat="0" applyAlignment="0"/>
    <xf numFmtId="177" fontId="46" fillId="0" borderId="0"/>
    <xf numFmtId="0" fontId="47" fillId="0" borderId="0" applyNumberFormat="0" applyFill="0" applyBorder="0" applyAlignment="0" applyProtection="0"/>
    <xf numFmtId="0" fontId="48" fillId="25" borderId="0" applyNumberFormat="0" applyBorder="0" applyAlignment="0" applyProtection="0"/>
    <xf numFmtId="0" fontId="49" fillId="0" borderId="0">
      <alignment horizontal="center" wrapText="1"/>
    </xf>
    <xf numFmtId="0" fontId="50" fillId="0" borderId="36" applyNumberFormat="0" applyFill="0" applyAlignment="0" applyProtection="0"/>
    <xf numFmtId="0" fontId="51" fillId="0" borderId="37" applyNumberFormat="0" applyFill="0" applyAlignment="0" applyProtection="0"/>
    <xf numFmtId="0" fontId="51" fillId="0" borderId="0" applyNumberFormat="0" applyFill="0" applyBorder="0" applyAlignment="0" applyProtection="0"/>
    <xf numFmtId="0" fontId="38" fillId="0" borderId="0" applyNumberFormat="0" applyFill="0" applyBorder="0" applyAlignment="0" applyProtection="0">
      <alignment vertical="top"/>
      <protection locked="0"/>
    </xf>
    <xf numFmtId="0" fontId="52" fillId="28" borderId="34" applyNumberFormat="0" applyAlignment="0" applyProtection="0"/>
    <xf numFmtId="0" fontId="53" fillId="0" borderId="38" applyNumberFormat="0" applyFill="0" applyAlignment="0" applyProtection="0"/>
    <xf numFmtId="0" fontId="54" fillId="43" borderId="0" applyNumberFormat="0" applyBorder="0" applyAlignment="0" applyProtection="0"/>
    <xf numFmtId="0" fontId="41" fillId="0" borderId="0"/>
    <xf numFmtId="0" fontId="41" fillId="0" borderId="0"/>
    <xf numFmtId="0" fontId="41" fillId="0" borderId="0"/>
    <xf numFmtId="0" fontId="2" fillId="0" borderId="0"/>
    <xf numFmtId="0" fontId="5" fillId="0" borderId="0"/>
    <xf numFmtId="0" fontId="5" fillId="0" borderId="0"/>
    <xf numFmtId="0" fontId="2" fillId="0" borderId="0"/>
    <xf numFmtId="0" fontId="2" fillId="0" borderId="0"/>
    <xf numFmtId="0" fontId="2" fillId="0" borderId="0"/>
    <xf numFmtId="0" fontId="2" fillId="0" borderId="0"/>
    <xf numFmtId="0" fontId="41" fillId="0" borderId="0"/>
    <xf numFmtId="0" fontId="41" fillId="0" borderId="0"/>
    <xf numFmtId="0" fontId="2" fillId="0" borderId="0">
      <alignment readingOrder="1"/>
    </xf>
    <xf numFmtId="0" fontId="41" fillId="0" borderId="0"/>
    <xf numFmtId="0" fontId="2" fillId="0" borderId="0">
      <alignment readingOrder="1"/>
    </xf>
    <xf numFmtId="0" fontId="2" fillId="0" borderId="0"/>
    <xf numFmtId="0" fontId="2" fillId="0" borderId="0"/>
    <xf numFmtId="0" fontId="41" fillId="0" borderId="0"/>
    <xf numFmtId="0" fontId="5" fillId="0" borderId="0"/>
    <xf numFmtId="0" fontId="41" fillId="0" borderId="0"/>
    <xf numFmtId="0" fontId="41" fillId="0" borderId="0"/>
    <xf numFmtId="0" fontId="55" fillId="0" borderId="0"/>
    <xf numFmtId="0" fontId="41" fillId="0" borderId="0"/>
    <xf numFmtId="0" fontId="41" fillId="0" borderId="0"/>
    <xf numFmtId="0" fontId="41" fillId="0" borderId="0"/>
    <xf numFmtId="0" fontId="41" fillId="0" borderId="0"/>
    <xf numFmtId="0" fontId="2" fillId="0" borderId="0">
      <alignment readingOrder="1"/>
    </xf>
    <xf numFmtId="0" fontId="2" fillId="0" borderId="0">
      <alignment readingOrder="1"/>
    </xf>
    <xf numFmtId="0" fontId="41" fillId="44" borderId="39" applyNumberFormat="0" applyFont="0" applyAlignment="0" applyProtection="0"/>
    <xf numFmtId="0" fontId="56" fillId="41" borderId="40" applyNumberFormat="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41" fillId="0" borderId="0" applyFont="0" applyFill="0" applyBorder="0" applyAlignment="0" applyProtection="0"/>
    <xf numFmtId="9" fontId="41" fillId="0" borderId="0" applyFont="0" applyFill="0" applyBorder="0" applyAlignment="0" applyProtection="0"/>
    <xf numFmtId="9" fontId="41" fillId="0" borderId="0" applyFont="0" applyFill="0" applyBorder="0" applyAlignment="0" applyProtection="0"/>
    <xf numFmtId="0" fontId="57" fillId="0" borderId="0" applyNumberFormat="0" applyFill="0" applyBorder="0" applyAlignment="0" applyProtection="0"/>
    <xf numFmtId="0" fontId="58" fillId="0" borderId="41" applyNumberFormat="0" applyFill="0" applyAlignment="0" applyProtection="0"/>
    <xf numFmtId="0" fontId="59" fillId="0" borderId="0" applyNumberFormat="0" applyFill="0" applyBorder="0" applyAlignment="0" applyProtection="0"/>
    <xf numFmtId="0" fontId="2" fillId="0" borderId="0"/>
    <xf numFmtId="0" fontId="2" fillId="0" borderId="0"/>
    <xf numFmtId="0" fontId="60" fillId="0" borderId="0">
      <alignment readingOrder="1"/>
    </xf>
    <xf numFmtId="0" fontId="2" fillId="0" borderId="0"/>
    <xf numFmtId="0" fontId="2" fillId="0" borderId="0"/>
    <xf numFmtId="9" fontId="2" fillId="0" borderId="0" applyFont="0" applyFill="0" applyBorder="0" applyAlignment="0" applyProtection="0"/>
    <xf numFmtId="0" fontId="2" fillId="0" borderId="0"/>
    <xf numFmtId="0" fontId="68" fillId="0" borderId="0"/>
    <xf numFmtId="0" fontId="5" fillId="0" borderId="0"/>
    <xf numFmtId="9" fontId="5"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0" fontId="2" fillId="15" borderId="0" applyNumberFormat="0" applyAlignment="0">
      <alignment horizontal="right"/>
    </xf>
    <xf numFmtId="0" fontId="2" fillId="11" borderId="0" applyNumberFormat="0" applyAlignment="0"/>
    <xf numFmtId="0" fontId="5" fillId="0" borderId="0"/>
    <xf numFmtId="0" fontId="1" fillId="0" borderId="0"/>
    <xf numFmtId="0" fontId="2" fillId="0" borderId="0"/>
    <xf numFmtId="0" fontId="2" fillId="0" borderId="0">
      <alignment readingOrder="1"/>
    </xf>
    <xf numFmtId="0" fontId="2" fillId="0" borderId="0">
      <alignment readingOrder="1"/>
    </xf>
    <xf numFmtId="0" fontId="79" fillId="43" borderId="39" applyNumberFormat="0" applyFont="0" applyAlignment="0" applyProtection="0"/>
    <xf numFmtId="9" fontId="2" fillId="0" borderId="0" applyFont="0" applyFill="0" applyBorder="0" applyAlignment="0" applyProtection="0"/>
    <xf numFmtId="9" fontId="2" fillId="0" borderId="0" applyFont="0" applyFill="0" applyBorder="0" applyAlignment="0" applyProtection="0"/>
  </cellStyleXfs>
  <cellXfs count="751">
    <xf numFmtId="0" fontId="0" fillId="0" borderId="0" xfId="0"/>
    <xf numFmtId="0" fontId="4" fillId="2" borderId="1" xfId="2" applyFont="1" applyFill="1" applyBorder="1" applyAlignment="1">
      <alignment horizontal="left" vertical="center" wrapText="1"/>
    </xf>
    <xf numFmtId="0" fontId="5" fillId="0" borderId="0" xfId="0" applyFont="1"/>
    <xf numFmtId="0" fontId="5" fillId="0" borderId="1" xfId="2" applyFont="1" applyFill="1" applyBorder="1" applyAlignment="1">
      <alignment horizontal="left" vertical="center" wrapText="1"/>
    </xf>
    <xf numFmtId="0" fontId="6" fillId="0" borderId="1" xfId="2" applyFont="1" applyBorder="1" applyAlignment="1">
      <alignment horizontal="left" vertical="center" wrapText="1" readingOrder="1"/>
    </xf>
    <xf numFmtId="0" fontId="6" fillId="0" borderId="1" xfId="2" applyNumberFormat="1" applyFont="1" applyBorder="1" applyAlignment="1">
      <alignment horizontal="left" vertical="center" wrapText="1" readingOrder="1"/>
    </xf>
    <xf numFmtId="0" fontId="6" fillId="0" borderId="1" xfId="2" applyFont="1" applyBorder="1" applyAlignment="1">
      <alignment wrapText="1" readingOrder="1"/>
    </xf>
    <xf numFmtId="0" fontId="4" fillId="2" borderId="2" xfId="2" applyFont="1" applyFill="1" applyBorder="1" applyAlignment="1">
      <alignment horizontal="left" vertical="center" wrapText="1"/>
    </xf>
    <xf numFmtId="0" fontId="7" fillId="4" borderId="3" xfId="0" applyFont="1" applyFill="1" applyBorder="1"/>
    <xf numFmtId="0" fontId="7" fillId="4" borderId="4" xfId="0" applyFont="1" applyFill="1" applyBorder="1"/>
    <xf numFmtId="0" fontId="7" fillId="4" borderId="5" xfId="0" applyFont="1" applyFill="1" applyBorder="1"/>
    <xf numFmtId="0" fontId="9" fillId="0" borderId="0" xfId="3" applyFont="1"/>
    <xf numFmtId="0" fontId="10" fillId="0" borderId="0" xfId="4" applyFont="1"/>
    <xf numFmtId="0" fontId="2" fillId="0" borderId="0" xfId="3" applyFont="1"/>
    <xf numFmtId="5" fontId="2" fillId="0" borderId="0" xfId="3" applyNumberFormat="1" applyFont="1"/>
    <xf numFmtId="164" fontId="2" fillId="0" borderId="0" xfId="3" applyNumberFormat="1" applyFont="1"/>
    <xf numFmtId="164" fontId="10" fillId="0" borderId="0" xfId="3" applyNumberFormat="1" applyFont="1"/>
    <xf numFmtId="0" fontId="2" fillId="0" borderId="0" xfId="3" applyFont="1" applyFill="1"/>
    <xf numFmtId="165" fontId="2" fillId="0" borderId="0" xfId="3" applyNumberFormat="1" applyFont="1"/>
    <xf numFmtId="0" fontId="9" fillId="0" borderId="0" xfId="3" applyFont="1" applyAlignment="1">
      <alignment horizontal="left"/>
    </xf>
    <xf numFmtId="0" fontId="0" fillId="0" borderId="0" xfId="0">
      <alignment readingOrder="1"/>
    </xf>
    <xf numFmtId="166" fontId="0" fillId="0" borderId="0" xfId="0" applyNumberFormat="1" applyAlignment="1">
      <alignment horizontal="center" readingOrder="1"/>
    </xf>
    <xf numFmtId="167" fontId="0" fillId="0" borderId="0" xfId="0" applyNumberFormat="1" applyAlignment="1">
      <alignment horizontal="center" readingOrder="1"/>
    </xf>
    <xf numFmtId="0" fontId="2" fillId="0" borderId="0" xfId="3" applyFont="1" applyAlignment="1">
      <alignment horizontal="center"/>
    </xf>
    <xf numFmtId="0" fontId="11" fillId="5" borderId="6" xfId="3" applyFont="1" applyFill="1" applyBorder="1" applyAlignment="1">
      <alignment horizontal="centerContinuous"/>
    </xf>
    <xf numFmtId="0" fontId="12" fillId="5" borderId="6" xfId="3" applyFont="1" applyFill="1" applyBorder="1" applyAlignment="1">
      <alignment horizontal="centerContinuous"/>
    </xf>
    <xf numFmtId="0" fontId="12" fillId="5" borderId="7" xfId="3" applyFont="1" applyFill="1" applyBorder="1" applyAlignment="1">
      <alignment horizontal="centerContinuous"/>
    </xf>
    <xf numFmtId="0" fontId="13" fillId="5" borderId="8" xfId="3" applyFont="1" applyFill="1" applyBorder="1" applyAlignment="1">
      <alignment horizontal="centerContinuous"/>
    </xf>
    <xf numFmtId="0" fontId="12" fillId="3" borderId="8" xfId="3" applyFont="1" applyFill="1" applyBorder="1" applyAlignment="1">
      <alignment horizontal="center"/>
    </xf>
    <xf numFmtId="0" fontId="12" fillId="0" borderId="0" xfId="3" applyFont="1" applyFill="1" applyBorder="1" applyAlignment="1">
      <alignment horizontal="centerContinuous"/>
    </xf>
    <xf numFmtId="0" fontId="13" fillId="0" borderId="0" xfId="3" applyFont="1" applyFill="1" applyBorder="1" applyAlignment="1">
      <alignment horizontal="centerContinuous"/>
    </xf>
    <xf numFmtId="0" fontId="14" fillId="0" borderId="0" xfId="3" applyFont="1" applyFill="1" applyBorder="1" applyAlignment="1">
      <alignment horizontal="centerContinuous"/>
    </xf>
    <xf numFmtId="0" fontId="2" fillId="0" borderId="0" xfId="3" applyFont="1" applyFill="1" applyBorder="1"/>
    <xf numFmtId="0" fontId="14" fillId="9" borderId="1" xfId="3" applyFont="1" applyFill="1" applyBorder="1" applyAlignment="1">
      <alignment horizontal="center" wrapText="1"/>
    </xf>
    <xf numFmtId="0" fontId="14" fillId="9" borderId="11" xfId="3" applyFont="1" applyFill="1" applyBorder="1" applyAlignment="1">
      <alignment horizontal="center" wrapText="1"/>
    </xf>
    <xf numFmtId="0" fontId="14" fillId="9" borderId="2" xfId="3" applyFont="1" applyFill="1" applyBorder="1" applyAlignment="1">
      <alignment horizontal="center" wrapText="1"/>
    </xf>
    <xf numFmtId="0" fontId="14" fillId="9" borderId="2" xfId="0" applyFont="1" applyFill="1" applyBorder="1" applyAlignment="1">
      <alignment horizontal="center" wrapText="1"/>
    </xf>
    <xf numFmtId="0" fontId="14" fillId="10" borderId="8" xfId="3" applyFont="1" applyFill="1" applyBorder="1" applyAlignment="1">
      <alignment horizontal="center" wrapText="1"/>
    </xf>
    <xf numFmtId="0" fontId="14" fillId="10" borderId="1" xfId="3" applyFont="1" applyFill="1" applyBorder="1" applyAlignment="1">
      <alignment horizontal="center" wrapText="1"/>
    </xf>
    <xf numFmtId="0" fontId="14" fillId="0" borderId="0" xfId="3" applyFont="1" applyFill="1" applyBorder="1" applyAlignment="1">
      <alignment horizontal="center" wrapText="1"/>
    </xf>
    <xf numFmtId="164" fontId="0" fillId="0" borderId="0" xfId="0" applyNumberFormat="1">
      <alignment readingOrder="1"/>
    </xf>
    <xf numFmtId="0" fontId="3" fillId="0" borderId="0" xfId="0" applyFont="1">
      <alignment readingOrder="1"/>
    </xf>
    <xf numFmtId="0" fontId="0" fillId="0" borderId="0" xfId="0" applyFill="1">
      <alignment readingOrder="1"/>
    </xf>
    <xf numFmtId="0" fontId="0" fillId="0" borderId="0" xfId="0" applyFill="1" applyAlignment="1">
      <alignment vertical="center" wrapText="1" readingOrder="1"/>
    </xf>
    <xf numFmtId="9" fontId="0" fillId="0" borderId="0" xfId="0" applyNumberFormat="1">
      <alignment readingOrder="1"/>
    </xf>
    <xf numFmtId="1" fontId="0" fillId="0" borderId="0" xfId="0" applyNumberFormat="1">
      <alignment readingOrder="1"/>
    </xf>
    <xf numFmtId="2" fontId="0" fillId="0" borderId="0" xfId="0" applyNumberFormat="1">
      <alignment readingOrder="1"/>
    </xf>
    <xf numFmtId="0" fontId="0" fillId="2" borderId="0" xfId="0" applyFill="1">
      <alignment readingOrder="1"/>
    </xf>
    <xf numFmtId="9" fontId="2" fillId="2" borderId="0" xfId="8" applyFont="1" applyFill="1">
      <alignment readingOrder="1"/>
    </xf>
    <xf numFmtId="0" fontId="19" fillId="12" borderId="9" xfId="0" applyFont="1" applyFill="1" applyBorder="1" applyAlignment="1">
      <alignment horizontal="left" wrapText="1" readingOrder="1"/>
    </xf>
    <xf numFmtId="0" fontId="19" fillId="12" borderId="8" xfId="0" applyFont="1" applyFill="1" applyBorder="1" applyAlignment="1">
      <alignment horizontal="center" wrapText="1" readingOrder="1"/>
    </xf>
    <xf numFmtId="0" fontId="19" fillId="13" borderId="9" xfId="0" applyFont="1" applyFill="1" applyBorder="1" applyAlignment="1">
      <alignment horizontal="left" readingOrder="1"/>
    </xf>
    <xf numFmtId="0" fontId="19" fillId="13" borderId="10" xfId="0" applyFont="1" applyFill="1" applyBorder="1" applyAlignment="1">
      <alignment horizontal="center" wrapText="1" readingOrder="1"/>
    </xf>
    <xf numFmtId="0" fontId="19" fillId="13" borderId="8" xfId="0" applyFont="1" applyFill="1" applyBorder="1" applyAlignment="1">
      <alignment horizontal="center" wrapText="1" readingOrder="1"/>
    </xf>
    <xf numFmtId="0" fontId="0" fillId="0" borderId="12" xfId="0" applyBorder="1">
      <alignment readingOrder="1"/>
    </xf>
    <xf numFmtId="0" fontId="0" fillId="0" borderId="13" xfId="0" applyBorder="1">
      <alignment readingOrder="1"/>
    </xf>
    <xf numFmtId="0" fontId="0" fillId="0" borderId="14" xfId="0" applyBorder="1">
      <alignment readingOrder="1"/>
    </xf>
    <xf numFmtId="0" fontId="0" fillId="0" borderId="15" xfId="0" applyBorder="1">
      <alignment readingOrder="1"/>
    </xf>
    <xf numFmtId="0" fontId="0" fillId="0" borderId="0" xfId="0" applyBorder="1">
      <alignment readingOrder="1"/>
    </xf>
    <xf numFmtId="0" fontId="0" fillId="0" borderId="16" xfId="0" applyBorder="1">
      <alignment readingOrder="1"/>
    </xf>
    <xf numFmtId="0" fontId="0" fillId="0" borderId="17" xfId="0" applyBorder="1">
      <alignment readingOrder="1"/>
    </xf>
    <xf numFmtId="0" fontId="0" fillId="0" borderId="18" xfId="0" applyBorder="1">
      <alignment readingOrder="1"/>
    </xf>
    <xf numFmtId="0" fontId="0" fillId="0" borderId="19" xfId="0" applyBorder="1">
      <alignment readingOrder="1"/>
    </xf>
    <xf numFmtId="0" fontId="14" fillId="14" borderId="3" xfId="0" applyFont="1" applyFill="1" applyBorder="1" applyAlignment="1">
      <alignment horizontal="centerContinuous" wrapText="1" readingOrder="1"/>
    </xf>
    <xf numFmtId="0" fontId="14" fillId="14" borderId="5" xfId="0" applyFont="1" applyFill="1" applyBorder="1" applyAlignment="1">
      <alignment horizontal="centerContinuous" wrapText="1" readingOrder="1"/>
    </xf>
    <xf numFmtId="164" fontId="14" fillId="14" borderId="3" xfId="0" applyNumberFormat="1" applyFont="1" applyFill="1" applyBorder="1" applyAlignment="1">
      <alignment horizontal="centerContinuous" wrapText="1" readingOrder="1"/>
    </xf>
    <xf numFmtId="164" fontId="14" fillId="14" borderId="4" xfId="0" applyNumberFormat="1" applyFont="1" applyFill="1" applyBorder="1" applyAlignment="1">
      <alignment horizontal="centerContinuous" wrapText="1" readingOrder="1"/>
    </xf>
    <xf numFmtId="164" fontId="14" fillId="14" borderId="5" xfId="0" applyNumberFormat="1" applyFont="1" applyFill="1" applyBorder="1" applyAlignment="1">
      <alignment horizontal="centerContinuous" wrapText="1" readingOrder="1"/>
    </xf>
    <xf numFmtId="164" fontId="14" fillId="14" borderId="10" xfId="0" applyNumberFormat="1" applyFont="1" applyFill="1" applyBorder="1" applyAlignment="1">
      <alignment horizontal="center" wrapText="1" readingOrder="1"/>
    </xf>
    <xf numFmtId="0" fontId="14" fillId="11" borderId="1" xfId="0" applyFont="1" applyFill="1" applyBorder="1" applyAlignment="1">
      <alignment horizontal="center" wrapText="1" readingOrder="1"/>
    </xf>
    <xf numFmtId="0" fontId="14" fillId="11" borderId="8" xfId="0" applyFont="1" applyFill="1" applyBorder="1" applyAlignment="1">
      <alignment horizontal="center" wrapText="1" readingOrder="1"/>
    </xf>
    <xf numFmtId="164" fontId="14" fillId="11" borderId="8" xfId="0" applyNumberFormat="1" applyFont="1" applyFill="1" applyBorder="1" applyAlignment="1">
      <alignment horizontal="center" wrapText="1" readingOrder="1"/>
    </xf>
    <xf numFmtId="170" fontId="14" fillId="11" borderId="8" xfId="0" applyNumberFormat="1" applyFont="1" applyFill="1" applyBorder="1" applyAlignment="1">
      <alignment horizontal="center" wrapText="1" readingOrder="1"/>
    </xf>
    <xf numFmtId="164" fontId="13" fillId="0" borderId="0" xfId="0" applyNumberFormat="1" applyFont="1">
      <alignment readingOrder="1"/>
    </xf>
    <xf numFmtId="0" fontId="14" fillId="15" borderId="3" xfId="0" applyFont="1" applyFill="1" applyBorder="1" applyAlignment="1">
      <alignment horizontal="centerContinuous" wrapText="1" readingOrder="1"/>
    </xf>
    <xf numFmtId="0" fontId="14" fillId="15" borderId="4" xfId="0" applyFont="1" applyFill="1" applyBorder="1" applyAlignment="1">
      <alignment horizontal="centerContinuous" wrapText="1" readingOrder="1"/>
    </xf>
    <xf numFmtId="164" fontId="14" fillId="15" borderId="4" xfId="0" applyNumberFormat="1" applyFont="1" applyFill="1" applyBorder="1" applyAlignment="1">
      <alignment horizontal="centerContinuous" wrapText="1" readingOrder="1"/>
    </xf>
    <xf numFmtId="164" fontId="14" fillId="15" borderId="5" xfId="0" applyNumberFormat="1" applyFont="1" applyFill="1" applyBorder="1" applyAlignment="1">
      <alignment horizontal="centerContinuous" wrapText="1" readingOrder="1"/>
    </xf>
    <xf numFmtId="164" fontId="14" fillId="15" borderId="10" xfId="0" applyNumberFormat="1" applyFont="1" applyFill="1" applyBorder="1" applyAlignment="1">
      <alignment horizontal="center" wrapText="1" readingOrder="1"/>
    </xf>
    <xf numFmtId="164" fontId="14" fillId="15" borderId="3" xfId="0" applyNumberFormat="1" applyFont="1" applyFill="1" applyBorder="1" applyAlignment="1">
      <alignment horizontal="centerContinuous" wrapText="1" readingOrder="1"/>
    </xf>
    <xf numFmtId="171" fontId="3" fillId="0" borderId="0" xfId="0" applyNumberFormat="1" applyFont="1">
      <alignment readingOrder="1"/>
    </xf>
    <xf numFmtId="164" fontId="20" fillId="0" borderId="0" xfId="0" applyNumberFormat="1" applyFont="1">
      <alignment readingOrder="1"/>
    </xf>
    <xf numFmtId="171" fontId="0" fillId="0" borderId="0" xfId="0" applyNumberFormat="1">
      <alignment readingOrder="1"/>
    </xf>
    <xf numFmtId="171" fontId="20" fillId="0" borderId="0" xfId="0" applyNumberFormat="1" applyFont="1">
      <alignment readingOrder="1"/>
    </xf>
    <xf numFmtId="0" fontId="14" fillId="15" borderId="1" xfId="0" applyFont="1" applyFill="1" applyBorder="1" applyAlignment="1">
      <alignment horizontal="center" wrapText="1" readingOrder="1"/>
    </xf>
    <xf numFmtId="0" fontId="14" fillId="15" borderId="8" xfId="0" applyFont="1" applyFill="1" applyBorder="1" applyAlignment="1">
      <alignment horizontal="center" wrapText="1" readingOrder="1"/>
    </xf>
    <xf numFmtId="164" fontId="14" fillId="15" borderId="8" xfId="0" applyNumberFormat="1" applyFont="1" applyFill="1" applyBorder="1" applyAlignment="1">
      <alignment horizontal="center" wrapText="1" readingOrder="1"/>
    </xf>
    <xf numFmtId="164" fontId="14" fillId="15" borderId="20" xfId="0" applyNumberFormat="1" applyFont="1" applyFill="1" applyBorder="1" applyAlignment="1">
      <alignment horizontal="centerContinuous" wrapText="1" readingOrder="1"/>
    </xf>
    <xf numFmtId="164" fontId="14" fillId="15" borderId="21" xfId="0" applyNumberFormat="1" applyFont="1" applyFill="1" applyBorder="1" applyAlignment="1">
      <alignment horizontal="centerContinuous" wrapText="1" readingOrder="1"/>
    </xf>
    <xf numFmtId="0" fontId="5" fillId="0" borderId="0" xfId="0" applyFont="1" applyAlignment="1">
      <alignment wrapText="1"/>
    </xf>
    <xf numFmtId="0" fontId="22" fillId="17" borderId="1" xfId="0" applyFont="1" applyFill="1" applyBorder="1"/>
    <xf numFmtId="0" fontId="22" fillId="2" borderId="1" xfId="0" applyFont="1" applyFill="1" applyBorder="1"/>
    <xf numFmtId="0" fontId="22" fillId="2" borderId="6" xfId="0" applyFont="1" applyFill="1" applyBorder="1"/>
    <xf numFmtId="0" fontId="22" fillId="2" borderId="11" xfId="0" applyFont="1" applyFill="1" applyBorder="1"/>
    <xf numFmtId="164" fontId="0" fillId="0" borderId="0" xfId="0" applyNumberFormat="1" applyAlignment="1">
      <alignment horizontal="center" readingOrder="1"/>
    </xf>
    <xf numFmtId="172" fontId="0" fillId="0" borderId="0" xfId="0" applyNumberFormat="1">
      <alignment readingOrder="1"/>
    </xf>
    <xf numFmtId="0" fontId="22" fillId="18" borderId="1" xfId="0" applyFont="1" applyFill="1" applyBorder="1"/>
    <xf numFmtId="164" fontId="22" fillId="18" borderId="1" xfId="0" applyNumberFormat="1" applyFont="1" applyFill="1" applyBorder="1"/>
    <xf numFmtId="0" fontId="21" fillId="0" borderId="0" xfId="0" applyFont="1">
      <alignment readingOrder="1"/>
    </xf>
    <xf numFmtId="0" fontId="22" fillId="4" borderId="1" xfId="0" applyFont="1" applyFill="1" applyBorder="1"/>
    <xf numFmtId="0" fontId="0" fillId="4" borderId="8" xfId="0" applyFill="1" applyBorder="1">
      <alignment readingOrder="1"/>
    </xf>
    <xf numFmtId="0" fontId="0" fillId="17" borderId="1" xfId="0" applyFill="1" applyBorder="1">
      <alignment readingOrder="1"/>
    </xf>
    <xf numFmtId="0" fontId="2" fillId="0" borderId="0" xfId="0" applyFont="1" applyAlignment="1">
      <alignment horizontal="right" readingOrder="1"/>
    </xf>
    <xf numFmtId="173" fontId="0" fillId="0" borderId="0" xfId="1" applyNumberFormat="1" applyFont="1" applyAlignment="1">
      <alignment readingOrder="1"/>
    </xf>
    <xf numFmtId="0" fontId="3" fillId="4" borderId="7" xfId="0" applyFont="1" applyFill="1" applyBorder="1">
      <alignment readingOrder="1"/>
    </xf>
    <xf numFmtId="0" fontId="0" fillId="4" borderId="26" xfId="0" applyFill="1" applyBorder="1">
      <alignment readingOrder="1"/>
    </xf>
    <xf numFmtId="0" fontId="3" fillId="4" borderId="26" xfId="0" applyFont="1" applyFill="1" applyBorder="1">
      <alignment readingOrder="1"/>
    </xf>
    <xf numFmtId="0" fontId="0" fillId="4" borderId="24" xfId="0" applyNumberFormat="1" applyFill="1" applyBorder="1" applyAlignment="1">
      <alignment vertical="center" wrapText="1" readingOrder="1"/>
    </xf>
    <xf numFmtId="0" fontId="0" fillId="4" borderId="25" xfId="0" applyNumberFormat="1" applyFill="1" applyBorder="1" applyAlignment="1">
      <alignment vertical="center" wrapText="1" readingOrder="1"/>
    </xf>
    <xf numFmtId="0" fontId="0" fillId="4" borderId="8" xfId="0" applyNumberFormat="1" applyFill="1" applyBorder="1" applyAlignment="1">
      <alignment vertical="center" wrapText="1" readingOrder="1"/>
    </xf>
    <xf numFmtId="0" fontId="0" fillId="4" borderId="10" xfId="0" applyNumberFormat="1" applyFill="1" applyBorder="1" applyAlignment="1">
      <alignment vertical="center" wrapText="1" readingOrder="1"/>
    </xf>
    <xf numFmtId="49" fontId="0" fillId="4" borderId="11" xfId="0" quotePrefix="1" applyNumberFormat="1" applyFill="1" applyBorder="1">
      <alignment readingOrder="1"/>
    </xf>
    <xf numFmtId="1" fontId="0" fillId="0" borderId="0" xfId="0" quotePrefix="1" applyNumberFormat="1">
      <alignment readingOrder="1"/>
    </xf>
    <xf numFmtId="0" fontId="0" fillId="0" borderId="0" xfId="0" quotePrefix="1">
      <alignment readingOrder="1"/>
    </xf>
    <xf numFmtId="1" fontId="0" fillId="0" borderId="0" xfId="0" applyNumberFormat="1" applyFill="1">
      <alignment readingOrder="1"/>
    </xf>
    <xf numFmtId="0" fontId="0" fillId="2" borderId="0" xfId="0" applyFill="1" applyAlignment="1">
      <alignment horizontal="center" readingOrder="1"/>
    </xf>
    <xf numFmtId="43" fontId="0" fillId="0" borderId="0" xfId="1" applyFont="1">
      <alignment readingOrder="1"/>
    </xf>
    <xf numFmtId="168" fontId="0" fillId="0" borderId="0" xfId="1" applyNumberFormat="1" applyFont="1" applyFill="1">
      <alignment readingOrder="1"/>
    </xf>
    <xf numFmtId="168" fontId="0" fillId="0" borderId="0" xfId="1" applyNumberFormat="1" applyFont="1">
      <alignment readingOrder="1"/>
    </xf>
    <xf numFmtId="0" fontId="0" fillId="2" borderId="1" xfId="0" applyFill="1" applyBorder="1">
      <alignment readingOrder="1"/>
    </xf>
    <xf numFmtId="0" fontId="0" fillId="2" borderId="1" xfId="0" applyFill="1" applyBorder="1" applyAlignment="1">
      <alignment horizontal="center" readingOrder="1"/>
    </xf>
    <xf numFmtId="164" fontId="3" fillId="0" borderId="0" xfId="0" applyNumberFormat="1" applyFont="1">
      <alignment readingOrder="1"/>
    </xf>
    <xf numFmtId="0" fontId="24" fillId="0" borderId="0" xfId="12" applyFill="1" applyBorder="1"/>
    <xf numFmtId="169" fontId="24" fillId="0" borderId="0" xfId="12" applyNumberFormat="1" applyFill="1" applyBorder="1"/>
    <xf numFmtId="9" fontId="24" fillId="0" borderId="0" xfId="8" applyFont="1" applyFill="1" applyBorder="1"/>
    <xf numFmtId="0" fontId="2" fillId="0" borderId="0" xfId="12" applyFont="1" applyFill="1" applyBorder="1"/>
    <xf numFmtId="0" fontId="25" fillId="4" borderId="0" xfId="7" applyFont="1" applyFill="1"/>
    <xf numFmtId="0" fontId="2" fillId="2" borderId="1" xfId="13" applyFill="1" applyBorder="1" applyAlignment="1">
      <alignment wrapText="1"/>
    </xf>
    <xf numFmtId="0" fontId="2" fillId="2" borderId="1" xfId="13" applyFill="1" applyBorder="1" applyAlignment="1">
      <alignment horizontal="center" wrapText="1"/>
    </xf>
    <xf numFmtId="0" fontId="14" fillId="2" borderId="1" xfId="13" applyFont="1" applyFill="1" applyBorder="1" applyAlignment="1">
      <alignment horizontal="center" wrapText="1"/>
    </xf>
    <xf numFmtId="0" fontId="0" fillId="2" borderId="1" xfId="0" applyFill="1" applyBorder="1" applyAlignment="1">
      <alignment horizontal="left"/>
    </xf>
    <xf numFmtId="0" fontId="2" fillId="0" borderId="0" xfId="13" applyAlignment="1">
      <alignment wrapText="1"/>
    </xf>
    <xf numFmtId="0" fontId="2" fillId="2" borderId="1" xfId="13" applyFill="1" applyBorder="1"/>
    <xf numFmtId="0" fontId="2" fillId="2" borderId="1" xfId="13" applyFont="1" applyFill="1" applyBorder="1"/>
    <xf numFmtId="0" fontId="14" fillId="2" borderId="1" xfId="14" applyFont="1" applyFill="1" applyBorder="1" applyAlignment="1">
      <alignment horizontal="center" wrapText="1"/>
    </xf>
    <xf numFmtId="0" fontId="2" fillId="0" borderId="0" xfId="13"/>
    <xf numFmtId="0" fontId="2" fillId="0" borderId="0" xfId="13" applyFill="1" applyBorder="1"/>
    <xf numFmtId="0" fontId="2" fillId="0" borderId="0" xfId="13" applyFont="1" applyFill="1" applyBorder="1"/>
    <xf numFmtId="167" fontId="2" fillId="0" borderId="0" xfId="13" applyNumberFormat="1" applyFont="1" applyFill="1" applyBorder="1"/>
    <xf numFmtId="2" fontId="2" fillId="0" borderId="0" xfId="13" applyNumberFormat="1" applyFill="1" applyBorder="1" applyAlignment="1">
      <alignment horizontal="center"/>
    </xf>
    <xf numFmtId="0" fontId="2" fillId="0" borderId="0" xfId="13" applyFill="1" applyBorder="1" applyAlignment="1">
      <alignment horizontal="center"/>
    </xf>
    <xf numFmtId="0" fontId="2" fillId="0" borderId="0" xfId="13" applyFill="1"/>
    <xf numFmtId="0" fontId="26" fillId="0" borderId="0" xfId="15" applyFill="1" applyAlignment="1" applyProtection="1"/>
    <xf numFmtId="0" fontId="2" fillId="0" borderId="0" xfId="13" applyFont="1" applyFill="1"/>
    <xf numFmtId="0" fontId="0" fillId="0" borderId="0" xfId="0" applyFill="1"/>
    <xf numFmtId="0" fontId="2" fillId="0" borderId="0" xfId="12" applyFont="1" applyFill="1"/>
    <xf numFmtId="168" fontId="17" fillId="0" borderId="0" xfId="1" applyNumberFormat="1" applyFont="1" applyFill="1">
      <alignment readingOrder="1"/>
    </xf>
    <xf numFmtId="0" fontId="0" fillId="2" borderId="0" xfId="0" applyFill="1" applyAlignment="1">
      <alignment horizontal="right" readingOrder="1"/>
    </xf>
    <xf numFmtId="9" fontId="17" fillId="16" borderId="0" xfId="0" applyNumberFormat="1" applyFont="1" applyFill="1">
      <alignment readingOrder="1"/>
    </xf>
    <xf numFmtId="0" fontId="22" fillId="2" borderId="6" xfId="0" applyFont="1" applyFill="1" applyBorder="1" applyAlignment="1">
      <alignment horizontal="center"/>
    </xf>
    <xf numFmtId="0" fontId="22" fillId="2" borderId="11" xfId="0" applyFont="1" applyFill="1" applyBorder="1" applyAlignment="1">
      <alignment horizontal="center"/>
    </xf>
    <xf numFmtId="1" fontId="1" fillId="18" borderId="0" xfId="0" applyNumberFormat="1" applyFont="1" applyFill="1" applyAlignment="1">
      <alignment horizontal="center" readingOrder="1"/>
    </xf>
    <xf numFmtId="2" fontId="0" fillId="0" borderId="0" xfId="0" applyNumberFormat="1" applyFill="1" applyAlignment="1">
      <alignment horizontal="center" readingOrder="1"/>
    </xf>
    <xf numFmtId="0" fontId="0" fillId="0" borderId="0" xfId="0" applyFill="1" applyAlignment="1">
      <alignment horizontal="center" readingOrder="1"/>
    </xf>
    <xf numFmtId="172" fontId="0" fillId="0" borderId="0" xfId="0" applyNumberFormat="1" applyFill="1" applyBorder="1">
      <alignment readingOrder="1"/>
    </xf>
    <xf numFmtId="0" fontId="0" fillId="0" borderId="0" xfId="0" applyFill="1" applyBorder="1">
      <alignment readingOrder="1"/>
    </xf>
    <xf numFmtId="164" fontId="22" fillId="0" borderId="0" xfId="0" applyNumberFormat="1" applyFont="1" applyFill="1" applyBorder="1"/>
    <xf numFmtId="0" fontId="23" fillId="0" borderId="0" xfId="0" applyFont="1" applyFill="1" applyBorder="1">
      <alignment readingOrder="1"/>
    </xf>
    <xf numFmtId="0" fontId="23" fillId="0" borderId="0" xfId="0" applyFont="1">
      <alignment readingOrder="1"/>
    </xf>
    <xf numFmtId="0" fontId="0" fillId="0" borderId="0" xfId="0" applyFill="1" applyBorder="1"/>
    <xf numFmtId="0" fontId="3" fillId="0" borderId="0" xfId="12" applyFont="1" applyFill="1" applyBorder="1"/>
    <xf numFmtId="0" fontId="24" fillId="0" borderId="0" xfId="12" applyFill="1" applyBorder="1" applyAlignment="1">
      <alignment wrapText="1"/>
    </xf>
    <xf numFmtId="43" fontId="24" fillId="0" borderId="0" xfId="1" applyFont="1" applyFill="1" applyBorder="1"/>
    <xf numFmtId="2" fontId="24" fillId="0" borderId="0" xfId="12" applyNumberFormat="1" applyFill="1" applyBorder="1" applyAlignment="1">
      <alignment horizontal="center"/>
    </xf>
    <xf numFmtId="9" fontId="24" fillId="0" borderId="0" xfId="12" applyNumberFormat="1" applyFill="1" applyBorder="1"/>
    <xf numFmtId="43" fontId="2" fillId="0" borderId="0" xfId="1" applyFont="1" applyFill="1" applyBorder="1"/>
    <xf numFmtId="0" fontId="3" fillId="0" borderId="0" xfId="12" applyFont="1" applyFill="1" applyBorder="1" applyAlignment="1"/>
    <xf numFmtId="0" fontId="5" fillId="0" borderId="1" xfId="0" applyFont="1" applyFill="1" applyBorder="1" applyAlignment="1">
      <alignment wrapText="1"/>
    </xf>
    <xf numFmtId="0" fontId="27" fillId="16" borderId="0" xfId="0" applyFont="1" applyFill="1" applyAlignment="1">
      <alignment horizontal="center"/>
    </xf>
    <xf numFmtId="1" fontId="2" fillId="0" borderId="0" xfId="13" applyNumberFormat="1" applyFont="1" applyFill="1" applyBorder="1" applyAlignment="1">
      <alignment horizontal="center"/>
    </xf>
    <xf numFmtId="43" fontId="24" fillId="0" borderId="0" xfId="12" applyNumberFormat="1" applyFill="1" applyBorder="1"/>
    <xf numFmtId="43" fontId="2" fillId="0" borderId="0" xfId="13" applyNumberFormat="1" applyFont="1" applyFill="1" applyBorder="1"/>
    <xf numFmtId="0" fontId="2" fillId="0" borderId="0" xfId="12" applyFont="1" applyFill="1" applyBorder="1" applyAlignment="1">
      <alignment horizontal="center"/>
    </xf>
    <xf numFmtId="0" fontId="2" fillId="0" borderId="0" xfId="13" applyFont="1" applyFill="1" applyBorder="1" applyAlignment="1">
      <alignment horizontal="right"/>
    </xf>
    <xf numFmtId="174" fontId="0" fillId="0" borderId="0" xfId="1" applyNumberFormat="1" applyFont="1">
      <alignment readingOrder="1"/>
    </xf>
    <xf numFmtId="9" fontId="2" fillId="0" borderId="0" xfId="8" applyFont="1" applyFill="1" applyAlignment="1">
      <alignment horizontal="center" readingOrder="1"/>
    </xf>
    <xf numFmtId="0" fontId="32" fillId="0" borderId="0" xfId="0" applyFont="1"/>
    <xf numFmtId="0" fontId="32" fillId="0" borderId="0" xfId="0" applyFont="1">
      <alignment readingOrder="1"/>
    </xf>
    <xf numFmtId="0" fontId="23" fillId="0" borderId="0" xfId="0" applyFont="1" applyFill="1" applyBorder="1"/>
    <xf numFmtId="17" fontId="24" fillId="0" borderId="0" xfId="12" applyNumberFormat="1" applyFill="1" applyBorder="1"/>
    <xf numFmtId="2" fontId="0" fillId="0" borderId="0" xfId="0" applyNumberFormat="1" applyFill="1" applyBorder="1"/>
    <xf numFmtId="2" fontId="0" fillId="0" borderId="0" xfId="0" applyNumberFormat="1" applyFill="1" applyBorder="1" applyAlignment="1">
      <alignment horizontal="center"/>
    </xf>
    <xf numFmtId="43" fontId="0" fillId="0" borderId="0" xfId="0" applyNumberFormat="1" applyFill="1" applyBorder="1"/>
    <xf numFmtId="164" fontId="1" fillId="18" borderId="0" xfId="0" applyNumberFormat="1" applyFont="1" applyFill="1" applyAlignment="1">
      <alignment horizontal="center" readingOrder="1"/>
    </xf>
    <xf numFmtId="0" fontId="35" fillId="0" borderId="0" xfId="0" applyFont="1"/>
    <xf numFmtId="0" fontId="22" fillId="2" borderId="22" xfId="0" applyFont="1" applyFill="1" applyBorder="1"/>
    <xf numFmtId="0" fontId="22" fillId="2" borderId="23" xfId="0" applyFont="1" applyFill="1" applyBorder="1"/>
    <xf numFmtId="0" fontId="22" fillId="2" borderId="24" xfId="0" applyFont="1" applyFill="1" applyBorder="1"/>
    <xf numFmtId="0" fontId="22" fillId="2" borderId="25" xfId="0" applyFont="1" applyFill="1" applyBorder="1"/>
    <xf numFmtId="176" fontId="14" fillId="11" borderId="8" xfId="0" applyNumberFormat="1" applyFont="1" applyFill="1" applyBorder="1" applyAlignment="1">
      <alignment horizontal="center" wrapText="1" readingOrder="1"/>
    </xf>
    <xf numFmtId="14" fontId="14" fillId="11" borderId="8" xfId="0" applyNumberFormat="1" applyFont="1" applyFill="1" applyBorder="1" applyAlignment="1">
      <alignment horizontal="center" wrapText="1" readingOrder="1"/>
    </xf>
    <xf numFmtId="0" fontId="22" fillId="0" borderId="0" xfId="0" applyFont="1" applyFill="1" applyBorder="1"/>
    <xf numFmtId="0" fontId="22" fillId="0" borderId="0" xfId="0" applyFont="1" applyFill="1" applyBorder="1" applyAlignment="1">
      <alignment horizontal="center"/>
    </xf>
    <xf numFmtId="167" fontId="0" fillId="0" borderId="0" xfId="0" applyNumberFormat="1" applyFill="1" applyBorder="1" applyAlignment="1">
      <alignment horizontal="center" readingOrder="1"/>
    </xf>
    <xf numFmtId="1" fontId="0" fillId="0" borderId="0" xfId="0" applyNumberFormat="1" applyFill="1" applyBorder="1" applyAlignment="1">
      <alignment horizontal="center" readingOrder="1"/>
    </xf>
    <xf numFmtId="164" fontId="0" fillId="0" borderId="0" xfId="0" applyNumberFormat="1" applyFill="1" applyBorder="1">
      <alignment readingOrder="1"/>
    </xf>
    <xf numFmtId="43" fontId="0" fillId="0" borderId="0" xfId="16" applyFont="1" applyFill="1" applyBorder="1" applyAlignment="1">
      <alignment horizontal="center" readingOrder="1"/>
    </xf>
    <xf numFmtId="0" fontId="0" fillId="2" borderId="6" xfId="0" applyFill="1" applyBorder="1">
      <alignment readingOrder="1"/>
    </xf>
    <xf numFmtId="0" fontId="0" fillId="2" borderId="27" xfId="0" applyFill="1" applyBorder="1">
      <alignment readingOrder="1"/>
    </xf>
    <xf numFmtId="0" fontId="0" fillId="2" borderId="11" xfId="0" applyFill="1" applyBorder="1">
      <alignment readingOrder="1"/>
    </xf>
    <xf numFmtId="0" fontId="22" fillId="21" borderId="1" xfId="0" applyFont="1" applyFill="1" applyBorder="1"/>
    <xf numFmtId="0" fontId="22" fillId="21" borderId="1" xfId="0" applyFont="1" applyFill="1" applyBorder="1" applyAlignment="1">
      <alignment horizontal="center"/>
    </xf>
    <xf numFmtId="0" fontId="0" fillId="21" borderId="0" xfId="0" applyFill="1">
      <alignment readingOrder="1"/>
    </xf>
    <xf numFmtId="174" fontId="0" fillId="21" borderId="0" xfId="1" applyNumberFormat="1" applyFont="1" applyFill="1">
      <alignment readingOrder="1"/>
    </xf>
    <xf numFmtId="168" fontId="0" fillId="21" borderId="0" xfId="16" applyNumberFormat="1" applyFont="1" applyFill="1" applyAlignment="1">
      <alignment horizontal="center" readingOrder="1"/>
    </xf>
    <xf numFmtId="0" fontId="33" fillId="0" borderId="0" xfId="0" applyFont="1" applyFill="1" applyBorder="1" applyAlignment="1">
      <alignment horizontal="center" vertical="center" wrapText="1" readingOrder="1"/>
    </xf>
    <xf numFmtId="0" fontId="34" fillId="0" borderId="0" xfId="0" applyFont="1" applyFill="1" applyBorder="1" applyAlignment="1">
      <alignment horizontal="center" vertical="center" wrapText="1" readingOrder="1"/>
    </xf>
    <xf numFmtId="43" fontId="3" fillId="0" borderId="0" xfId="1" applyFont="1" applyFill="1" applyBorder="1"/>
    <xf numFmtId="2" fontId="2" fillId="0" borderId="0" xfId="12" applyNumberFormat="1" applyFont="1" applyFill="1" applyBorder="1" applyAlignment="1">
      <alignment horizontal="center"/>
    </xf>
    <xf numFmtId="9" fontId="2" fillId="0" borderId="0" xfId="12" applyNumberFormat="1" applyFont="1" applyFill="1" applyBorder="1"/>
    <xf numFmtId="169" fontId="2" fillId="0" borderId="0" xfId="12" applyNumberFormat="1" applyFont="1" applyFill="1" applyBorder="1"/>
    <xf numFmtId="0" fontId="2" fillId="0" borderId="0" xfId="0" applyFont="1" applyFill="1" applyBorder="1"/>
    <xf numFmtId="0" fontId="28" fillId="0" borderId="0" xfId="0" applyFont="1" applyFill="1" applyBorder="1"/>
    <xf numFmtId="0" fontId="0" fillId="0" borderId="0" xfId="0" applyFont="1" applyFill="1" applyBorder="1"/>
    <xf numFmtId="0" fontId="29" fillId="0" borderId="0" xfId="0" applyFont="1" applyFill="1" applyBorder="1" applyAlignment="1">
      <alignment wrapText="1"/>
    </xf>
    <xf numFmtId="0" fontId="29" fillId="0" borderId="0" xfId="0" applyFont="1" applyFill="1" applyBorder="1" applyAlignment="1">
      <alignment horizontal="center" wrapText="1"/>
    </xf>
    <xf numFmtId="0" fontId="30" fillId="0" borderId="0" xfId="0" applyFont="1" applyFill="1" applyBorder="1" applyAlignment="1">
      <alignment horizontal="center" vertical="center" wrapText="1"/>
    </xf>
    <xf numFmtId="0" fontId="30" fillId="0" borderId="0" xfId="0" applyFont="1" applyFill="1" applyBorder="1" applyAlignment="1">
      <alignment vertical="center" wrapText="1"/>
    </xf>
    <xf numFmtId="43" fontId="0" fillId="0" borderId="0" xfId="1" applyFont="1" applyFill="1" applyBorder="1"/>
    <xf numFmtId="0" fontId="3" fillId="0" borderId="0" xfId="12" applyFont="1" applyFill="1" applyBorder="1" applyAlignment="1">
      <alignment horizontal="center"/>
    </xf>
    <xf numFmtId="0" fontId="2" fillId="0" borderId="0" xfId="5">
      <alignment readingOrder="1"/>
    </xf>
    <xf numFmtId="0" fontId="2" fillId="0" borderId="0" xfId="5" applyFont="1">
      <alignment readingOrder="1"/>
    </xf>
    <xf numFmtId="0" fontId="2" fillId="0" borderId="1" xfId="5" applyBorder="1">
      <alignment readingOrder="1"/>
    </xf>
    <xf numFmtId="43" fontId="2" fillId="0" borderId="0" xfId="5" applyNumberFormat="1">
      <alignment readingOrder="1"/>
    </xf>
    <xf numFmtId="0" fontId="3" fillId="0" borderId="0" xfId="5" applyFont="1">
      <alignment readingOrder="1"/>
    </xf>
    <xf numFmtId="0" fontId="2" fillId="0" borderId="24" xfId="5" applyBorder="1">
      <alignment readingOrder="1"/>
    </xf>
    <xf numFmtId="0" fontId="0" fillId="0" borderId="1" xfId="0" applyBorder="1">
      <alignment readingOrder="1"/>
    </xf>
    <xf numFmtId="168" fontId="2" fillId="0" borderId="1" xfId="1" applyNumberFormat="1" applyFont="1" applyBorder="1">
      <alignment readingOrder="1"/>
    </xf>
    <xf numFmtId="0" fontId="21" fillId="0" borderId="1" xfId="0" applyFont="1" applyBorder="1">
      <alignment readingOrder="1"/>
    </xf>
    <xf numFmtId="0" fontId="3" fillId="0" borderId="1" xfId="5" applyFont="1" applyBorder="1" applyAlignment="1">
      <alignment horizontal="center" readingOrder="1"/>
    </xf>
    <xf numFmtId="0" fontId="3" fillId="19" borderId="9" xfId="5" applyFont="1" applyFill="1" applyBorder="1">
      <alignment readingOrder="1"/>
    </xf>
    <xf numFmtId="0" fontId="3" fillId="19" borderId="10" xfId="5" applyFont="1" applyFill="1" applyBorder="1">
      <alignment readingOrder="1"/>
    </xf>
    <xf numFmtId="0" fontId="2" fillId="19" borderId="8" xfId="5" applyFill="1" applyBorder="1">
      <alignment readingOrder="1"/>
    </xf>
    <xf numFmtId="168" fontId="24" fillId="0" borderId="0" xfId="12" applyNumberFormat="1" applyFill="1" applyBorder="1"/>
    <xf numFmtId="0" fontId="2" fillId="19" borderId="1" xfId="12" applyFont="1" applyFill="1" applyBorder="1"/>
    <xf numFmtId="0" fontId="0" fillId="19" borderId="1" xfId="0" applyFill="1" applyBorder="1"/>
    <xf numFmtId="1" fontId="2" fillId="0" borderId="0" xfId="8" applyNumberFormat="1" applyFont="1" applyFill="1" applyAlignment="1">
      <alignment horizontal="center" readingOrder="1"/>
    </xf>
    <xf numFmtId="0" fontId="0" fillId="2" borderId="22" xfId="0" applyFill="1" applyBorder="1">
      <alignment readingOrder="1"/>
    </xf>
    <xf numFmtId="0" fontId="17" fillId="16" borderId="22" xfId="0" applyFont="1" applyFill="1" applyBorder="1">
      <alignment readingOrder="1"/>
    </xf>
    <xf numFmtId="0" fontId="17" fillId="16" borderId="23" xfId="0" applyFont="1" applyFill="1" applyBorder="1">
      <alignment readingOrder="1"/>
    </xf>
    <xf numFmtId="0" fontId="0" fillId="2" borderId="0" xfId="0" applyFill="1" applyBorder="1">
      <alignment readingOrder="1"/>
    </xf>
    <xf numFmtId="0" fontId="17" fillId="16" borderId="0" xfId="0" applyFont="1" applyFill="1" applyBorder="1">
      <alignment readingOrder="1"/>
    </xf>
    <xf numFmtId="0" fontId="17" fillId="16" borderId="28" xfId="0" applyFont="1" applyFill="1" applyBorder="1">
      <alignment readingOrder="1"/>
    </xf>
    <xf numFmtId="0" fontId="0" fillId="2" borderId="0" xfId="0" applyFill="1" applyBorder="1" applyAlignment="1">
      <alignment vertical="center" wrapText="1" readingOrder="1"/>
    </xf>
    <xf numFmtId="0" fontId="0" fillId="2" borderId="24" xfId="0" applyFill="1" applyBorder="1">
      <alignment readingOrder="1"/>
    </xf>
    <xf numFmtId="164" fontId="23" fillId="18" borderId="24" xfId="0" applyNumberFormat="1" applyFont="1" applyFill="1" applyBorder="1" applyAlignment="1">
      <alignment horizontal="center" readingOrder="1"/>
    </xf>
    <xf numFmtId="43" fontId="0" fillId="0" borderId="0" xfId="1" applyNumberFormat="1" applyFont="1" applyFill="1">
      <alignment readingOrder="1"/>
    </xf>
    <xf numFmtId="2" fontId="0" fillId="0" borderId="0" xfId="0" applyNumberFormat="1" applyAlignment="1">
      <alignment horizontal="left" readingOrder="1"/>
    </xf>
    <xf numFmtId="1" fontId="0" fillId="0" borderId="0" xfId="0" applyNumberFormat="1" applyAlignment="1">
      <alignment horizontal="center" readingOrder="1"/>
    </xf>
    <xf numFmtId="167" fontId="0" fillId="21" borderId="1" xfId="0" applyNumberFormat="1" applyFill="1" applyBorder="1" applyAlignment="1">
      <alignment horizontal="center" readingOrder="1"/>
    </xf>
    <xf numFmtId="164" fontId="0" fillId="21" borderId="1" xfId="0" applyNumberFormat="1" applyFill="1" applyBorder="1" applyAlignment="1">
      <alignment horizontal="center" readingOrder="1"/>
    </xf>
    <xf numFmtId="0" fontId="0" fillId="21" borderId="1" xfId="0" applyFill="1" applyBorder="1">
      <alignment readingOrder="1"/>
    </xf>
    <xf numFmtId="0" fontId="61" fillId="0" borderId="0" xfId="129" applyFont="1"/>
    <xf numFmtId="0" fontId="62" fillId="0" borderId="0" xfId="129" applyFont="1">
      <alignment readingOrder="1"/>
    </xf>
    <xf numFmtId="0" fontId="37" fillId="0" borderId="0" xfId="129" applyFont="1"/>
    <xf numFmtId="10" fontId="62" fillId="0" borderId="0" xfId="114" applyNumberFormat="1" applyFont="1">
      <alignment readingOrder="1"/>
    </xf>
    <xf numFmtId="168" fontId="62" fillId="0" borderId="0" xfId="16" applyNumberFormat="1" applyFont="1">
      <alignment readingOrder="1"/>
    </xf>
    <xf numFmtId="178" fontId="62" fillId="0" borderId="0" xfId="61" applyNumberFormat="1" applyFont="1">
      <alignment readingOrder="1"/>
    </xf>
    <xf numFmtId="179" fontId="62" fillId="0" borderId="0" xfId="61" applyNumberFormat="1" applyFont="1">
      <alignment readingOrder="1"/>
    </xf>
    <xf numFmtId="43" fontId="62" fillId="0" borderId="0" xfId="129" applyNumberFormat="1" applyFont="1">
      <alignment readingOrder="1"/>
    </xf>
    <xf numFmtId="180" fontId="62" fillId="0" borderId="0" xfId="61" applyNumberFormat="1" applyFont="1">
      <alignment readingOrder="1"/>
    </xf>
    <xf numFmtId="43" fontId="62" fillId="0" borderId="0" xfId="16" applyFont="1">
      <alignment readingOrder="1"/>
    </xf>
    <xf numFmtId="0" fontId="63" fillId="0" borderId="0" xfId="130" applyFont="1"/>
    <xf numFmtId="0" fontId="62" fillId="0" borderId="0" xfId="130" applyFont="1"/>
    <xf numFmtId="0" fontId="62" fillId="45" borderId="33" xfId="131" applyFont="1" applyFill="1" applyBorder="1" applyAlignment="1">
      <alignment horizontal="center" wrapText="1"/>
    </xf>
    <xf numFmtId="0" fontId="62" fillId="46" borderId="42" xfId="131" applyFont="1" applyFill="1" applyBorder="1" applyAlignment="1">
      <alignment horizontal="center"/>
    </xf>
    <xf numFmtId="9" fontId="62" fillId="46" borderId="42" xfId="131" applyNumberFormat="1" applyFont="1" applyFill="1" applyBorder="1" applyAlignment="1">
      <alignment horizontal="center"/>
    </xf>
    <xf numFmtId="0" fontId="62" fillId="46" borderId="31" xfId="131" applyFont="1" applyFill="1" applyBorder="1" applyAlignment="1">
      <alignment horizontal="center"/>
    </xf>
    <xf numFmtId="10" fontId="62" fillId="46" borderId="31" xfId="131" applyNumberFormat="1" applyFont="1" applyFill="1" applyBorder="1" applyAlignment="1">
      <alignment horizontal="center"/>
    </xf>
    <xf numFmtId="0" fontId="62" fillId="46" borderId="43" xfId="131" applyFont="1" applyFill="1" applyBorder="1" applyAlignment="1">
      <alignment horizontal="center"/>
    </xf>
    <xf numFmtId="10" fontId="62" fillId="46" borderId="43" xfId="131" applyNumberFormat="1" applyFont="1" applyFill="1" applyBorder="1" applyAlignment="1">
      <alignment horizontal="center"/>
    </xf>
    <xf numFmtId="0" fontId="62" fillId="0" borderId="0" xfId="130" applyFont="1" applyAlignment="1">
      <alignment wrapText="1"/>
    </xf>
    <xf numFmtId="0" fontId="62" fillId="0" borderId="0" xfId="130" applyFont="1" applyAlignment="1">
      <alignment horizontal="center" wrapText="1"/>
    </xf>
    <xf numFmtId="0" fontId="62" fillId="0" borderId="1" xfId="131" applyFont="1" applyBorder="1"/>
    <xf numFmtId="0" fontId="62" fillId="0" borderId="9" xfId="131" applyFont="1" applyBorder="1"/>
    <xf numFmtId="0" fontId="62" fillId="45" borderId="46" xfId="130" applyFont="1" applyFill="1" applyBorder="1" applyAlignment="1">
      <alignment wrapText="1"/>
    </xf>
    <xf numFmtId="0" fontId="62" fillId="45" borderId="1" xfId="130" applyFont="1" applyFill="1" applyBorder="1" applyAlignment="1">
      <alignment wrapText="1"/>
    </xf>
    <xf numFmtId="0" fontId="62" fillId="0" borderId="1" xfId="130" applyFont="1" applyBorder="1" applyAlignment="1">
      <alignment wrapText="1"/>
    </xf>
    <xf numFmtId="0" fontId="62" fillId="0" borderId="9" xfId="130" applyFont="1" applyBorder="1" applyAlignment="1">
      <alignment wrapText="1"/>
    </xf>
    <xf numFmtId="0" fontId="62" fillId="0" borderId="32" xfId="130" applyFont="1" applyBorder="1" applyAlignment="1">
      <alignment wrapText="1"/>
    </xf>
    <xf numFmtId="9" fontId="62" fillId="0" borderId="9" xfId="132" applyFont="1" applyBorder="1"/>
    <xf numFmtId="3" fontId="62" fillId="0" borderId="1" xfId="131" applyNumberFormat="1" applyFont="1" applyBorder="1"/>
    <xf numFmtId="175" fontId="62" fillId="0" borderId="0" xfId="132" applyNumberFormat="1" applyFont="1" applyBorder="1"/>
    <xf numFmtId="175" fontId="62" fillId="0" borderId="27" xfId="132" applyNumberFormat="1" applyFont="1" applyFill="1" applyBorder="1"/>
    <xf numFmtId="175" fontId="62" fillId="0" borderId="0" xfId="132" applyNumberFormat="1" applyFont="1" applyFill="1" applyBorder="1"/>
    <xf numFmtId="175" fontId="62" fillId="0" borderId="28" xfId="132" applyNumberFormat="1" applyFont="1" applyFill="1" applyBorder="1"/>
    <xf numFmtId="175" fontId="62" fillId="0" borderId="27" xfId="132" applyNumberFormat="1" applyFont="1" applyBorder="1"/>
    <xf numFmtId="175" fontId="62" fillId="0" borderId="28" xfId="132" applyNumberFormat="1" applyFont="1" applyBorder="1"/>
    <xf numFmtId="1" fontId="62" fillId="0" borderId="27" xfId="130" applyNumberFormat="1" applyFont="1" applyBorder="1"/>
    <xf numFmtId="1" fontId="62" fillId="0" borderId="0" xfId="130" applyNumberFormat="1" applyFont="1" applyBorder="1"/>
    <xf numFmtId="1" fontId="62" fillId="0" borderId="28" xfId="130" applyNumberFormat="1" applyFont="1" applyBorder="1"/>
    <xf numFmtId="168" fontId="62" fillId="0" borderId="46" xfId="56" applyNumberFormat="1" applyFont="1" applyBorder="1"/>
    <xf numFmtId="164" fontId="62" fillId="0" borderId="1" xfId="130" applyNumberFormat="1" applyFont="1" applyBorder="1"/>
    <xf numFmtId="10" fontId="62" fillId="0" borderId="1" xfId="114" applyNumberFormat="1" applyFont="1" applyBorder="1"/>
    <xf numFmtId="0" fontId="62" fillId="0" borderId="1" xfId="130" applyFont="1" applyBorder="1"/>
    <xf numFmtId="9" fontId="62" fillId="0" borderId="1" xfId="114" applyFont="1" applyBorder="1"/>
    <xf numFmtId="43" fontId="62" fillId="0" borderId="9" xfId="16" applyFont="1" applyBorder="1"/>
    <xf numFmtId="168" fontId="62" fillId="0" borderId="46" xfId="130" applyNumberFormat="1" applyFont="1" applyBorder="1"/>
    <xf numFmtId="10" fontId="62" fillId="0" borderId="1" xfId="130" applyNumberFormat="1" applyFont="1" applyBorder="1"/>
    <xf numFmtId="43" fontId="62" fillId="0" borderId="32" xfId="16" applyFont="1" applyBorder="1"/>
    <xf numFmtId="9" fontId="62" fillId="0" borderId="9" xfId="131" applyNumberFormat="1" applyFont="1" applyBorder="1"/>
    <xf numFmtId="3" fontId="62" fillId="47" borderId="1" xfId="131" applyNumberFormat="1" applyFont="1" applyFill="1" applyBorder="1"/>
    <xf numFmtId="9" fontId="62" fillId="47" borderId="9" xfId="131" applyNumberFormat="1" applyFont="1" applyFill="1" applyBorder="1"/>
    <xf numFmtId="0" fontId="62" fillId="0" borderId="47" xfId="130" applyFont="1" applyBorder="1"/>
    <xf numFmtId="2" fontId="62" fillId="0" borderId="48" xfId="130" applyNumberFormat="1" applyFont="1" applyBorder="1"/>
    <xf numFmtId="175" fontId="62" fillId="0" borderId="48" xfId="114" applyNumberFormat="1" applyFont="1" applyBorder="1"/>
    <xf numFmtId="0" fontId="62" fillId="0" borderId="48" xfId="130" applyFont="1" applyBorder="1"/>
    <xf numFmtId="43" fontId="62" fillId="0" borderId="49" xfId="16" applyFont="1" applyBorder="1"/>
    <xf numFmtId="168" fontId="62" fillId="0" borderId="47" xfId="130" applyNumberFormat="1" applyFont="1" applyBorder="1"/>
    <xf numFmtId="43" fontId="62" fillId="0" borderId="50" xfId="16" applyFont="1" applyBorder="1"/>
    <xf numFmtId="175" fontId="62" fillId="0" borderId="0" xfId="130" applyNumberFormat="1" applyFont="1"/>
    <xf numFmtId="43" fontId="62" fillId="0" borderId="0" xfId="16" applyFont="1"/>
    <xf numFmtId="175" fontId="62" fillId="0" borderId="0" xfId="114" applyNumberFormat="1" applyFont="1"/>
    <xf numFmtId="9" fontId="62" fillId="0" borderId="0" xfId="130" applyNumberFormat="1" applyFont="1"/>
    <xf numFmtId="2" fontId="61" fillId="0" borderId="0" xfId="129" applyNumberFormat="1" applyFont="1"/>
    <xf numFmtId="0" fontId="2" fillId="0" borderId="0" xfId="130"/>
    <xf numFmtId="0" fontId="3" fillId="0" borderId="0" xfId="130" applyFont="1"/>
    <xf numFmtId="0" fontId="2" fillId="45" borderId="33" xfId="131" applyFont="1" applyFill="1" applyBorder="1" applyAlignment="1">
      <alignment horizontal="center" wrapText="1"/>
    </xf>
    <xf numFmtId="0" fontId="2" fillId="45" borderId="33" xfId="131" applyFill="1" applyBorder="1" applyAlignment="1">
      <alignment horizontal="center" wrapText="1"/>
    </xf>
    <xf numFmtId="0" fontId="2" fillId="0" borderId="0" xfId="130" applyFont="1"/>
    <xf numFmtId="0" fontId="2" fillId="46" borderId="42" xfId="131" applyFont="1" applyFill="1" applyBorder="1" applyAlignment="1">
      <alignment horizontal="center"/>
    </xf>
    <xf numFmtId="9" fontId="2" fillId="46" borderId="42" xfId="131" applyNumberFormat="1" applyFill="1" applyBorder="1" applyAlignment="1">
      <alignment horizontal="center"/>
    </xf>
    <xf numFmtId="0" fontId="2" fillId="46" borderId="31" xfId="131" applyFont="1" applyFill="1" applyBorder="1" applyAlignment="1">
      <alignment horizontal="center"/>
    </xf>
    <xf numFmtId="10" fontId="2" fillId="46" borderId="31" xfId="131" applyNumberFormat="1" applyFill="1" applyBorder="1" applyAlignment="1">
      <alignment horizontal="center"/>
    </xf>
    <xf numFmtId="0" fontId="2" fillId="46" borderId="43" xfId="131" applyFont="1" applyFill="1" applyBorder="1" applyAlignment="1">
      <alignment horizontal="center"/>
    </xf>
    <xf numFmtId="10" fontId="2" fillId="46" borderId="43" xfId="131" applyNumberFormat="1" applyFill="1" applyBorder="1" applyAlignment="1">
      <alignment horizontal="center"/>
    </xf>
    <xf numFmtId="0" fontId="2" fillId="0" borderId="0" xfId="130" applyAlignment="1">
      <alignment wrapText="1"/>
    </xf>
    <xf numFmtId="0" fontId="2" fillId="0" borderId="0" xfId="130" applyFont="1" applyAlignment="1">
      <alignment horizontal="center" wrapText="1"/>
    </xf>
    <xf numFmtId="0" fontId="2" fillId="0" borderId="1" xfId="131" applyBorder="1"/>
    <xf numFmtId="0" fontId="2" fillId="45" borderId="8" xfId="130" applyFont="1" applyFill="1" applyBorder="1" applyAlignment="1">
      <alignment wrapText="1"/>
    </xf>
    <xf numFmtId="0" fontId="2" fillId="45" borderId="1" xfId="130" applyFont="1" applyFill="1" applyBorder="1" applyAlignment="1">
      <alignment wrapText="1"/>
    </xf>
    <xf numFmtId="0" fontId="2" fillId="45" borderId="0" xfId="130" applyFont="1" applyFill="1" applyBorder="1" applyAlignment="1">
      <alignment wrapText="1"/>
    </xf>
    <xf numFmtId="9" fontId="2" fillId="0" borderId="9" xfId="132" applyBorder="1"/>
    <xf numFmtId="3" fontId="2" fillId="0" borderId="1" xfId="131" applyNumberFormat="1" applyBorder="1"/>
    <xf numFmtId="175" fontId="2" fillId="0" borderId="0" xfId="132" applyNumberFormat="1" applyBorder="1"/>
    <xf numFmtId="175" fontId="2" fillId="0" borderId="27" xfId="132" applyNumberFormat="1" applyFill="1" applyBorder="1"/>
    <xf numFmtId="175" fontId="2" fillId="0" borderId="0" xfId="132" applyNumberFormat="1" applyFill="1" applyBorder="1"/>
    <xf numFmtId="175" fontId="2" fillId="0" borderId="28" xfId="132" applyNumberFormat="1" applyFill="1" applyBorder="1"/>
    <xf numFmtId="175" fontId="2" fillId="0" borderId="27" xfId="132" applyNumberFormat="1" applyBorder="1"/>
    <xf numFmtId="175" fontId="2" fillId="0" borderId="28" xfId="132" applyNumberFormat="1" applyBorder="1"/>
    <xf numFmtId="1" fontId="2" fillId="0" borderId="27" xfId="130" applyNumberFormat="1" applyBorder="1"/>
    <xf numFmtId="1" fontId="2" fillId="0" borderId="0" xfId="130" applyNumberFormat="1" applyBorder="1"/>
    <xf numFmtId="1" fontId="2" fillId="0" borderId="28" xfId="130" applyNumberFormat="1" applyBorder="1"/>
    <xf numFmtId="168" fontId="2" fillId="0" borderId="0" xfId="56" applyNumberFormat="1"/>
    <xf numFmtId="164" fontId="2" fillId="0" borderId="0" xfId="130" applyNumberFormat="1"/>
    <xf numFmtId="10" fontId="2" fillId="0" borderId="0" xfId="114" applyNumberFormat="1"/>
    <xf numFmtId="9" fontId="2" fillId="0" borderId="0" xfId="114"/>
    <xf numFmtId="43" fontId="2" fillId="0" borderId="0" xfId="16"/>
    <xf numFmtId="9" fontId="2" fillId="0" borderId="9" xfId="131" applyNumberFormat="1" applyBorder="1"/>
    <xf numFmtId="3" fontId="2" fillId="47" borderId="1" xfId="131" applyNumberFormat="1" applyFill="1" applyBorder="1"/>
    <xf numFmtId="9" fontId="2" fillId="47" borderId="9" xfId="131" applyNumberFormat="1" applyFill="1" applyBorder="1"/>
    <xf numFmtId="2" fontId="2" fillId="0" borderId="0" xfId="130" applyNumberFormat="1"/>
    <xf numFmtId="175" fontId="2" fillId="0" borderId="0" xfId="114" applyNumberFormat="1"/>
    <xf numFmtId="175" fontId="2" fillId="0" borderId="0" xfId="130" applyNumberFormat="1"/>
    <xf numFmtId="9" fontId="2" fillId="0" borderId="0" xfId="130" applyNumberFormat="1"/>
    <xf numFmtId="0" fontId="37" fillId="0" borderId="44" xfId="129" applyFont="1" applyBorder="1" applyAlignment="1">
      <alignment horizontal="center"/>
    </xf>
    <xf numFmtId="0" fontId="37" fillId="0" borderId="29" xfId="129" applyFont="1" applyBorder="1" applyAlignment="1">
      <alignment horizontal="center"/>
    </xf>
    <xf numFmtId="0" fontId="37" fillId="0" borderId="30" xfId="129" applyFont="1" applyBorder="1" applyAlignment="1">
      <alignment horizontal="center"/>
    </xf>
    <xf numFmtId="0" fontId="61" fillId="0" borderId="46" xfId="129" applyFont="1" applyBorder="1"/>
    <xf numFmtId="0" fontId="61" fillId="0" borderId="1" xfId="129" applyFont="1" applyBorder="1"/>
    <xf numFmtId="0" fontId="61" fillId="0" borderId="32" xfId="129" applyFont="1" applyBorder="1"/>
    <xf numFmtId="0" fontId="61" fillId="0" borderId="47" xfId="129" applyFont="1" applyBorder="1"/>
    <xf numFmtId="0" fontId="61" fillId="0" borderId="48" xfId="129" applyFont="1" applyBorder="1"/>
    <xf numFmtId="0" fontId="61" fillId="0" borderId="50" xfId="129" applyFont="1" applyBorder="1"/>
    <xf numFmtId="0" fontId="37" fillId="0" borderId="1" xfId="129" applyFont="1" applyBorder="1"/>
    <xf numFmtId="0" fontId="37" fillId="0" borderId="1" xfId="129" applyFont="1" applyBorder="1" applyAlignment="1">
      <alignment horizontal="center"/>
    </xf>
    <xf numFmtId="168" fontId="61" fillId="0" borderId="1" xfId="16" applyNumberFormat="1" applyFont="1" applyBorder="1"/>
    <xf numFmtId="168" fontId="61" fillId="0" borderId="1" xfId="129" applyNumberFormat="1" applyFont="1" applyBorder="1"/>
    <xf numFmtId="174" fontId="61" fillId="0" borderId="1" xfId="16" applyNumberFormat="1" applyFont="1" applyBorder="1"/>
    <xf numFmtId="168" fontId="61" fillId="0" borderId="0" xfId="129" applyNumberFormat="1" applyFont="1" applyFill="1" applyBorder="1"/>
    <xf numFmtId="0" fontId="66" fillId="0" borderId="0" xfId="129" applyFont="1">
      <alignment readingOrder="1"/>
    </xf>
    <xf numFmtId="0" fontId="60" fillId="0" borderId="0" xfId="129">
      <alignment readingOrder="1"/>
    </xf>
    <xf numFmtId="0" fontId="2" fillId="0" borderId="0" xfId="129" applyFont="1">
      <alignment readingOrder="1"/>
    </xf>
    <xf numFmtId="9" fontId="60" fillId="0" borderId="0" xfId="129" applyNumberFormat="1">
      <alignment readingOrder="1"/>
    </xf>
    <xf numFmtId="9" fontId="0" fillId="0" borderId="0" xfId="114" applyFont="1">
      <alignment readingOrder="1"/>
    </xf>
    <xf numFmtId="0" fontId="2" fillId="0" borderId="0" xfId="133" applyFont="1"/>
    <xf numFmtId="0" fontId="2" fillId="0" borderId="0" xfId="133" applyFont="1" applyBorder="1"/>
    <xf numFmtId="0" fontId="2" fillId="0" borderId="27" xfId="133" applyFont="1" applyBorder="1"/>
    <xf numFmtId="0" fontId="2" fillId="0" borderId="26" xfId="133" applyFont="1" applyBorder="1"/>
    <xf numFmtId="0" fontId="2" fillId="0" borderId="2" xfId="133" applyFont="1" applyBorder="1" applyAlignment="1">
      <alignment horizontal="center"/>
    </xf>
    <xf numFmtId="0" fontId="2" fillId="0" borderId="24" xfId="133" applyFont="1" applyBorder="1" applyAlignment="1">
      <alignment horizontal="center"/>
    </xf>
    <xf numFmtId="0" fontId="69" fillId="0" borderId="11" xfId="133" applyFont="1" applyBorder="1" applyAlignment="1">
      <alignment horizontal="center"/>
    </xf>
    <xf numFmtId="0" fontId="69" fillId="0" borderId="24" xfId="133" applyFont="1" applyBorder="1" applyAlignment="1">
      <alignment horizontal="center"/>
    </xf>
    <xf numFmtId="0" fontId="69" fillId="0" borderId="25" xfId="133" applyFont="1" applyBorder="1" applyAlignment="1">
      <alignment horizontal="center"/>
    </xf>
    <xf numFmtId="0" fontId="2" fillId="0" borderId="0" xfId="133" applyFont="1" applyAlignment="1">
      <alignment horizontal="center"/>
    </xf>
    <xf numFmtId="0" fontId="1" fillId="22" borderId="1" xfId="135" applyFont="1" applyFill="1" applyBorder="1" applyAlignment="1">
      <alignment horizontal="center"/>
    </xf>
    <xf numFmtId="0" fontId="2" fillId="0" borderId="26" xfId="133" applyFont="1" applyBorder="1" applyAlignment="1">
      <alignment horizontal="center"/>
    </xf>
    <xf numFmtId="175" fontId="2" fillId="0" borderId="0" xfId="133" applyNumberFormat="1" applyFont="1" applyBorder="1"/>
    <xf numFmtId="175" fontId="2" fillId="0" borderId="27" xfId="133" applyNumberFormat="1" applyFont="1" applyBorder="1"/>
    <xf numFmtId="175" fontId="2" fillId="0" borderId="28" xfId="133" applyNumberFormat="1" applyFont="1" applyBorder="1"/>
    <xf numFmtId="175" fontId="2" fillId="0" borderId="26" xfId="133" applyNumberFormat="1" applyFont="1" applyBorder="1"/>
    <xf numFmtId="0" fontId="1" fillId="0" borderId="1" xfId="134" applyFont="1" applyBorder="1" applyAlignment="1">
      <alignment horizontal="center" vertical="center"/>
    </xf>
    <xf numFmtId="175" fontId="2" fillId="0" borderId="1" xfId="136" applyNumberFormat="1" applyFont="1" applyBorder="1"/>
    <xf numFmtId="181" fontId="2" fillId="0" borderId="0" xfId="133" applyNumberFormat="1" applyFont="1"/>
    <xf numFmtId="175" fontId="2" fillId="49" borderId="1" xfId="136" applyNumberFormat="1" applyFont="1" applyFill="1" applyBorder="1"/>
    <xf numFmtId="175" fontId="2" fillId="0" borderId="24" xfId="133" applyNumberFormat="1" applyFont="1" applyBorder="1"/>
    <xf numFmtId="175" fontId="2" fillId="0" borderId="11" xfId="133" applyNumberFormat="1" applyFont="1" applyBorder="1"/>
    <xf numFmtId="175" fontId="2" fillId="0" borderId="25" xfId="133" applyNumberFormat="1" applyFont="1" applyBorder="1"/>
    <xf numFmtId="175" fontId="2" fillId="0" borderId="2" xfId="133" applyNumberFormat="1" applyFont="1" applyBorder="1"/>
    <xf numFmtId="0" fontId="2" fillId="0" borderId="11" xfId="133" applyFont="1" applyBorder="1" applyAlignment="1">
      <alignment horizontal="center"/>
    </xf>
    <xf numFmtId="0" fontId="2" fillId="0" borderId="9" xfId="133" applyFont="1" applyFill="1" applyBorder="1" applyAlignment="1">
      <alignment horizontal="center"/>
    </xf>
    <xf numFmtId="0" fontId="2" fillId="0" borderId="10" xfId="133" applyFont="1" applyFill="1" applyBorder="1" applyAlignment="1">
      <alignment horizontal="center"/>
    </xf>
    <xf numFmtId="0" fontId="2" fillId="0" borderId="8" xfId="133" applyFont="1" applyFill="1" applyBorder="1" applyAlignment="1">
      <alignment horizontal="center"/>
    </xf>
    <xf numFmtId="0" fontId="2" fillId="0" borderId="27" xfId="133" applyFont="1" applyBorder="1" applyAlignment="1">
      <alignment horizontal="center"/>
    </xf>
    <xf numFmtId="175" fontId="2" fillId="0" borderId="27" xfId="133" applyNumberFormat="1" applyFont="1" applyFill="1" applyBorder="1"/>
    <xf numFmtId="175" fontId="2" fillId="0" borderId="0" xfId="133" applyNumberFormat="1" applyFont="1" applyFill="1" applyBorder="1"/>
    <xf numFmtId="175" fontId="2" fillId="0" borderId="28" xfId="133" applyNumberFormat="1" applyFont="1" applyFill="1" applyBorder="1"/>
    <xf numFmtId="0" fontId="1" fillId="0" borderId="0" xfId="135" applyFont="1"/>
    <xf numFmtId="0" fontId="2" fillId="0" borderId="27" xfId="133" applyFont="1" applyFill="1" applyBorder="1"/>
    <xf numFmtId="0" fontId="2" fillId="0" borderId="0" xfId="133" applyFont="1" applyFill="1" applyBorder="1"/>
    <xf numFmtId="0" fontId="2" fillId="0" borderId="28" xfId="133" applyFont="1" applyFill="1" applyBorder="1"/>
    <xf numFmtId="0" fontId="2" fillId="0" borderId="0" xfId="133" applyFont="1" applyBorder="1" applyAlignment="1">
      <alignment horizontal="center"/>
    </xf>
    <xf numFmtId="9" fontId="2" fillId="0" borderId="0" xfId="133" applyNumberFormat="1" applyFont="1" applyBorder="1" applyAlignment="1">
      <alignment horizontal="center"/>
    </xf>
    <xf numFmtId="0" fontId="2" fillId="0" borderId="11" xfId="133" applyFont="1" applyFill="1" applyBorder="1"/>
    <xf numFmtId="0" fontId="2" fillId="0" borderId="24" xfId="133" applyFont="1" applyFill="1" applyBorder="1"/>
    <xf numFmtId="0" fontId="2" fillId="0" borderId="25" xfId="133" applyFont="1" applyFill="1" applyBorder="1"/>
    <xf numFmtId="0" fontId="2" fillId="0" borderId="2" xfId="133" applyFont="1" applyBorder="1"/>
    <xf numFmtId="0" fontId="2" fillId="0" borderId="28" xfId="133" applyFont="1" applyBorder="1"/>
    <xf numFmtId="164" fontId="2" fillId="0" borderId="0" xfId="133" applyNumberFormat="1" applyFont="1" applyBorder="1"/>
    <xf numFmtId="0" fontId="2" fillId="0" borderId="0" xfId="133" applyFont="1" applyAlignment="1"/>
    <xf numFmtId="0" fontId="70" fillId="50" borderId="55" xfId="5" applyFont="1" applyFill="1" applyBorder="1" applyAlignment="1">
      <alignment horizontal="center" vertical="center"/>
    </xf>
    <xf numFmtId="0" fontId="70" fillId="0" borderId="57" xfId="5" applyFont="1" applyBorder="1" applyAlignment="1">
      <alignment horizontal="center" vertical="center"/>
    </xf>
    <xf numFmtId="0" fontId="2" fillId="0" borderId="0" xfId="5" applyFont="1" applyAlignment="1">
      <alignment horizontal="right" readingOrder="1"/>
    </xf>
    <xf numFmtId="0" fontId="71" fillId="50" borderId="56" xfId="5" applyFont="1" applyFill="1" applyBorder="1" applyAlignment="1">
      <alignment horizontal="center" vertical="center"/>
    </xf>
    <xf numFmtId="0" fontId="71" fillId="50" borderId="57" xfId="5" applyFont="1" applyFill="1" applyBorder="1" applyAlignment="1">
      <alignment horizontal="center" vertical="center"/>
    </xf>
    <xf numFmtId="9" fontId="71" fillId="50" borderId="57" xfId="5" applyNumberFormat="1" applyFont="1" applyFill="1" applyBorder="1" applyAlignment="1">
      <alignment horizontal="center" vertical="center"/>
    </xf>
    <xf numFmtId="0" fontId="71" fillId="0" borderId="56" xfId="5" applyFont="1" applyBorder="1" applyAlignment="1">
      <alignment horizontal="center" vertical="center"/>
    </xf>
    <xf numFmtId="0" fontId="71" fillId="0" borderId="57" xfId="5" applyFont="1" applyBorder="1" applyAlignment="1">
      <alignment horizontal="center" vertical="center"/>
    </xf>
    <xf numFmtId="9" fontId="71" fillId="0" borderId="57" xfId="5" applyNumberFormat="1" applyFont="1" applyBorder="1" applyAlignment="1">
      <alignment horizontal="center" vertical="center"/>
    </xf>
    <xf numFmtId="0" fontId="71" fillId="51" borderId="57" xfId="5" applyFont="1" applyFill="1" applyBorder="1" applyAlignment="1">
      <alignment horizontal="center" vertical="center"/>
    </xf>
    <xf numFmtId="9" fontId="71" fillId="51" borderId="57" xfId="5" applyNumberFormat="1" applyFont="1" applyFill="1" applyBorder="1" applyAlignment="1">
      <alignment horizontal="center" vertical="center"/>
    </xf>
    <xf numFmtId="0" fontId="71" fillId="18" borderId="56" xfId="5" applyFont="1" applyFill="1" applyBorder="1" applyAlignment="1">
      <alignment horizontal="center" vertical="center"/>
    </xf>
    <xf numFmtId="0" fontId="71" fillId="18" borderId="57" xfId="5" applyFont="1" applyFill="1" applyBorder="1" applyAlignment="1">
      <alignment horizontal="center" vertical="center"/>
    </xf>
    <xf numFmtId="9" fontId="71" fillId="18" borderId="57" xfId="5" applyNumberFormat="1" applyFont="1" applyFill="1" applyBorder="1" applyAlignment="1">
      <alignment horizontal="center" vertical="center"/>
    </xf>
    <xf numFmtId="0" fontId="70" fillId="50" borderId="0" xfId="5" applyFont="1" applyFill="1" applyBorder="1" applyAlignment="1">
      <alignment horizontal="center"/>
    </xf>
    <xf numFmtId="0" fontId="71" fillId="50" borderId="0" xfId="5" applyFont="1" applyFill="1" applyAlignment="1">
      <alignment horizontal="center" vertical="center"/>
    </xf>
    <xf numFmtId="0" fontId="70" fillId="50" borderId="58" xfId="5" applyFont="1" applyFill="1" applyBorder="1" applyAlignment="1">
      <alignment horizontal="center" vertical="center"/>
    </xf>
    <xf numFmtId="0" fontId="70" fillId="0" borderId="0" xfId="5" applyFont="1" applyAlignment="1">
      <alignment horizontal="center"/>
    </xf>
    <xf numFmtId="175" fontId="71" fillId="0" borderId="0" xfId="114" applyNumberFormat="1" applyFont="1" applyAlignment="1">
      <alignment horizontal="center" vertical="center"/>
    </xf>
    <xf numFmtId="0" fontId="70" fillId="0" borderId="0" xfId="5" applyFont="1" applyAlignment="1">
      <alignment horizontal="center" vertical="center"/>
    </xf>
    <xf numFmtId="0" fontId="70" fillId="50" borderId="0" xfId="5" applyFont="1" applyFill="1" applyAlignment="1">
      <alignment horizontal="center"/>
    </xf>
    <xf numFmtId="175" fontId="71" fillId="50" borderId="0" xfId="114" applyNumberFormat="1" applyFont="1" applyFill="1" applyAlignment="1">
      <alignment horizontal="center" vertical="center"/>
    </xf>
    <xf numFmtId="0" fontId="70" fillId="50" borderId="0" xfId="5" applyFont="1" applyFill="1" applyAlignment="1">
      <alignment horizontal="center" vertical="center"/>
    </xf>
    <xf numFmtId="0" fontId="70" fillId="50" borderId="0" xfId="5" applyFont="1" applyFill="1" applyBorder="1" applyAlignment="1">
      <alignment horizontal="center" vertical="center"/>
    </xf>
    <xf numFmtId="0" fontId="70" fillId="0" borderId="59" xfId="5" applyFont="1" applyBorder="1" applyAlignment="1">
      <alignment horizontal="center"/>
    </xf>
    <xf numFmtId="3" fontId="71" fillId="0" borderId="59" xfId="5" applyNumberFormat="1" applyFont="1" applyBorder="1" applyAlignment="1">
      <alignment horizontal="center"/>
    </xf>
    <xf numFmtId="0" fontId="71" fillId="0" borderId="59" xfId="5" applyFont="1" applyBorder="1" applyAlignment="1">
      <alignment horizontal="center"/>
    </xf>
    <xf numFmtId="0" fontId="70" fillId="0" borderId="0" xfId="5" applyFont="1" applyBorder="1" applyAlignment="1">
      <alignment horizontal="center"/>
    </xf>
    <xf numFmtId="0" fontId="70" fillId="50" borderId="58" xfId="5" applyFont="1" applyFill="1" applyBorder="1" applyAlignment="1"/>
    <xf numFmtId="0" fontId="70" fillId="50" borderId="0" xfId="5" applyFont="1" applyFill="1" applyAlignment="1">
      <alignment horizontal="center" wrapText="1"/>
    </xf>
    <xf numFmtId="0" fontId="70" fillId="50" borderId="0" xfId="5" applyFont="1" applyFill="1" applyAlignment="1"/>
    <xf numFmtId="0" fontId="70" fillId="50" borderId="0" xfId="5" applyFont="1" applyFill="1" applyBorder="1" applyAlignment="1"/>
    <xf numFmtId="3" fontId="71" fillId="0" borderId="0" xfId="5" applyNumberFormat="1" applyFont="1" applyAlignment="1">
      <alignment horizontal="center"/>
    </xf>
    <xf numFmtId="0" fontId="71" fillId="0" borderId="0" xfId="5" applyFont="1" applyAlignment="1">
      <alignment horizontal="center"/>
    </xf>
    <xf numFmtId="9" fontId="2" fillId="0" borderId="0" xfId="114">
      <alignment readingOrder="1"/>
    </xf>
    <xf numFmtId="3" fontId="71" fillId="50" borderId="0" xfId="5" applyNumberFormat="1" applyFont="1" applyFill="1" applyAlignment="1">
      <alignment horizontal="center"/>
    </xf>
    <xf numFmtId="0" fontId="71" fillId="50" borderId="0" xfId="5" applyFont="1" applyFill="1" applyAlignment="1">
      <alignment horizontal="center"/>
    </xf>
    <xf numFmtId="0" fontId="72" fillId="50" borderId="0" xfId="5" applyFont="1" applyFill="1" applyAlignment="1">
      <alignment horizontal="center" vertical="center" wrapText="1"/>
    </xf>
    <xf numFmtId="0" fontId="40" fillId="0" borderId="0" xfId="129" applyFont="1">
      <alignment readingOrder="1"/>
    </xf>
    <xf numFmtId="0" fontId="72" fillId="0" borderId="0" xfId="5" applyFont="1" applyAlignment="1">
      <alignment horizontal="center" vertical="center" wrapText="1"/>
    </xf>
    <xf numFmtId="0" fontId="73" fillId="0" borderId="0" xfId="5" applyFont="1" applyAlignment="1">
      <alignment horizontal="center" vertical="center" wrapText="1"/>
    </xf>
    <xf numFmtId="3" fontId="73" fillId="0" borderId="0" xfId="5" applyNumberFormat="1" applyFont="1" applyAlignment="1">
      <alignment horizontal="center" vertical="center" wrapText="1"/>
    </xf>
    <xf numFmtId="0" fontId="74" fillId="0" borderId="0" xfId="129" applyFont="1" applyAlignment="1">
      <alignment horizontal="left" indent="4"/>
    </xf>
    <xf numFmtId="0" fontId="73" fillId="50" borderId="0" xfId="5" applyFont="1" applyFill="1" applyAlignment="1">
      <alignment horizontal="center" vertical="center" wrapText="1"/>
    </xf>
    <xf numFmtId="3" fontId="73" fillId="50" borderId="0" xfId="5" applyNumberFormat="1" applyFont="1" applyFill="1" applyAlignment="1">
      <alignment horizontal="center" vertical="center" wrapText="1"/>
    </xf>
    <xf numFmtId="0" fontId="76" fillId="0" borderId="0" xfId="129" applyFont="1" applyAlignment="1">
      <alignment horizontal="left"/>
    </xf>
    <xf numFmtId="0" fontId="73" fillId="50" borderId="59" xfId="5" applyFont="1" applyFill="1" applyBorder="1" applyAlignment="1">
      <alignment horizontal="right" vertical="center" wrapText="1"/>
    </xf>
    <xf numFmtId="0" fontId="73" fillId="50" borderId="59" xfId="5" applyFont="1" applyFill="1" applyBorder="1" applyAlignment="1">
      <alignment horizontal="center" vertical="center" wrapText="1"/>
    </xf>
    <xf numFmtId="0" fontId="2" fillId="0" borderId="0" xfId="5" applyAlignment="1">
      <alignment horizontal="left" vertical="top" wrapText="1" readingOrder="1"/>
    </xf>
    <xf numFmtId="0" fontId="72" fillId="0" borderId="0" xfId="5" applyFont="1" applyAlignment="1">
      <alignment vertical="center"/>
    </xf>
    <xf numFmtId="0" fontId="72" fillId="0" borderId="52" xfId="5" applyFont="1" applyBorder="1" applyAlignment="1">
      <alignment horizontal="center" vertical="center"/>
    </xf>
    <xf numFmtId="0" fontId="72" fillId="50" borderId="0" xfId="5" applyFont="1" applyFill="1" applyAlignment="1">
      <alignment horizontal="center" vertical="center"/>
    </xf>
    <xf numFmtId="9" fontId="73" fillId="50" borderId="0" xfId="5" applyNumberFormat="1" applyFont="1" applyFill="1" applyAlignment="1">
      <alignment horizontal="center" vertical="center"/>
    </xf>
    <xf numFmtId="0" fontId="72" fillId="0" borderId="0" xfId="5" applyFont="1" applyAlignment="1">
      <alignment horizontal="center" vertical="center"/>
    </xf>
    <xf numFmtId="9" fontId="73" fillId="0" borderId="0" xfId="5" applyNumberFormat="1" applyFont="1" applyAlignment="1">
      <alignment horizontal="center" vertical="center"/>
    </xf>
    <xf numFmtId="0" fontId="72" fillId="50" borderId="59" xfId="5" applyFont="1" applyFill="1" applyBorder="1" applyAlignment="1">
      <alignment horizontal="center" vertical="center"/>
    </xf>
    <xf numFmtId="9" fontId="73" fillId="50" borderId="59" xfId="5" applyNumberFormat="1" applyFont="1" applyFill="1" applyBorder="1" applyAlignment="1">
      <alignment horizontal="center" vertical="center"/>
    </xf>
    <xf numFmtId="0" fontId="49" fillId="0" borderId="0" xfId="5" applyFont="1" applyAlignment="1">
      <alignment vertical="center"/>
    </xf>
    <xf numFmtId="0" fontId="72" fillId="0" borderId="52" xfId="5" applyFont="1" applyBorder="1" applyAlignment="1">
      <alignment horizontal="center" vertical="center" wrapText="1"/>
    </xf>
    <xf numFmtId="0" fontId="73" fillId="50" borderId="0" xfId="5" applyFont="1" applyFill="1" applyAlignment="1">
      <alignment horizontal="center" vertical="center"/>
    </xf>
    <xf numFmtId="0" fontId="73" fillId="0" borderId="0" xfId="5" applyFont="1" applyAlignment="1">
      <alignment horizontal="center" vertical="center"/>
    </xf>
    <xf numFmtId="0" fontId="73" fillId="50" borderId="59" xfId="5" applyFont="1" applyFill="1" applyBorder="1" applyAlignment="1">
      <alignment horizontal="center" vertical="center"/>
    </xf>
    <xf numFmtId="0" fontId="3" fillId="0" borderId="24" xfId="137" applyFont="1" applyBorder="1" applyAlignment="1">
      <alignment horizontal="left" indent="2"/>
    </xf>
    <xf numFmtId="0" fontId="2" fillId="0" borderId="24" xfId="137" applyFont="1" applyBorder="1"/>
    <xf numFmtId="0" fontId="65" fillId="0" borderId="0" xfId="137" applyFont="1" applyAlignment="1">
      <alignment horizontal="left" indent="2"/>
    </xf>
    <xf numFmtId="0" fontId="2" fillId="0" borderId="0" xfId="137" applyFont="1"/>
    <xf numFmtId="0" fontId="2" fillId="0" borderId="0" xfId="98">
      <alignment readingOrder="1"/>
    </xf>
    <xf numFmtId="0" fontId="2" fillId="0" borderId="0" xfId="98" applyAlignment="1">
      <alignment horizontal="left" readingOrder="1"/>
    </xf>
    <xf numFmtId="0" fontId="38" fillId="0" borderId="0" xfId="80" applyAlignment="1" applyProtection="1">
      <alignment readingOrder="1"/>
    </xf>
    <xf numFmtId="0" fontId="3" fillId="0" borderId="0" xfId="98" applyFont="1">
      <alignment readingOrder="1"/>
    </xf>
    <xf numFmtId="0" fontId="3" fillId="0" borderId="60" xfId="98" applyFont="1" applyBorder="1" applyAlignment="1">
      <alignment horizontal="center" vertical="center" wrapText="1"/>
    </xf>
    <xf numFmtId="0" fontId="2" fillId="0" borderId="60" xfId="98" applyBorder="1" applyAlignment="1">
      <alignment vertical="top" wrapText="1"/>
    </xf>
    <xf numFmtId="0" fontId="2" fillId="0" borderId="60" xfId="98" applyBorder="1" applyAlignment="1">
      <alignment horizontal="center" vertical="top" wrapText="1"/>
    </xf>
    <xf numFmtId="0" fontId="2" fillId="0" borderId="60" xfId="98" quotePrefix="1" applyNumberFormat="1" applyBorder="1" applyAlignment="1">
      <alignment horizontal="center" vertical="top" wrapText="1"/>
    </xf>
    <xf numFmtId="16" fontId="2" fillId="0" borderId="60" xfId="98" applyNumberFormat="1" applyBorder="1" applyAlignment="1">
      <alignment vertical="top" wrapText="1"/>
    </xf>
    <xf numFmtId="49" fontId="2" fillId="0" borderId="60" xfId="98" applyNumberFormat="1" applyBorder="1" applyAlignment="1">
      <alignment vertical="top" wrapText="1"/>
    </xf>
    <xf numFmtId="168" fontId="2" fillId="0" borderId="60" xfId="16" quotePrefix="1" applyNumberFormat="1" applyBorder="1" applyAlignment="1">
      <alignment horizontal="center" vertical="top" wrapText="1"/>
    </xf>
    <xf numFmtId="168" fontId="2" fillId="0" borderId="60" xfId="16" applyNumberFormat="1" applyBorder="1" applyAlignment="1">
      <alignment horizontal="center" vertical="top" wrapText="1"/>
    </xf>
    <xf numFmtId="0" fontId="3" fillId="0" borderId="63" xfId="98" applyFont="1" applyBorder="1" applyAlignment="1">
      <alignment horizontal="center" vertical="top" wrapText="1"/>
    </xf>
    <xf numFmtId="0" fontId="2" fillId="0" borderId="60" xfId="98" applyFont="1" applyFill="1" applyBorder="1" applyAlignment="1">
      <alignment horizontal="center" vertical="top" wrapText="1"/>
    </xf>
    <xf numFmtId="49" fontId="3" fillId="0" borderId="1" xfId="98" applyNumberFormat="1" applyFont="1" applyBorder="1" applyAlignment="1">
      <alignment horizontal="center" vertical="top" wrapText="1"/>
    </xf>
    <xf numFmtId="0" fontId="3" fillId="0" borderId="1" xfId="98" applyFont="1" applyBorder="1" applyAlignment="1">
      <alignment horizontal="center" vertical="top" wrapText="1"/>
    </xf>
    <xf numFmtId="49" fontId="2" fillId="0" borderId="1" xfId="98" applyNumberFormat="1" applyBorder="1" applyAlignment="1">
      <alignment vertical="top" wrapText="1"/>
    </xf>
    <xf numFmtId="175" fontId="2" fillId="0" borderId="1" xfId="114" applyNumberFormat="1" applyBorder="1" applyAlignment="1">
      <alignment horizontal="center" vertical="center" readingOrder="1"/>
    </xf>
    <xf numFmtId="0" fontId="2" fillId="0" borderId="1" xfId="98" applyBorder="1" applyAlignment="1">
      <alignment vertical="top" wrapText="1"/>
    </xf>
    <xf numFmtId="0" fontId="3" fillId="0" borderId="9" xfId="5" applyFont="1" applyBorder="1" applyAlignment="1">
      <alignment horizontal="center" readingOrder="1"/>
    </xf>
    <xf numFmtId="0" fontId="3" fillId="53" borderId="1" xfId="5" applyFont="1" applyFill="1" applyBorder="1" applyAlignment="1">
      <alignment horizontal="left" vertical="center" readingOrder="1"/>
    </xf>
    <xf numFmtId="0" fontId="3" fillId="0" borderId="1" xfId="5" applyFont="1" applyBorder="1" applyAlignment="1">
      <alignment horizontal="center" vertical="center" readingOrder="1"/>
    </xf>
    <xf numFmtId="168" fontId="2" fillId="0" borderId="1" xfId="16" applyNumberFormat="1" applyBorder="1" applyAlignment="1">
      <alignment horizontal="center" vertical="center" readingOrder="1"/>
    </xf>
    <xf numFmtId="168" fontId="2" fillId="0" borderId="1" xfId="16" applyNumberFormat="1" applyBorder="1">
      <alignment readingOrder="1"/>
    </xf>
    <xf numFmtId="0" fontId="2" fillId="18" borderId="1" xfId="98" applyFill="1" applyBorder="1" applyAlignment="1">
      <alignment vertical="top" wrapText="1"/>
    </xf>
    <xf numFmtId="168" fontId="2" fillId="18" borderId="1" xfId="16" applyNumberFormat="1" applyFill="1" applyBorder="1" applyAlignment="1">
      <alignment horizontal="center" vertical="center" readingOrder="1"/>
    </xf>
    <xf numFmtId="168" fontId="2" fillId="0" borderId="1" xfId="16" applyNumberFormat="1" applyBorder="1" applyAlignment="1">
      <alignment horizontal="right" readingOrder="1"/>
    </xf>
    <xf numFmtId="3" fontId="71" fillId="0" borderId="0" xfId="5" applyNumberFormat="1" applyFont="1" applyBorder="1" applyAlignment="1">
      <alignment horizontal="center"/>
    </xf>
    <xf numFmtId="168" fontId="2" fillId="0" borderId="1" xfId="16" applyNumberFormat="1" applyBorder="1" applyAlignment="1">
      <alignment horizontal="right" vertical="center" readingOrder="1"/>
    </xf>
    <xf numFmtId="0" fontId="2" fillId="0" borderId="0" xfId="98" applyFont="1">
      <alignment readingOrder="1"/>
    </xf>
    <xf numFmtId="0" fontId="2" fillId="0" borderId="0" xfId="131" applyFont="1" applyAlignment="1">
      <alignment horizontal="center"/>
    </xf>
    <xf numFmtId="0" fontId="2" fillId="0" borderId="0" xfId="98" applyAlignment="1">
      <alignment horizontal="center"/>
    </xf>
    <xf numFmtId="0" fontId="2" fillId="45" borderId="0" xfId="98" applyFill="1">
      <alignment readingOrder="1"/>
    </xf>
    <xf numFmtId="0" fontId="2" fillId="20" borderId="0" xfId="98" applyFill="1">
      <alignment readingOrder="1"/>
    </xf>
    <xf numFmtId="168" fontId="2" fillId="0" borderId="1" xfId="56" applyNumberFormat="1" applyBorder="1">
      <alignment readingOrder="1"/>
    </xf>
    <xf numFmtId="3" fontId="2" fillId="0" borderId="1" xfId="98" applyNumberFormat="1" applyBorder="1">
      <alignment readingOrder="1"/>
    </xf>
    <xf numFmtId="164" fontId="2" fillId="0" borderId="0" xfId="98" applyNumberFormat="1">
      <alignment readingOrder="1"/>
    </xf>
    <xf numFmtId="1" fontId="2" fillId="20" borderId="0" xfId="98" applyNumberFormat="1" applyFill="1">
      <alignment readingOrder="1"/>
    </xf>
    <xf numFmtId="43" fontId="2" fillId="0" borderId="0" xfId="16">
      <alignment readingOrder="1"/>
    </xf>
    <xf numFmtId="0" fontId="2" fillId="0" borderId="0" xfId="98" applyFont="1" applyFill="1">
      <alignment readingOrder="1"/>
    </xf>
    <xf numFmtId="0" fontId="2" fillId="0" borderId="0" xfId="131"/>
    <xf numFmtId="0" fontId="2" fillId="0" borderId="0" xfId="131" applyFont="1" applyAlignment="1">
      <alignment wrapText="1"/>
    </xf>
    <xf numFmtId="0" fontId="2" fillId="0" borderId="9" xfId="131" applyBorder="1"/>
    <xf numFmtId="0" fontId="2" fillId="0" borderId="10" xfId="131" applyBorder="1"/>
    <xf numFmtId="0" fontId="2" fillId="0" borderId="8" xfId="131" applyBorder="1"/>
    <xf numFmtId="0" fontId="2" fillId="0" borderId="11" xfId="131" applyBorder="1"/>
    <xf numFmtId="0" fontId="2" fillId="0" borderId="24" xfId="131" applyBorder="1"/>
    <xf numFmtId="0" fontId="2" fillId="0" borderId="25" xfId="131" applyBorder="1"/>
    <xf numFmtId="0" fontId="2" fillId="0" borderId="27" xfId="131" applyBorder="1"/>
    <xf numFmtId="0" fontId="2" fillId="0" borderId="0" xfId="131" applyBorder="1"/>
    <xf numFmtId="0" fontId="2" fillId="45" borderId="67" xfId="131" applyFont="1" applyFill="1" applyBorder="1" applyAlignment="1">
      <alignment horizontal="center" wrapText="1"/>
    </xf>
    <xf numFmtId="0" fontId="2" fillId="45" borderId="5" xfId="131" applyFont="1" applyFill="1" applyBorder="1" applyAlignment="1">
      <alignment horizontal="center" wrapText="1"/>
    </xf>
    <xf numFmtId="6" fontId="2" fillId="0" borderId="27" xfId="131" applyNumberFormat="1" applyBorder="1"/>
    <xf numFmtId="6" fontId="2" fillId="0" borderId="0" xfId="131" applyNumberFormat="1" applyBorder="1"/>
    <xf numFmtId="6" fontId="2" fillId="0" borderId="28" xfId="131" applyNumberFormat="1" applyBorder="1"/>
    <xf numFmtId="6" fontId="2" fillId="0" borderId="6" xfId="131" applyNumberFormat="1" applyBorder="1"/>
    <xf numFmtId="6" fontId="2" fillId="0" borderId="22" xfId="131" applyNumberFormat="1" applyBorder="1"/>
    <xf numFmtId="6" fontId="2" fillId="0" borderId="15" xfId="131" applyNumberFormat="1" applyBorder="1" applyAlignment="1">
      <alignment horizontal="center"/>
    </xf>
    <xf numFmtId="9" fontId="2" fillId="0" borderId="0" xfId="131" applyNumberFormat="1" applyBorder="1" applyAlignment="1">
      <alignment horizontal="center"/>
    </xf>
    <xf numFmtId="182" fontId="2" fillId="0" borderId="16" xfId="131" applyNumberFormat="1" applyBorder="1" applyAlignment="1">
      <alignment horizontal="right"/>
    </xf>
    <xf numFmtId="182" fontId="2" fillId="0" borderId="0" xfId="98" applyNumberFormat="1">
      <alignment readingOrder="1"/>
    </xf>
    <xf numFmtId="6" fontId="2" fillId="0" borderId="11" xfId="131" applyNumberFormat="1" applyBorder="1"/>
    <xf numFmtId="6" fontId="2" fillId="0" borderId="24" xfId="131" applyNumberFormat="1" applyBorder="1"/>
    <xf numFmtId="6" fontId="2" fillId="0" borderId="25" xfId="131" applyNumberFormat="1" applyBorder="1"/>
    <xf numFmtId="6" fontId="2" fillId="0" borderId="17" xfId="131" applyNumberFormat="1" applyBorder="1" applyAlignment="1">
      <alignment horizontal="center"/>
    </xf>
    <xf numFmtId="9" fontId="2" fillId="0" borderId="18" xfId="131" applyNumberFormat="1" applyBorder="1" applyAlignment="1">
      <alignment horizontal="center"/>
    </xf>
    <xf numFmtId="182" fontId="2" fillId="0" borderId="19" xfId="131" applyNumberFormat="1" applyBorder="1" applyAlignment="1">
      <alignment horizontal="right"/>
    </xf>
    <xf numFmtId="182" fontId="2" fillId="0" borderId="0" xfId="61" applyNumberFormat="1" applyFont="1">
      <alignment readingOrder="1"/>
    </xf>
    <xf numFmtId="0" fontId="2" fillId="0" borderId="6" xfId="137" applyFont="1" applyFill="1" applyBorder="1" applyAlignment="1">
      <alignment horizontal="left"/>
    </xf>
    <xf numFmtId="4" fontId="2" fillId="0" borderId="0" xfId="137" applyNumberFormat="1" applyFont="1"/>
    <xf numFmtId="0" fontId="2" fillId="0" borderId="11" xfId="137" applyFont="1" applyBorder="1" applyAlignment="1">
      <alignment horizontal="left"/>
    </xf>
    <xf numFmtId="0" fontId="2" fillId="0" borderId="6" xfId="137" applyFont="1" applyBorder="1" applyAlignment="1">
      <alignment horizontal="center"/>
    </xf>
    <xf numFmtId="0" fontId="2" fillId="0" borderId="11" xfId="137" applyFont="1" applyBorder="1" applyAlignment="1">
      <alignment horizontal="center"/>
    </xf>
    <xf numFmtId="0" fontId="2" fillId="0" borderId="26" xfId="137" applyFont="1" applyBorder="1"/>
    <xf numFmtId="182" fontId="2" fillId="0" borderId="7" xfId="137" applyNumberFormat="1" applyFont="1" applyBorder="1" applyAlignment="1">
      <alignment horizontal="center"/>
    </xf>
    <xf numFmtId="9" fontId="2" fillId="0" borderId="7" xfId="137" applyNumberFormat="1" applyFont="1" applyBorder="1" applyAlignment="1">
      <alignment horizontal="center"/>
    </xf>
    <xf numFmtId="10" fontId="2" fillId="0" borderId="7" xfId="137" applyNumberFormat="1" applyFont="1" applyBorder="1" applyAlignment="1">
      <alignment horizontal="center"/>
    </xf>
    <xf numFmtId="3" fontId="2" fillId="0" borderId="6" xfId="137" applyNumberFormat="1" applyFont="1" applyBorder="1" applyAlignment="1">
      <alignment horizontal="center"/>
    </xf>
    <xf numFmtId="182" fontId="2" fillId="0" borderId="22" xfId="137" applyNumberFormat="1" applyFont="1" applyBorder="1" applyAlignment="1">
      <alignment horizontal="center"/>
    </xf>
    <xf numFmtId="182" fontId="2" fillId="0" borderId="22" xfId="137" applyNumberFormat="1" applyFont="1" applyBorder="1"/>
    <xf numFmtId="1" fontId="2" fillId="0" borderId="22" xfId="137" applyNumberFormat="1" applyFont="1" applyBorder="1" applyAlignment="1">
      <alignment horizontal="center"/>
    </xf>
    <xf numFmtId="168" fontId="2" fillId="0" borderId="23" xfId="56" applyNumberFormat="1" applyFont="1" applyBorder="1"/>
    <xf numFmtId="0" fontId="2" fillId="0" borderId="2" xfId="137" applyFont="1" applyBorder="1"/>
    <xf numFmtId="182" fontId="2" fillId="0" borderId="2" xfId="137" applyNumberFormat="1" applyFont="1" applyBorder="1" applyAlignment="1">
      <alignment horizontal="center"/>
    </xf>
    <xf numFmtId="9" fontId="2" fillId="0" borderId="2" xfId="137" applyNumberFormat="1" applyFont="1" applyBorder="1" applyAlignment="1">
      <alignment horizontal="center"/>
    </xf>
    <xf numFmtId="10" fontId="2" fillId="0" borderId="2" xfId="137" applyNumberFormat="1" applyFont="1" applyBorder="1" applyAlignment="1">
      <alignment horizontal="center"/>
    </xf>
    <xf numFmtId="3" fontId="2" fillId="0" borderId="11" xfId="137" applyNumberFormat="1" applyFont="1" applyBorder="1" applyAlignment="1">
      <alignment horizontal="center"/>
    </xf>
    <xf numFmtId="182" fontId="2" fillId="0" borderId="24" xfId="137" applyNumberFormat="1" applyFont="1" applyBorder="1" applyAlignment="1">
      <alignment horizontal="center"/>
    </xf>
    <xf numFmtId="182" fontId="2" fillId="0" borderId="24" xfId="137" applyNumberFormat="1" applyFont="1" applyBorder="1"/>
    <xf numFmtId="1" fontId="2" fillId="0" borderId="24" xfId="137" applyNumberFormat="1" applyFont="1" applyBorder="1" applyAlignment="1">
      <alignment horizontal="center"/>
    </xf>
    <xf numFmtId="168" fontId="2" fillId="0" borderId="25" xfId="56" applyNumberFormat="1" applyFont="1" applyBorder="1"/>
    <xf numFmtId="182" fontId="2" fillId="0" borderId="26" xfId="137" applyNumberFormat="1" applyFont="1" applyBorder="1" applyAlignment="1">
      <alignment horizontal="center"/>
    </xf>
    <xf numFmtId="9" fontId="2" fillId="0" borderId="26" xfId="137" applyNumberFormat="1" applyFont="1" applyBorder="1" applyAlignment="1">
      <alignment horizontal="center"/>
    </xf>
    <xf numFmtId="10" fontId="2" fillId="0" borderId="26" xfId="137" applyNumberFormat="1" applyFont="1" applyBorder="1" applyAlignment="1">
      <alignment horizontal="center"/>
    </xf>
    <xf numFmtId="3" fontId="2" fillId="0" borderId="27" xfId="137" applyNumberFormat="1" applyFont="1" applyBorder="1" applyAlignment="1">
      <alignment horizontal="center"/>
    </xf>
    <xf numFmtId="182" fontId="2" fillId="0" borderId="27" xfId="137" applyNumberFormat="1" applyFont="1" applyBorder="1" applyAlignment="1">
      <alignment horizontal="center"/>
    </xf>
    <xf numFmtId="182" fontId="2" fillId="0" borderId="28" xfId="137" applyNumberFormat="1" applyFont="1" applyBorder="1"/>
    <xf numFmtId="0" fontId="2" fillId="0" borderId="27" xfId="137" applyFont="1" applyBorder="1" applyAlignment="1">
      <alignment horizontal="center"/>
    </xf>
    <xf numFmtId="1" fontId="2" fillId="0" borderId="0" xfId="137" applyNumberFormat="1" applyFont="1" applyAlignment="1">
      <alignment horizontal="center"/>
    </xf>
    <xf numFmtId="168" fontId="2" fillId="0" borderId="28" xfId="56" applyNumberFormat="1" applyFont="1" applyBorder="1"/>
    <xf numFmtId="0" fontId="2" fillId="0" borderId="7" xfId="137" applyFont="1" applyBorder="1"/>
    <xf numFmtId="182" fontId="2" fillId="0" borderId="26" xfId="137" applyNumberFormat="1" applyFont="1" applyFill="1" applyBorder="1" applyAlignment="1">
      <alignment horizontal="center"/>
    </xf>
    <xf numFmtId="9" fontId="2" fillId="0" borderId="26" xfId="137" applyNumberFormat="1" applyFont="1" applyFill="1" applyBorder="1" applyAlignment="1">
      <alignment horizontal="center"/>
    </xf>
    <xf numFmtId="10" fontId="2" fillId="0" borderId="26" xfId="137" applyNumberFormat="1" applyFont="1" applyFill="1" applyBorder="1" applyAlignment="1">
      <alignment horizontal="center"/>
    </xf>
    <xf numFmtId="3" fontId="2" fillId="0" borderId="27" xfId="137" applyNumberFormat="1" applyFont="1" applyFill="1" applyBorder="1" applyAlignment="1">
      <alignment horizontal="center"/>
    </xf>
    <xf numFmtId="182" fontId="2" fillId="0" borderId="27" xfId="137" applyNumberFormat="1" applyFont="1" applyFill="1" applyBorder="1" applyAlignment="1">
      <alignment horizontal="center"/>
    </xf>
    <xf numFmtId="182" fontId="2" fillId="0" borderId="7" xfId="137" applyNumberFormat="1" applyFont="1" applyFill="1" applyBorder="1" applyAlignment="1">
      <alignment horizontal="center"/>
    </xf>
    <xf numFmtId="9" fontId="2" fillId="0" borderId="7" xfId="137" applyNumberFormat="1" applyFont="1" applyFill="1" applyBorder="1" applyAlignment="1">
      <alignment horizontal="center"/>
    </xf>
    <xf numFmtId="10" fontId="2" fillId="0" borderId="7" xfId="137" applyNumberFormat="1" applyFont="1" applyFill="1" applyBorder="1" applyAlignment="1">
      <alignment horizontal="center"/>
    </xf>
    <xf numFmtId="3" fontId="2" fillId="0" borderId="6" xfId="137" applyNumberFormat="1" applyFont="1" applyFill="1" applyBorder="1" applyAlignment="1">
      <alignment horizontal="center"/>
    </xf>
    <xf numFmtId="182" fontId="2" fillId="0" borderId="22" xfId="137" applyNumberFormat="1" applyFont="1" applyFill="1" applyBorder="1" applyAlignment="1">
      <alignment horizontal="center"/>
    </xf>
    <xf numFmtId="182" fontId="2" fillId="0" borderId="6" xfId="137" applyNumberFormat="1" applyFont="1" applyBorder="1" applyAlignment="1">
      <alignment horizontal="center"/>
    </xf>
    <xf numFmtId="182" fontId="2" fillId="0" borderId="23" xfId="137" applyNumberFormat="1" applyFont="1" applyBorder="1"/>
    <xf numFmtId="182" fontId="2" fillId="0" borderId="11" xfId="137" applyNumberFormat="1" applyFont="1" applyBorder="1" applyAlignment="1">
      <alignment horizontal="center"/>
    </xf>
    <xf numFmtId="182" fontId="2" fillId="0" borderId="25" xfId="137" applyNumberFormat="1" applyFont="1" applyBorder="1"/>
    <xf numFmtId="0" fontId="2" fillId="0" borderId="0" xfId="137" applyFont="1" applyAlignment="1">
      <alignment horizontal="center" wrapText="1"/>
    </xf>
    <xf numFmtId="0" fontId="2" fillId="0" borderId="0" xfId="137" applyFont="1" applyAlignment="1">
      <alignment wrapText="1"/>
    </xf>
    <xf numFmtId="168" fontId="2" fillId="0" borderId="0" xfId="137" applyNumberFormat="1" applyFont="1" applyAlignment="1">
      <alignment wrapText="1"/>
    </xf>
    <xf numFmtId="174" fontId="2" fillId="0" borderId="1" xfId="131" applyNumberFormat="1" applyBorder="1"/>
    <xf numFmtId="0" fontId="2" fillId="0" borderId="1" xfId="131" applyBorder="1" applyAlignment="1">
      <alignment wrapText="1"/>
    </xf>
    <xf numFmtId="9" fontId="2" fillId="0" borderId="1" xfId="131" applyNumberFormat="1" applyBorder="1"/>
    <xf numFmtId="1" fontId="2" fillId="0" borderId="1" xfId="131" applyNumberFormat="1" applyBorder="1"/>
    <xf numFmtId="174" fontId="2" fillId="0" borderId="1" xfId="56" applyNumberFormat="1" applyBorder="1"/>
    <xf numFmtId="9" fontId="2" fillId="0" borderId="1" xfId="8" applyFont="1" applyFill="1" applyBorder="1"/>
    <xf numFmtId="0" fontId="0" fillId="0" borderId="1" xfId="0" applyFill="1" applyBorder="1"/>
    <xf numFmtId="0" fontId="2" fillId="0" borderId="1" xfId="0" applyFont="1" applyBorder="1"/>
    <xf numFmtId="0" fontId="24" fillId="0" borderId="1" xfId="12" applyFill="1" applyBorder="1"/>
    <xf numFmtId="9" fontId="0" fillId="0" borderId="1" xfId="114" applyFont="1" applyBorder="1"/>
    <xf numFmtId="168" fontId="0" fillId="0" borderId="1" xfId="0" applyNumberFormat="1" applyBorder="1"/>
    <xf numFmtId="9" fontId="0" fillId="0" borderId="1" xfId="0" applyNumberFormat="1" applyBorder="1"/>
    <xf numFmtId="2" fontId="3" fillId="0" borderId="1" xfId="12" applyNumberFormat="1" applyFont="1" applyFill="1" applyBorder="1" applyAlignment="1">
      <alignment horizontal="center"/>
    </xf>
    <xf numFmtId="0" fontId="3" fillId="0" borderId="1" xfId="5" applyFont="1" applyBorder="1" applyAlignment="1">
      <alignment horizontal="center" wrapText="1" readingOrder="1"/>
    </xf>
    <xf numFmtId="43" fontId="2" fillId="0" borderId="1" xfId="1" applyFont="1" applyBorder="1" applyAlignment="1">
      <alignment horizontal="center" readingOrder="1"/>
    </xf>
    <xf numFmtId="9" fontId="3" fillId="0" borderId="1" xfId="12" applyNumberFormat="1" applyFont="1" applyFill="1" applyBorder="1" applyAlignment="1">
      <alignment horizontal="center" wrapText="1"/>
    </xf>
    <xf numFmtId="169" fontId="2" fillId="0" borderId="1" xfId="1" applyNumberFormat="1" applyFont="1" applyFill="1" applyBorder="1" applyAlignment="1">
      <alignment horizontal="center"/>
    </xf>
    <xf numFmtId="0" fontId="5" fillId="0" borderId="0" xfId="88"/>
    <xf numFmtId="2" fontId="0" fillId="0" borderId="0" xfId="0" applyNumberFormat="1" applyAlignment="1">
      <alignment horizontal="center" readingOrder="1"/>
    </xf>
    <xf numFmtId="9" fontId="0" fillId="0" borderId="0" xfId="8" applyFont="1" applyAlignment="1">
      <alignment horizontal="center" readingOrder="1"/>
    </xf>
    <xf numFmtId="0" fontId="62" fillId="0" borderId="1" xfId="129" applyFont="1" applyBorder="1">
      <alignment readingOrder="1"/>
    </xf>
    <xf numFmtId="44" fontId="62" fillId="0" borderId="1" xfId="129" applyNumberFormat="1" applyFont="1" applyBorder="1">
      <alignment readingOrder="1"/>
    </xf>
    <xf numFmtId="1" fontId="62" fillId="0" borderId="0" xfId="129" applyNumberFormat="1" applyFont="1">
      <alignment readingOrder="1"/>
    </xf>
    <xf numFmtId="183" fontId="62" fillId="0" borderId="0" xfId="1" applyNumberFormat="1" applyFont="1">
      <alignment readingOrder="1"/>
    </xf>
    <xf numFmtId="43" fontId="62" fillId="0" borderId="0" xfId="1" applyFont="1">
      <alignment readingOrder="1"/>
    </xf>
    <xf numFmtId="0" fontId="63" fillId="55" borderId="0" xfId="129" applyFont="1" applyFill="1" applyAlignment="1">
      <alignment horizontal="center" readingOrder="1"/>
    </xf>
    <xf numFmtId="173" fontId="0" fillId="21" borderId="0" xfId="1" applyNumberFormat="1" applyFont="1" applyFill="1">
      <alignment readingOrder="1"/>
    </xf>
    <xf numFmtId="0" fontId="30" fillId="0" borderId="0" xfId="0" applyFont="1" applyAlignment="1">
      <alignment wrapText="1"/>
    </xf>
    <xf numFmtId="0" fontId="17" fillId="16" borderId="0" xfId="0" applyFont="1" applyFill="1">
      <alignment readingOrder="1"/>
    </xf>
    <xf numFmtId="0" fontId="0" fillId="18" borderId="25" xfId="0" applyFill="1" applyBorder="1">
      <alignment readingOrder="1"/>
    </xf>
    <xf numFmtId="0" fontId="5" fillId="0" borderId="0" xfId="0" applyFont="1" applyAlignment="1">
      <alignment horizontal="right"/>
    </xf>
    <xf numFmtId="0" fontId="2" fillId="4" borderId="6" xfId="0" applyNumberFormat="1" applyFont="1" applyFill="1" applyBorder="1" applyAlignment="1">
      <alignment horizontal="left" vertical="center" wrapText="1" readingOrder="1"/>
    </xf>
    <xf numFmtId="0" fontId="2" fillId="4" borderId="22" xfId="0" applyNumberFormat="1" applyFont="1" applyFill="1" applyBorder="1" applyAlignment="1">
      <alignment horizontal="left" vertical="center" wrapText="1" readingOrder="1"/>
    </xf>
    <xf numFmtId="0" fontId="2" fillId="4" borderId="23" xfId="0" applyNumberFormat="1" applyFont="1" applyFill="1" applyBorder="1" applyAlignment="1">
      <alignment horizontal="left" vertical="center" wrapText="1" readingOrder="1"/>
    </xf>
    <xf numFmtId="0" fontId="2" fillId="4" borderId="27" xfId="0" applyNumberFormat="1" applyFont="1" applyFill="1" applyBorder="1" applyAlignment="1">
      <alignment horizontal="left" vertical="center" wrapText="1" readingOrder="1"/>
    </xf>
    <xf numFmtId="0" fontId="2" fillId="4" borderId="0" xfId="0" applyNumberFormat="1" applyFont="1" applyFill="1" applyBorder="1" applyAlignment="1">
      <alignment horizontal="left" vertical="center" wrapText="1" readingOrder="1"/>
    </xf>
    <xf numFmtId="0" fontId="2" fillId="4" borderId="28" xfId="0" applyNumberFormat="1" applyFont="1" applyFill="1" applyBorder="1" applyAlignment="1">
      <alignment horizontal="left" vertical="center" wrapText="1" readingOrder="1"/>
    </xf>
    <xf numFmtId="0" fontId="2" fillId="4" borderId="24" xfId="0" applyNumberFormat="1" applyFont="1" applyFill="1" applyBorder="1" applyAlignment="1">
      <alignment horizontal="left" vertical="center" wrapText="1" readingOrder="1"/>
    </xf>
    <xf numFmtId="0" fontId="2" fillId="4" borderId="25" xfId="0" applyNumberFormat="1" applyFont="1" applyFill="1" applyBorder="1" applyAlignment="1">
      <alignment horizontal="left" vertical="center" wrapText="1" readingOrder="1"/>
    </xf>
    <xf numFmtId="0" fontId="14" fillId="6" borderId="9" xfId="3" applyFont="1" applyFill="1" applyBorder="1" applyAlignment="1">
      <alignment horizontal="center"/>
    </xf>
    <xf numFmtId="0" fontId="14" fillId="6" borderId="10" xfId="3" applyFont="1" applyFill="1" applyBorder="1" applyAlignment="1">
      <alignment horizontal="center"/>
    </xf>
    <xf numFmtId="0" fontId="14" fillId="6" borderId="8" xfId="3" applyFont="1" applyFill="1" applyBorder="1" applyAlignment="1">
      <alignment horizontal="center"/>
    </xf>
    <xf numFmtId="0" fontId="11" fillId="7" borderId="1" xfId="0" applyFont="1" applyFill="1" applyBorder="1" applyAlignment="1">
      <alignment horizontal="center"/>
    </xf>
    <xf numFmtId="0" fontId="3" fillId="0" borderId="1" xfId="0" applyFont="1" applyBorder="1" applyAlignment="1">
      <alignment horizontal="center"/>
    </xf>
    <xf numFmtId="0" fontId="3" fillId="8" borderId="1" xfId="3" applyFont="1" applyFill="1" applyBorder="1" applyAlignment="1">
      <alignment horizontal="center"/>
    </xf>
    <xf numFmtId="0" fontId="62" fillId="0" borderId="9" xfId="130" applyFont="1" applyBorder="1" applyAlignment="1">
      <alignment horizontal="center" wrapText="1"/>
    </xf>
    <xf numFmtId="0" fontId="62" fillId="0" borderId="10" xfId="130" applyFont="1" applyBorder="1" applyAlignment="1">
      <alignment horizontal="center" wrapText="1"/>
    </xf>
    <xf numFmtId="0" fontId="62" fillId="0" borderId="8" xfId="130" applyFont="1" applyBorder="1" applyAlignment="1">
      <alignment horizontal="center" wrapText="1"/>
    </xf>
    <xf numFmtId="0" fontId="62" fillId="0" borderId="9" xfId="130" applyFont="1" applyBorder="1" applyAlignment="1">
      <alignment horizontal="center"/>
    </xf>
    <xf numFmtId="0" fontId="62" fillId="0" borderId="10" xfId="130" applyFont="1" applyBorder="1" applyAlignment="1">
      <alignment horizontal="center"/>
    </xf>
    <xf numFmtId="0" fontId="62" fillId="0" borderId="8" xfId="130" applyFont="1" applyBorder="1" applyAlignment="1">
      <alignment horizontal="center"/>
    </xf>
    <xf numFmtId="0" fontId="62" fillId="0" borderId="44" xfId="130" applyFont="1" applyBorder="1" applyAlignment="1">
      <alignment horizontal="center"/>
    </xf>
    <xf numFmtId="0" fontId="62" fillId="0" borderId="29" xfId="130" applyFont="1" applyBorder="1" applyAlignment="1">
      <alignment horizontal="center"/>
    </xf>
    <xf numFmtId="0" fontId="62" fillId="0" borderId="30" xfId="130" applyFont="1" applyBorder="1" applyAlignment="1">
      <alignment horizontal="center"/>
    </xf>
    <xf numFmtId="175" fontId="62" fillId="0" borderId="27" xfId="130" applyNumberFormat="1" applyFont="1" applyBorder="1" applyAlignment="1">
      <alignment horizontal="center"/>
    </xf>
    <xf numFmtId="175" fontId="62" fillId="0" borderId="0" xfId="130" applyNumberFormat="1" applyFont="1" applyBorder="1" applyAlignment="1">
      <alignment horizontal="center"/>
    </xf>
    <xf numFmtId="175" fontId="62" fillId="0" borderId="28" xfId="130" applyNumberFormat="1" applyFont="1" applyBorder="1" applyAlignment="1">
      <alignment horizontal="center"/>
    </xf>
    <xf numFmtId="1" fontId="62" fillId="0" borderId="27" xfId="16" applyNumberFormat="1" applyFont="1" applyBorder="1" applyAlignment="1">
      <alignment horizontal="center"/>
    </xf>
    <xf numFmtId="1" fontId="62" fillId="0" borderId="0" xfId="16" applyNumberFormat="1" applyFont="1" applyBorder="1" applyAlignment="1">
      <alignment horizontal="center"/>
    </xf>
    <xf numFmtId="1" fontId="62" fillId="0" borderId="28" xfId="16" applyNumberFormat="1" applyFont="1" applyBorder="1" applyAlignment="1">
      <alignment horizontal="center"/>
    </xf>
    <xf numFmtId="0" fontId="62" fillId="0" borderId="45" xfId="130" applyFont="1" applyBorder="1" applyAlignment="1">
      <alignment horizontal="center"/>
    </xf>
    <xf numFmtId="175" fontId="62" fillId="0" borderId="11" xfId="130" applyNumberFormat="1" applyFont="1" applyBorder="1" applyAlignment="1">
      <alignment horizontal="center"/>
    </xf>
    <xf numFmtId="175" fontId="62" fillId="0" borderId="24" xfId="130" applyNumberFormat="1" applyFont="1" applyBorder="1" applyAlignment="1">
      <alignment horizontal="center"/>
    </xf>
    <xf numFmtId="175" fontId="62" fillId="0" borderId="25" xfId="130" applyNumberFormat="1" applyFont="1" applyBorder="1" applyAlignment="1">
      <alignment horizontal="center"/>
    </xf>
    <xf numFmtId="1" fontId="62" fillId="0" borderId="11" xfId="16" applyNumberFormat="1" applyFont="1" applyBorder="1" applyAlignment="1">
      <alignment horizontal="center"/>
    </xf>
    <xf numFmtId="1" fontId="62" fillId="0" borderId="24" xfId="16" applyNumberFormat="1" applyFont="1" applyBorder="1" applyAlignment="1">
      <alignment horizontal="center"/>
    </xf>
    <xf numFmtId="1" fontId="62" fillId="0" borderId="25" xfId="16" applyNumberFormat="1" applyFont="1" applyBorder="1" applyAlignment="1">
      <alignment horizontal="center"/>
    </xf>
    <xf numFmtId="0" fontId="2" fillId="0" borderId="9" xfId="130" applyFont="1" applyBorder="1" applyAlignment="1">
      <alignment horizontal="center"/>
    </xf>
    <xf numFmtId="0" fontId="2" fillId="0" borderId="10" xfId="130" applyFont="1" applyBorder="1" applyAlignment="1">
      <alignment horizontal="center"/>
    </xf>
    <xf numFmtId="0" fontId="2" fillId="0" borderId="8" xfId="130" applyFont="1" applyBorder="1" applyAlignment="1">
      <alignment horizontal="center"/>
    </xf>
    <xf numFmtId="0" fontId="2" fillId="0" borderId="9" xfId="130" applyFont="1" applyBorder="1" applyAlignment="1">
      <alignment horizontal="center" wrapText="1"/>
    </xf>
    <xf numFmtId="0" fontId="2" fillId="0" borderId="10" xfId="130" applyFont="1" applyBorder="1" applyAlignment="1">
      <alignment horizontal="center" wrapText="1"/>
    </xf>
    <xf numFmtId="0" fontId="2" fillId="0" borderId="8" xfId="130" applyFont="1" applyBorder="1" applyAlignment="1">
      <alignment horizontal="center" wrapText="1"/>
    </xf>
    <xf numFmtId="175" fontId="2" fillId="0" borderId="27" xfId="130" applyNumberFormat="1" applyBorder="1" applyAlignment="1">
      <alignment horizontal="center"/>
    </xf>
    <xf numFmtId="175" fontId="2" fillId="0" borderId="0" xfId="130" applyNumberFormat="1" applyBorder="1" applyAlignment="1">
      <alignment horizontal="center"/>
    </xf>
    <xf numFmtId="175" fontId="2" fillId="0" borderId="28" xfId="130" applyNumberFormat="1" applyBorder="1" applyAlignment="1">
      <alignment horizontal="center"/>
    </xf>
    <xf numFmtId="1" fontId="2" fillId="0" borderId="27" xfId="16" applyNumberFormat="1" applyFont="1" applyBorder="1" applyAlignment="1">
      <alignment horizontal="center"/>
    </xf>
    <xf numFmtId="1" fontId="2" fillId="0" borderId="0" xfId="16" applyNumberFormat="1" applyFont="1" applyBorder="1" applyAlignment="1">
      <alignment horizontal="center"/>
    </xf>
    <xf numFmtId="1" fontId="2" fillId="0" borderId="28" xfId="16" applyNumberFormat="1" applyFont="1" applyBorder="1" applyAlignment="1">
      <alignment horizontal="center"/>
    </xf>
    <xf numFmtId="175" fontId="2" fillId="0" borderId="11" xfId="130" applyNumberFormat="1" applyBorder="1" applyAlignment="1">
      <alignment horizontal="center"/>
    </xf>
    <xf numFmtId="175" fontId="2" fillId="0" borderId="24" xfId="130" applyNumberFormat="1" applyBorder="1" applyAlignment="1">
      <alignment horizontal="center"/>
    </xf>
    <xf numFmtId="175" fontId="2" fillId="0" borderId="25" xfId="130" applyNumberFormat="1" applyBorder="1" applyAlignment="1">
      <alignment horizontal="center"/>
    </xf>
    <xf numFmtId="1" fontId="2" fillId="0" borderId="11" xfId="16" applyNumberFormat="1" applyFont="1" applyBorder="1" applyAlignment="1">
      <alignment horizontal="center"/>
    </xf>
    <xf numFmtId="1" fontId="2" fillId="0" borderId="24" xfId="16" applyNumberFormat="1" applyFont="1" applyBorder="1" applyAlignment="1">
      <alignment horizontal="center"/>
    </xf>
    <xf numFmtId="1" fontId="2" fillId="0" borderId="25" xfId="16" applyNumberFormat="1" applyFont="1" applyBorder="1" applyAlignment="1">
      <alignment horizontal="center"/>
    </xf>
    <xf numFmtId="0" fontId="2" fillId="0" borderId="0" xfId="129" applyFont="1" applyAlignment="1">
      <alignment horizontal="left" wrapText="1" readingOrder="1"/>
    </xf>
    <xf numFmtId="0" fontId="2" fillId="0" borderId="0" xfId="133" applyFont="1" applyBorder="1" applyAlignment="1">
      <alignment horizontal="center"/>
    </xf>
    <xf numFmtId="0" fontId="3" fillId="48" borderId="3" xfId="133" applyFont="1" applyFill="1" applyBorder="1" applyAlignment="1">
      <alignment horizontal="center"/>
    </xf>
    <xf numFmtId="0" fontId="3" fillId="48" borderId="4" xfId="133" applyFont="1" applyFill="1" applyBorder="1" applyAlignment="1">
      <alignment horizontal="center"/>
    </xf>
    <xf numFmtId="0" fontId="3" fillId="48" borderId="5" xfId="133" applyFont="1" applyFill="1" applyBorder="1" applyAlignment="1">
      <alignment horizontal="center"/>
    </xf>
    <xf numFmtId="0" fontId="2" fillId="0" borderId="2" xfId="133" applyFont="1" applyBorder="1" applyAlignment="1">
      <alignment horizontal="center"/>
    </xf>
    <xf numFmtId="0" fontId="2" fillId="0" borderId="11" xfId="133" applyFont="1" applyBorder="1" applyAlignment="1">
      <alignment horizontal="center"/>
    </xf>
    <xf numFmtId="0" fontId="23" fillId="22" borderId="7" xfId="134" applyFont="1" applyFill="1" applyBorder="1" applyAlignment="1">
      <alignment horizontal="center" vertical="center"/>
    </xf>
    <xf numFmtId="0" fontId="23" fillId="22" borderId="2" xfId="134" applyFont="1" applyFill="1" applyBorder="1" applyAlignment="1">
      <alignment horizontal="center" vertical="center"/>
    </xf>
    <xf numFmtId="0" fontId="1" fillId="8" borderId="9" xfId="135" applyFont="1" applyFill="1" applyBorder="1" applyAlignment="1">
      <alignment horizontal="center"/>
    </xf>
    <xf numFmtId="0" fontId="1" fillId="8" borderId="10" xfId="135" applyFont="1" applyFill="1" applyBorder="1" applyAlignment="1">
      <alignment horizontal="center"/>
    </xf>
    <xf numFmtId="0" fontId="1" fillId="8" borderId="8" xfId="135" applyFont="1" applyFill="1" applyBorder="1" applyAlignment="1">
      <alignment horizontal="center"/>
    </xf>
    <xf numFmtId="0" fontId="67" fillId="0" borderId="22" xfId="133" applyFont="1" applyBorder="1" applyAlignment="1">
      <alignment horizontal="center" vertical="center" wrapText="1"/>
    </xf>
    <xf numFmtId="0" fontId="2" fillId="0" borderId="2" xfId="133" applyFont="1" applyFill="1" applyBorder="1" applyAlignment="1">
      <alignment horizontal="center"/>
    </xf>
    <xf numFmtId="0" fontId="2" fillId="0" borderId="0" xfId="133" applyFont="1" applyAlignment="1">
      <alignment horizontal="center"/>
    </xf>
    <xf numFmtId="0" fontId="2" fillId="0" borderId="0" xfId="5" applyFont="1" applyAlignment="1">
      <alignment horizontal="left" vertical="top" wrapText="1" readingOrder="1"/>
    </xf>
    <xf numFmtId="0" fontId="2" fillId="0" borderId="0" xfId="5" applyAlignment="1">
      <alignment horizontal="left" vertical="top" wrapText="1" readingOrder="1"/>
    </xf>
    <xf numFmtId="0" fontId="70" fillId="0" borderId="51" xfId="5" applyFont="1" applyBorder="1" applyAlignment="1">
      <alignment horizontal="center" vertical="center" wrapText="1"/>
    </xf>
    <xf numFmtId="0" fontId="70" fillId="0" borderId="52" xfId="5" applyFont="1" applyBorder="1" applyAlignment="1">
      <alignment horizontal="center" vertical="center" wrapText="1"/>
    </xf>
    <xf numFmtId="0" fontId="70" fillId="0" borderId="53" xfId="5" applyFont="1" applyBorder="1" applyAlignment="1">
      <alignment horizontal="center" vertical="center" wrapText="1"/>
    </xf>
    <xf numFmtId="0" fontId="70" fillId="50" borderId="54" xfId="5" applyFont="1" applyFill="1" applyBorder="1" applyAlignment="1">
      <alignment horizontal="center" vertical="center" wrapText="1"/>
    </xf>
    <xf numFmtId="0" fontId="70" fillId="50" borderId="56" xfId="5" applyFont="1" applyFill="1" applyBorder="1" applyAlignment="1">
      <alignment horizontal="center" vertical="center" wrapText="1"/>
    </xf>
    <xf numFmtId="0" fontId="70" fillId="50" borderId="51" xfId="5" applyFont="1" applyFill="1" applyBorder="1" applyAlignment="1">
      <alignment horizontal="center" vertical="center"/>
    </xf>
    <xf numFmtId="0" fontId="70" fillId="50" borderId="53" xfId="5" applyFont="1" applyFill="1" applyBorder="1" applyAlignment="1">
      <alignment horizontal="center" vertical="center"/>
    </xf>
    <xf numFmtId="0" fontId="70" fillId="0" borderId="52" xfId="5" applyFont="1" applyBorder="1" applyAlignment="1">
      <alignment horizontal="center" wrapText="1"/>
    </xf>
    <xf numFmtId="0" fontId="70" fillId="0" borderId="52" xfId="5" applyFont="1" applyBorder="1" applyAlignment="1">
      <alignment horizontal="center"/>
    </xf>
    <xf numFmtId="0" fontId="70" fillId="50" borderId="58" xfId="5" applyFont="1" applyFill="1" applyBorder="1" applyAlignment="1">
      <alignment horizontal="center"/>
    </xf>
    <xf numFmtId="0" fontId="70" fillId="50" borderId="0" xfId="5" applyFont="1" applyFill="1" applyAlignment="1">
      <alignment horizontal="center"/>
    </xf>
    <xf numFmtId="0" fontId="70" fillId="50" borderId="58" xfId="5" applyFont="1" applyFill="1" applyBorder="1" applyAlignment="1">
      <alignment horizontal="center" wrapText="1"/>
    </xf>
    <xf numFmtId="0" fontId="70" fillId="50" borderId="0" xfId="5" applyFont="1" applyFill="1" applyAlignment="1">
      <alignment horizontal="center" wrapText="1"/>
    </xf>
    <xf numFmtId="0" fontId="72" fillId="0" borderId="52" xfId="5" applyFont="1" applyBorder="1" applyAlignment="1">
      <alignment horizontal="center" vertical="center" wrapText="1"/>
    </xf>
    <xf numFmtId="0" fontId="3" fillId="52" borderId="9" xfId="5" applyFont="1" applyFill="1" applyBorder="1" applyAlignment="1">
      <alignment horizontal="center" readingOrder="1"/>
    </xf>
    <xf numFmtId="0" fontId="3" fillId="52" borderId="10" xfId="5" applyFont="1" applyFill="1" applyBorder="1" applyAlignment="1">
      <alignment horizontal="center" readingOrder="1"/>
    </xf>
    <xf numFmtId="0" fontId="3" fillId="52" borderId="8" xfId="5" applyFont="1" applyFill="1" applyBorder="1" applyAlignment="1">
      <alignment horizontal="center" readingOrder="1"/>
    </xf>
    <xf numFmtId="0" fontId="3" fillId="0" borderId="7" xfId="5" applyFont="1" applyBorder="1" applyAlignment="1">
      <alignment horizontal="center" vertical="center" readingOrder="1"/>
    </xf>
    <xf numFmtId="0" fontId="3" fillId="0" borderId="2" xfId="5" applyFont="1" applyBorder="1" applyAlignment="1">
      <alignment horizontal="center" vertical="center" readingOrder="1"/>
    </xf>
    <xf numFmtId="0" fontId="3" fillId="0" borderId="61" xfId="98" applyFont="1" applyBorder="1" applyAlignment="1">
      <alignment horizontal="center" vertical="center" wrapText="1"/>
    </xf>
    <xf numFmtId="0" fontId="3" fillId="0" borderId="62" xfId="98" applyFont="1" applyBorder="1" applyAlignment="1">
      <alignment horizontal="center" vertical="center" wrapText="1"/>
    </xf>
    <xf numFmtId="0" fontId="3" fillId="0" borderId="9" xfId="98" applyFont="1" applyBorder="1" applyAlignment="1">
      <alignment horizontal="center" vertical="center" wrapText="1"/>
    </xf>
    <xf numFmtId="0" fontId="3" fillId="0" borderId="10" xfId="98" applyFont="1" applyBorder="1" applyAlignment="1">
      <alignment horizontal="center" vertical="center" wrapText="1"/>
    </xf>
    <xf numFmtId="0" fontId="3" fillId="0" borderId="8" xfId="98" applyFont="1" applyBorder="1" applyAlignment="1">
      <alignment horizontal="center" vertical="center" wrapText="1"/>
    </xf>
    <xf numFmtId="0" fontId="3" fillId="0" borderId="9" xfId="5" applyFont="1" applyBorder="1" applyAlignment="1">
      <alignment horizontal="center" readingOrder="1"/>
    </xf>
    <xf numFmtId="0" fontId="3" fillId="0" borderId="8" xfId="5" applyFont="1" applyBorder="1" applyAlignment="1">
      <alignment horizontal="center" readingOrder="1"/>
    </xf>
    <xf numFmtId="0" fontId="2" fillId="0" borderId="1" xfId="137" applyFont="1" applyBorder="1" applyAlignment="1">
      <alignment horizontal="center" wrapText="1"/>
    </xf>
    <xf numFmtId="0" fontId="2" fillId="0" borderId="8" xfId="137" applyFont="1" applyBorder="1" applyAlignment="1">
      <alignment horizontal="center" wrapText="1"/>
    </xf>
    <xf numFmtId="0" fontId="2" fillId="0" borderId="1" xfId="137" applyFont="1" applyFill="1" applyBorder="1" applyAlignment="1">
      <alignment horizontal="center" textRotation="90" wrapText="1"/>
    </xf>
    <xf numFmtId="0" fontId="2" fillId="0" borderId="9" xfId="131" applyBorder="1" applyAlignment="1">
      <alignment horizontal="center"/>
    </xf>
    <xf numFmtId="0" fontId="2" fillId="0" borderId="10" xfId="131" applyBorder="1" applyAlignment="1">
      <alignment horizontal="center"/>
    </xf>
    <xf numFmtId="0" fontId="2" fillId="0" borderId="8" xfId="131" applyBorder="1" applyAlignment="1">
      <alignment horizontal="center"/>
    </xf>
    <xf numFmtId="0" fontId="2" fillId="0" borderId="64" xfId="131" applyFont="1" applyBorder="1" applyAlignment="1">
      <alignment horizontal="center"/>
    </xf>
    <xf numFmtId="0" fontId="2" fillId="0" borderId="65" xfId="131" applyFont="1" applyBorder="1" applyAlignment="1">
      <alignment horizontal="center"/>
    </xf>
    <xf numFmtId="0" fontId="2" fillId="0" borderId="66" xfId="131" applyFont="1" applyBorder="1" applyAlignment="1">
      <alignment horizontal="center"/>
    </xf>
    <xf numFmtId="0" fontId="77" fillId="54" borderId="0" xfId="137" applyFont="1" applyFill="1" applyBorder="1" applyAlignment="1">
      <alignment horizontal="center"/>
    </xf>
    <xf numFmtId="0" fontId="14" fillId="0" borderId="7" xfId="137" applyFont="1" applyBorder="1" applyAlignment="1">
      <alignment horizontal="center" vertical="center" wrapText="1"/>
    </xf>
    <xf numFmtId="0" fontId="14" fillId="0" borderId="26" xfId="137" applyFont="1" applyBorder="1" applyAlignment="1">
      <alignment horizontal="center" vertical="center" wrapText="1"/>
    </xf>
    <xf numFmtId="0" fontId="14" fillId="0" borderId="2" xfId="137" applyFont="1" applyBorder="1" applyAlignment="1">
      <alignment horizontal="center" vertical="center" wrapText="1"/>
    </xf>
    <xf numFmtId="0" fontId="78" fillId="0" borderId="1" xfId="137" applyFont="1" applyBorder="1" applyAlignment="1">
      <alignment horizontal="center" wrapText="1"/>
    </xf>
    <xf numFmtId="0" fontId="2" fillId="0" borderId="1" xfId="137" applyFont="1" applyFill="1" applyBorder="1" applyAlignment="1">
      <alignment horizontal="center"/>
    </xf>
    <xf numFmtId="0" fontId="2" fillId="0" borderId="1" xfId="137" applyFont="1" applyBorder="1" applyAlignment="1">
      <alignment horizontal="center"/>
    </xf>
    <xf numFmtId="0" fontId="14" fillId="0" borderId="6" xfId="137" applyFont="1" applyBorder="1" applyAlignment="1">
      <alignment horizontal="center" vertical="center" wrapText="1"/>
    </xf>
    <xf numFmtId="0" fontId="14" fillId="0" borderId="27" xfId="137" applyFont="1" applyBorder="1" applyAlignment="1">
      <alignment horizontal="center" vertical="center" wrapText="1"/>
    </xf>
    <xf numFmtId="0" fontId="14" fillId="0" borderId="11" xfId="137" applyFont="1" applyBorder="1" applyAlignment="1">
      <alignment horizontal="center" vertical="center" wrapText="1"/>
    </xf>
  </cellXfs>
  <cellStyles count="152">
    <cellStyle name="20% - Accent1 2" xfId="27"/>
    <cellStyle name="20% - Accent2 2" xfId="28"/>
    <cellStyle name="20% - Accent3 2" xfId="29"/>
    <cellStyle name="20% - Accent4 2" xfId="30"/>
    <cellStyle name="20% - Accent5 2" xfId="31"/>
    <cellStyle name="20% - Accent6 2" xfId="32"/>
    <cellStyle name="40% - Accent1 2" xfId="33"/>
    <cellStyle name="40% - Accent2 2" xfId="34"/>
    <cellStyle name="40% - Accent3 2" xfId="35"/>
    <cellStyle name="40% - Accent4 2" xfId="36"/>
    <cellStyle name="40% - Accent5 2" xfId="37"/>
    <cellStyle name="40% - Accent6 2" xfId="38"/>
    <cellStyle name="60% - Accent1 2" xfId="39"/>
    <cellStyle name="60% - Accent2 2" xfId="40"/>
    <cellStyle name="60% - Accent3 2" xfId="41"/>
    <cellStyle name="60% - Accent4 2" xfId="42"/>
    <cellStyle name="60% - Accent5 2" xfId="43"/>
    <cellStyle name="60% - Accent6 2" xfId="44"/>
    <cellStyle name="Accent1 2" xfId="45"/>
    <cellStyle name="Accent2 2" xfId="46"/>
    <cellStyle name="Accent3 2" xfId="47"/>
    <cellStyle name="Accent4 2" xfId="48"/>
    <cellStyle name="Accent5 2" xfId="49"/>
    <cellStyle name="Accent6 2" xfId="50"/>
    <cellStyle name="Bad 2" xfId="51"/>
    <cellStyle name="Calculation 2" xfId="52"/>
    <cellStyle name="Check Cell 2" xfId="53"/>
    <cellStyle name="Comma" xfId="1" builtinId="3"/>
    <cellStyle name="Comma 2" xfId="16"/>
    <cellStyle name="Comma 2 2" xfId="54"/>
    <cellStyle name="Comma 2 2 2" xfId="55"/>
    <cellStyle name="Comma 2 3" xfId="56"/>
    <cellStyle name="Comma 2 4" xfId="138"/>
    <cellStyle name="Comma 3" xfId="57"/>
    <cellStyle name="Comma 3 2" xfId="58"/>
    <cellStyle name="Comma 3 2 2" xfId="59"/>
    <cellStyle name="Comma 3 3" xfId="60"/>
    <cellStyle name="Comma 3 4" xfId="10"/>
    <cellStyle name="Comma 4" xfId="139"/>
    <cellStyle name="Currency 2" xfId="61"/>
    <cellStyle name="Currency 2 2" xfId="62"/>
    <cellStyle name="Currency 2 2 2" xfId="63"/>
    <cellStyle name="Currency 2 3" xfId="64"/>
    <cellStyle name="Currency 2 4" xfId="140"/>
    <cellStyle name="Currency 3" xfId="65"/>
    <cellStyle name="Currency 3 2" xfId="66"/>
    <cellStyle name="Currency 3 2 2" xfId="25"/>
    <cellStyle name="Currency 3 3" xfId="67"/>
    <cellStyle name="Currency 3 4" xfId="11"/>
    <cellStyle name="Currency 4" xfId="141"/>
    <cellStyle name="Data Field" xfId="68"/>
    <cellStyle name="Data Field 2" xfId="69"/>
    <cellStyle name="Data Field 2 2" xfId="70"/>
    <cellStyle name="Data Field 3" xfId="71"/>
    <cellStyle name="Data Field 4" xfId="142"/>
    <cellStyle name="Data Name" xfId="72"/>
    <cellStyle name="Data Name 2" xfId="143"/>
    <cellStyle name="Date/Time" xfId="73"/>
    <cellStyle name="Explanatory Text 2" xfId="74"/>
    <cellStyle name="Good 2" xfId="75"/>
    <cellStyle name="Heading" xfId="76"/>
    <cellStyle name="Heading 1 2" xfId="77"/>
    <cellStyle name="Heading 3 2" xfId="78"/>
    <cellStyle name="Heading 4 2" xfId="79"/>
    <cellStyle name="Hyperlink" xfId="15" builtinId="8"/>
    <cellStyle name="Hyperlink 2" xfId="22"/>
    <cellStyle name="Hyperlink 3" xfId="80"/>
    <cellStyle name="Hyperlink 4" xfId="23"/>
    <cellStyle name="Input 2" xfId="81"/>
    <cellStyle name="Linked Cell 2" xfId="82"/>
    <cellStyle name="Neutral 2" xfId="83"/>
    <cellStyle name="Normal" xfId="0" builtinId="0"/>
    <cellStyle name="Normal 10" xfId="84"/>
    <cellStyle name="Normal 11" xfId="85"/>
    <cellStyle name="Normal 12" xfId="86"/>
    <cellStyle name="Normal 13" xfId="5"/>
    <cellStyle name="Normal 13 2" xfId="87"/>
    <cellStyle name="Normal 14" xfId="88"/>
    <cellStyle name="Normal 14 2" xfId="144"/>
    <cellStyle name="Normal 15" xfId="89"/>
    <cellStyle name="Normal 16" xfId="21"/>
    <cellStyle name="Normal 16 2" xfId="145"/>
    <cellStyle name="Normal 17" xfId="129"/>
    <cellStyle name="Normal 2" xfId="17"/>
    <cellStyle name="Normal 2 2" xfId="90"/>
    <cellStyle name="Normal 2 2 2" xfId="91"/>
    <cellStyle name="Normal 2 2 2 2" xfId="92"/>
    <cellStyle name="Normal 2 2 3" xfId="93"/>
    <cellStyle name="Normal 2 2 4" xfId="146"/>
    <cellStyle name="Normal 2 3" xfId="94"/>
    <cellStyle name="Normal 2 3 2" xfId="95"/>
    <cellStyle name="Normal 2 4" xfId="96"/>
    <cellStyle name="Normal 2 4 2" xfId="24"/>
    <cellStyle name="Normal 2 5" xfId="97"/>
    <cellStyle name="Normal 2 6" xfId="98"/>
    <cellStyle name="Normal 2 7" xfId="147"/>
    <cellStyle name="Normal 2 8" xfId="134"/>
    <cellStyle name="Normal 3" xfId="6"/>
    <cellStyle name="Normal 3 2" xfId="99"/>
    <cellStyle name="Normal 3 2 2" xfId="100"/>
    <cellStyle name="Normal 3 3" xfId="26"/>
    <cellStyle name="Normal 3 4" xfId="148"/>
    <cellStyle name="Normal 3 5" xfId="133"/>
    <cellStyle name="Normal 4" xfId="19"/>
    <cellStyle name="Normal 4 2" xfId="101"/>
    <cellStyle name="Normal 4 3" xfId="102"/>
    <cellStyle name="Normal 4 3 2" xfId="135"/>
    <cellStyle name="Normal 4 4" xfId="9"/>
    <cellStyle name="Normal 5" xfId="103"/>
    <cellStyle name="Normal 5 2" xfId="104"/>
    <cellStyle name="Normal 6" xfId="105"/>
    <cellStyle name="Normal 7" xfId="106"/>
    <cellStyle name="Normal 7 2" xfId="107"/>
    <cellStyle name="Normal 8" xfId="108"/>
    <cellStyle name="Normal 8 2" xfId="109"/>
    <cellStyle name="Normal 9" xfId="110"/>
    <cellStyle name="Normal 9 2" xfId="111"/>
    <cellStyle name="Normal_Costs and Savings" xfId="130"/>
    <cellStyle name="Normal_GMI_LargeMotorsSavings_RTF" xfId="137"/>
    <cellStyle name="Normal_MTDUCT" xfId="3"/>
    <cellStyle name="Normal_PC-ECMVAV-6p-D2" xfId="12"/>
    <cellStyle name="Normal_PC-HVACEQUIP-6P-D4" xfId="13"/>
    <cellStyle name="Normal_PC-LowPressureDist-D1" xfId="14"/>
    <cellStyle name="Normal_PC-LPDPackage-6P-D14" xfId="2"/>
    <cellStyle name="Normal_PC-PackRTOptimize-D1-6p-D2" xfId="7"/>
    <cellStyle name="Normal_PremiumMotorsRev-Rev05" xfId="131"/>
    <cellStyle name="Normal_ProCostFinAssumptions_Sector" xfId="4"/>
    <cellStyle name="Note 2" xfId="112"/>
    <cellStyle name="Note 3" xfId="149"/>
    <cellStyle name="Output 2" xfId="113"/>
    <cellStyle name="Percent" xfId="8" builtinId="5"/>
    <cellStyle name="Percent 2" xfId="18"/>
    <cellStyle name="Percent 2 2" xfId="114"/>
    <cellStyle name="Percent 2 2 2" xfId="115"/>
    <cellStyle name="Percent 2 2 2 2" xfId="116"/>
    <cellStyle name="Percent 2 2 3" xfId="117"/>
    <cellStyle name="Percent 2 3" xfId="132"/>
    <cellStyle name="Percent 2 4" xfId="150"/>
    <cellStyle name="Percent 3" xfId="20"/>
    <cellStyle name="Percent 3 2" xfId="118"/>
    <cellStyle name="Percent 3 2 2" xfId="119"/>
    <cellStyle name="Percent 3 3" xfId="120"/>
    <cellStyle name="Percent 4" xfId="121"/>
    <cellStyle name="Percent 4 2" xfId="122"/>
    <cellStyle name="Percent 5" xfId="123"/>
    <cellStyle name="Percent 6" xfId="151"/>
    <cellStyle name="Percent 7" xfId="136"/>
    <cellStyle name="Title 2" xfId="124"/>
    <cellStyle name="Total 2" xfId="125"/>
    <cellStyle name="Warning Text 2" xfId="126"/>
    <cellStyle name="표준_ENERGY CONSUMP" xfId="127"/>
    <cellStyle name="常规_海外市场服务网站资料操作BOM" xfId="128"/>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externalLink" Target="externalLinks/externalLink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3.xml"/></Relationships>
</file>

<file path=xl/charts/chart1.xml><?xml version="1.0" encoding="utf-8"?>
<c:chartSpace xmlns:c="http://schemas.openxmlformats.org/drawingml/2006/chart" xmlns:a="http://schemas.openxmlformats.org/drawingml/2006/main" xmlns:r="http://schemas.openxmlformats.org/officeDocument/2006/relationships">
  <c:lang val="en-US"/>
  <c:chart>
    <c:plotArea>
      <c:layout/>
      <c:lineChart>
        <c:grouping val="standard"/>
        <c:ser>
          <c:idx val="1"/>
          <c:order val="0"/>
          <c:tx>
            <c:strRef>
              <c:f>'Motor Efficiencies'!$M$5</c:f>
              <c:strCache>
                <c:ptCount val="1"/>
                <c:pt idx="0">
                  <c:v>Pre-EPACT</c:v>
                </c:pt>
              </c:strCache>
            </c:strRef>
          </c:tx>
          <c:marker>
            <c:symbol val="none"/>
          </c:marker>
          <c:cat>
            <c:numRef>
              <c:f>'Motor Efficiencies'!$L$6:$L$23</c:f>
              <c:numCache>
                <c:formatCode>General</c:formatCode>
                <c:ptCount val="18"/>
                <c:pt idx="0">
                  <c:v>15</c:v>
                </c:pt>
                <c:pt idx="1">
                  <c:v>20</c:v>
                </c:pt>
                <c:pt idx="2">
                  <c:v>25</c:v>
                </c:pt>
                <c:pt idx="3">
                  <c:v>30</c:v>
                </c:pt>
                <c:pt idx="4">
                  <c:v>40</c:v>
                </c:pt>
                <c:pt idx="5">
                  <c:v>50</c:v>
                </c:pt>
                <c:pt idx="6">
                  <c:v>60</c:v>
                </c:pt>
                <c:pt idx="7">
                  <c:v>75</c:v>
                </c:pt>
                <c:pt idx="8">
                  <c:v>100</c:v>
                </c:pt>
                <c:pt idx="9">
                  <c:v>125</c:v>
                </c:pt>
                <c:pt idx="10">
                  <c:v>150</c:v>
                </c:pt>
                <c:pt idx="11">
                  <c:v>200</c:v>
                </c:pt>
                <c:pt idx="12">
                  <c:v>250</c:v>
                </c:pt>
                <c:pt idx="13">
                  <c:v>300</c:v>
                </c:pt>
                <c:pt idx="14">
                  <c:v>350</c:v>
                </c:pt>
                <c:pt idx="15">
                  <c:v>400</c:v>
                </c:pt>
                <c:pt idx="16">
                  <c:v>450</c:v>
                </c:pt>
                <c:pt idx="17">
                  <c:v>500</c:v>
                </c:pt>
              </c:numCache>
            </c:numRef>
          </c:cat>
          <c:val>
            <c:numRef>
              <c:f>'Motor Efficiencies'!$M$6:$M$23</c:f>
              <c:numCache>
                <c:formatCode>0.0%</c:formatCode>
                <c:ptCount val="18"/>
                <c:pt idx="0">
                  <c:v>0.86783333333333335</c:v>
                </c:pt>
                <c:pt idx="1">
                  <c:v>0.87816666666666654</c:v>
                </c:pt>
                <c:pt idx="2">
                  <c:v>0.8866666666666666</c:v>
                </c:pt>
                <c:pt idx="3">
                  <c:v>0.88833333333333331</c:v>
                </c:pt>
                <c:pt idx="4">
                  <c:v>0.89433333333333331</c:v>
                </c:pt>
                <c:pt idx="5">
                  <c:v>0.90133333333333343</c:v>
                </c:pt>
                <c:pt idx="6">
                  <c:v>0.90750000000000008</c:v>
                </c:pt>
                <c:pt idx="7">
                  <c:v>0.91283333333333327</c:v>
                </c:pt>
                <c:pt idx="8">
                  <c:v>0.91566666666666674</c:v>
                </c:pt>
                <c:pt idx="9">
                  <c:v>0.91766666666666652</c:v>
                </c:pt>
                <c:pt idx="10">
                  <c:v>0.92449999999999999</c:v>
                </c:pt>
                <c:pt idx="11">
                  <c:v>0.92833333333333334</c:v>
                </c:pt>
                <c:pt idx="12">
                  <c:v>0.94133333333333324</c:v>
                </c:pt>
                <c:pt idx="13">
                  <c:v>0.94399999999999995</c:v>
                </c:pt>
                <c:pt idx="14">
                  <c:v>0.94399999999999995</c:v>
                </c:pt>
                <c:pt idx="15">
                  <c:v>0.94833333333333325</c:v>
                </c:pt>
                <c:pt idx="16">
                  <c:v>0.94899999999999995</c:v>
                </c:pt>
                <c:pt idx="17">
                  <c:v>0.94899999999999995</c:v>
                </c:pt>
              </c:numCache>
            </c:numRef>
          </c:val>
        </c:ser>
        <c:ser>
          <c:idx val="2"/>
          <c:order val="1"/>
          <c:tx>
            <c:strRef>
              <c:f>'Motor Efficiencies'!$N$5</c:f>
              <c:strCache>
                <c:ptCount val="1"/>
                <c:pt idx="0">
                  <c:v>EPACT</c:v>
                </c:pt>
              </c:strCache>
            </c:strRef>
          </c:tx>
          <c:marker>
            <c:symbol val="none"/>
          </c:marker>
          <c:cat>
            <c:numRef>
              <c:f>'Motor Efficiencies'!$L$6:$L$23</c:f>
              <c:numCache>
                <c:formatCode>General</c:formatCode>
                <c:ptCount val="18"/>
                <c:pt idx="0">
                  <c:v>15</c:v>
                </c:pt>
                <c:pt idx="1">
                  <c:v>20</c:v>
                </c:pt>
                <c:pt idx="2">
                  <c:v>25</c:v>
                </c:pt>
                <c:pt idx="3">
                  <c:v>30</c:v>
                </c:pt>
                <c:pt idx="4">
                  <c:v>40</c:v>
                </c:pt>
                <c:pt idx="5">
                  <c:v>50</c:v>
                </c:pt>
                <c:pt idx="6">
                  <c:v>60</c:v>
                </c:pt>
                <c:pt idx="7">
                  <c:v>75</c:v>
                </c:pt>
                <c:pt idx="8">
                  <c:v>100</c:v>
                </c:pt>
                <c:pt idx="9">
                  <c:v>125</c:v>
                </c:pt>
                <c:pt idx="10">
                  <c:v>150</c:v>
                </c:pt>
                <c:pt idx="11">
                  <c:v>200</c:v>
                </c:pt>
                <c:pt idx="12">
                  <c:v>250</c:v>
                </c:pt>
                <c:pt idx="13">
                  <c:v>300</c:v>
                </c:pt>
                <c:pt idx="14">
                  <c:v>350</c:v>
                </c:pt>
                <c:pt idx="15">
                  <c:v>400</c:v>
                </c:pt>
                <c:pt idx="16">
                  <c:v>450</c:v>
                </c:pt>
                <c:pt idx="17">
                  <c:v>500</c:v>
                </c:pt>
              </c:numCache>
            </c:numRef>
          </c:cat>
          <c:val>
            <c:numRef>
              <c:f>'Motor Efficiencies'!$N$6:$N$23</c:f>
              <c:numCache>
                <c:formatCode>0.0%</c:formatCode>
                <c:ptCount val="18"/>
                <c:pt idx="0">
                  <c:v>0.90350000000000008</c:v>
                </c:pt>
                <c:pt idx="1">
                  <c:v>0.90600000000000003</c:v>
                </c:pt>
                <c:pt idx="2">
                  <c:v>0.9158333333333335</c:v>
                </c:pt>
                <c:pt idx="3">
                  <c:v>0.91816666666666669</c:v>
                </c:pt>
                <c:pt idx="4">
                  <c:v>0.92566666666666675</c:v>
                </c:pt>
                <c:pt idx="5">
                  <c:v>0.92800000000000005</c:v>
                </c:pt>
                <c:pt idx="6">
                  <c:v>0.93400000000000005</c:v>
                </c:pt>
                <c:pt idx="7">
                  <c:v>0.93566666666666665</c:v>
                </c:pt>
                <c:pt idx="8">
                  <c:v>0.9388333333333333</c:v>
                </c:pt>
                <c:pt idx="9">
                  <c:v>0.94216666666666671</c:v>
                </c:pt>
                <c:pt idx="10">
                  <c:v>0.94600000000000006</c:v>
                </c:pt>
                <c:pt idx="11">
                  <c:v>0.94833333333333336</c:v>
                </c:pt>
              </c:numCache>
            </c:numRef>
          </c:val>
        </c:ser>
        <c:ser>
          <c:idx val="3"/>
          <c:order val="2"/>
          <c:tx>
            <c:strRef>
              <c:f>'Motor Efficiencies'!$O$5</c:f>
              <c:strCache>
                <c:ptCount val="1"/>
                <c:pt idx="0">
                  <c:v>NEMA Premium</c:v>
                </c:pt>
              </c:strCache>
            </c:strRef>
          </c:tx>
          <c:marker>
            <c:symbol val="none"/>
          </c:marker>
          <c:cat>
            <c:numRef>
              <c:f>'Motor Efficiencies'!$L$6:$L$23</c:f>
              <c:numCache>
                <c:formatCode>General</c:formatCode>
                <c:ptCount val="18"/>
                <c:pt idx="0">
                  <c:v>15</c:v>
                </c:pt>
                <c:pt idx="1">
                  <c:v>20</c:v>
                </c:pt>
                <c:pt idx="2">
                  <c:v>25</c:v>
                </c:pt>
                <c:pt idx="3">
                  <c:v>30</c:v>
                </c:pt>
                <c:pt idx="4">
                  <c:v>40</c:v>
                </c:pt>
                <c:pt idx="5">
                  <c:v>50</c:v>
                </c:pt>
                <c:pt idx="6">
                  <c:v>60</c:v>
                </c:pt>
                <c:pt idx="7">
                  <c:v>75</c:v>
                </c:pt>
                <c:pt idx="8">
                  <c:v>100</c:v>
                </c:pt>
                <c:pt idx="9">
                  <c:v>125</c:v>
                </c:pt>
                <c:pt idx="10">
                  <c:v>150</c:v>
                </c:pt>
                <c:pt idx="11">
                  <c:v>200</c:v>
                </c:pt>
                <c:pt idx="12">
                  <c:v>250</c:v>
                </c:pt>
                <c:pt idx="13">
                  <c:v>300</c:v>
                </c:pt>
                <c:pt idx="14">
                  <c:v>350</c:v>
                </c:pt>
                <c:pt idx="15">
                  <c:v>400</c:v>
                </c:pt>
                <c:pt idx="16">
                  <c:v>450</c:v>
                </c:pt>
                <c:pt idx="17">
                  <c:v>500</c:v>
                </c:pt>
              </c:numCache>
            </c:numRef>
          </c:cat>
          <c:val>
            <c:numRef>
              <c:f>'Motor Efficiencies'!$O$6:$O$23</c:f>
              <c:numCache>
                <c:formatCode>0.0%</c:formatCode>
                <c:ptCount val="18"/>
                <c:pt idx="0">
                  <c:v>0.91666666666666685</c:v>
                </c:pt>
                <c:pt idx="1">
                  <c:v>0.92016666666666669</c:v>
                </c:pt>
                <c:pt idx="2">
                  <c:v>0.92766666666666675</c:v>
                </c:pt>
                <c:pt idx="3">
                  <c:v>0.92949999999999999</c:v>
                </c:pt>
                <c:pt idx="4">
                  <c:v>0.93533333333333335</c:v>
                </c:pt>
                <c:pt idx="5">
                  <c:v>0.93866666666666665</c:v>
                </c:pt>
                <c:pt idx="6">
                  <c:v>0.94366666666666665</c:v>
                </c:pt>
                <c:pt idx="7">
                  <c:v>0.9451666666666666</c:v>
                </c:pt>
                <c:pt idx="8">
                  <c:v>0.9474999999999999</c:v>
                </c:pt>
                <c:pt idx="9">
                  <c:v>0.94983333333333331</c:v>
                </c:pt>
                <c:pt idx="10">
                  <c:v>0.95316666666666672</c:v>
                </c:pt>
                <c:pt idx="11">
                  <c:v>0.95599999999999996</c:v>
                </c:pt>
                <c:pt idx="12">
                  <c:v>0.95666666666666667</c:v>
                </c:pt>
                <c:pt idx="13">
                  <c:v>0.95733333333333326</c:v>
                </c:pt>
                <c:pt idx="14">
                  <c:v>0.95733333333333326</c:v>
                </c:pt>
                <c:pt idx="15">
                  <c:v>0.95866666666666667</c:v>
                </c:pt>
                <c:pt idx="16">
                  <c:v>0.96</c:v>
                </c:pt>
                <c:pt idx="17">
                  <c:v>0.96</c:v>
                </c:pt>
              </c:numCache>
            </c:numRef>
          </c:val>
        </c:ser>
        <c:ser>
          <c:idx val="0"/>
          <c:order val="3"/>
          <c:tx>
            <c:strRef>
              <c:f>'Motor Efficiencies'!$P$5</c:f>
              <c:strCache>
                <c:ptCount val="1"/>
                <c:pt idx="0">
                  <c:v>Weighted Average</c:v>
                </c:pt>
              </c:strCache>
            </c:strRef>
          </c:tx>
          <c:marker>
            <c:symbol val="none"/>
          </c:marker>
          <c:cat>
            <c:numRef>
              <c:f>'Motor Efficiencies'!$L$6:$L$23</c:f>
              <c:numCache>
                <c:formatCode>General</c:formatCode>
                <c:ptCount val="18"/>
                <c:pt idx="0">
                  <c:v>15</c:v>
                </c:pt>
                <c:pt idx="1">
                  <c:v>20</c:v>
                </c:pt>
                <c:pt idx="2">
                  <c:v>25</c:v>
                </c:pt>
                <c:pt idx="3">
                  <c:v>30</c:v>
                </c:pt>
                <c:pt idx="4">
                  <c:v>40</c:v>
                </c:pt>
                <c:pt idx="5">
                  <c:v>50</c:v>
                </c:pt>
                <c:pt idx="6">
                  <c:v>60</c:v>
                </c:pt>
                <c:pt idx="7">
                  <c:v>75</c:v>
                </c:pt>
                <c:pt idx="8">
                  <c:v>100</c:v>
                </c:pt>
                <c:pt idx="9">
                  <c:v>125</c:v>
                </c:pt>
                <c:pt idx="10">
                  <c:v>150</c:v>
                </c:pt>
                <c:pt idx="11">
                  <c:v>200</c:v>
                </c:pt>
                <c:pt idx="12">
                  <c:v>250</c:v>
                </c:pt>
                <c:pt idx="13">
                  <c:v>300</c:v>
                </c:pt>
                <c:pt idx="14">
                  <c:v>350</c:v>
                </c:pt>
                <c:pt idx="15">
                  <c:v>400</c:v>
                </c:pt>
                <c:pt idx="16">
                  <c:v>450</c:v>
                </c:pt>
                <c:pt idx="17">
                  <c:v>500</c:v>
                </c:pt>
              </c:numCache>
            </c:numRef>
          </c:cat>
          <c:val>
            <c:numRef>
              <c:f>'Motor Efficiencies'!$P$6:$P$23</c:f>
              <c:numCache>
                <c:formatCode>0.0%</c:formatCode>
                <c:ptCount val="18"/>
                <c:pt idx="0">
                  <c:v>0.89024288617886183</c:v>
                </c:pt>
                <c:pt idx="1">
                  <c:v>0.88833935742971881</c:v>
                </c:pt>
                <c:pt idx="2">
                  <c:v>0.89570993589743586</c:v>
                </c:pt>
                <c:pt idx="3">
                  <c:v>0.89654455445544556</c:v>
                </c:pt>
                <c:pt idx="4">
                  <c:v>0.90391735537190088</c:v>
                </c:pt>
                <c:pt idx="5">
                  <c:v>0.91117152103559884</c:v>
                </c:pt>
                <c:pt idx="6">
                  <c:v>0.91254729729729744</c:v>
                </c:pt>
                <c:pt idx="7">
                  <c:v>0.91755698005698005</c:v>
                </c:pt>
                <c:pt idx="8">
                  <c:v>0.92220159680638736</c:v>
                </c:pt>
                <c:pt idx="9">
                  <c:v>0.92461946902654846</c:v>
                </c:pt>
                <c:pt idx="10">
                  <c:v>0.92892285714285727</c:v>
                </c:pt>
                <c:pt idx="11">
                  <c:v>0.93240610328638507</c:v>
                </c:pt>
                <c:pt idx="12">
                  <c:v>0.9423787878787877</c:v>
                </c:pt>
                <c:pt idx="13">
                  <c:v>0.94479012345679003</c:v>
                </c:pt>
                <c:pt idx="14">
                  <c:v>0.94513821138211385</c:v>
                </c:pt>
                <c:pt idx="15">
                  <c:v>0.94870909090909084</c:v>
                </c:pt>
                <c:pt idx="16">
                  <c:v>0.94966666666666677</c:v>
                </c:pt>
                <c:pt idx="17">
                  <c:v>0.94899999999999995</c:v>
                </c:pt>
              </c:numCache>
            </c:numRef>
          </c:val>
        </c:ser>
        <c:marker val="1"/>
        <c:axId val="519328896"/>
        <c:axId val="519330816"/>
      </c:lineChart>
      <c:catAx>
        <c:axId val="519328896"/>
        <c:scaling>
          <c:orientation val="minMax"/>
        </c:scaling>
        <c:axPos val="b"/>
        <c:title>
          <c:tx>
            <c:rich>
              <a:bodyPr/>
              <a:lstStyle/>
              <a:p>
                <a:pPr>
                  <a:defRPr/>
                </a:pPr>
                <a:r>
                  <a:rPr lang="en-US"/>
                  <a:t>HP</a:t>
                </a:r>
              </a:p>
            </c:rich>
          </c:tx>
        </c:title>
        <c:numFmt formatCode="General" sourceLinked="1"/>
        <c:tickLblPos val="nextTo"/>
        <c:crossAx val="519330816"/>
        <c:crosses val="autoZero"/>
        <c:auto val="1"/>
        <c:lblAlgn val="ctr"/>
        <c:lblOffset val="100"/>
      </c:catAx>
      <c:valAx>
        <c:axId val="519330816"/>
        <c:scaling>
          <c:orientation val="minMax"/>
        </c:scaling>
        <c:axPos val="l"/>
        <c:majorGridlines/>
        <c:numFmt formatCode="0.0%" sourceLinked="1"/>
        <c:tickLblPos val="nextTo"/>
        <c:crossAx val="519328896"/>
        <c:crosses val="autoZero"/>
        <c:crossBetween val="between"/>
      </c:valAx>
    </c:plotArea>
    <c:legend>
      <c:legendPos val="t"/>
    </c:legend>
    <c:plotVisOnly val="1"/>
    <c:dispBlanksAs val="gap"/>
  </c:chart>
  <c:printSettings>
    <c:headerFooter/>
    <c:pageMargins b="0.75000000000000477" l="0.70000000000000062" r="0.70000000000000062" t="0.75000000000000477"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a:pPr>
            <a:r>
              <a:rPr lang="en-US"/>
              <a:t>%</a:t>
            </a:r>
            <a:r>
              <a:rPr lang="en-US" baseline="0"/>
              <a:t> HOU Diff. DOE compared to NW Motor Survey</a:t>
            </a:r>
            <a:endParaRPr lang="en-US"/>
          </a:p>
        </c:rich>
      </c:tx>
    </c:title>
    <c:plotArea>
      <c:layout/>
      <c:barChart>
        <c:barDir val="col"/>
        <c:grouping val="clustered"/>
        <c:ser>
          <c:idx val="0"/>
          <c:order val="0"/>
          <c:tx>
            <c:strRef>
              <c:f>'Data Sources'!$B$191</c:f>
              <c:strCache>
                <c:ptCount val="1"/>
                <c:pt idx="0">
                  <c:v>% Difference Ind</c:v>
                </c:pt>
              </c:strCache>
            </c:strRef>
          </c:tx>
          <c:cat>
            <c:strRef>
              <c:f>'Data Sources'!$C$164:$H$164</c:f>
              <c:strCache>
                <c:ptCount val="6"/>
                <c:pt idx="0">
                  <c:v>1 - 5</c:v>
                </c:pt>
                <c:pt idx="1">
                  <c:v>6 - 20</c:v>
                </c:pt>
                <c:pt idx="2">
                  <c:v>21 - 50</c:v>
                </c:pt>
                <c:pt idx="3">
                  <c:v>51 - 100</c:v>
                </c:pt>
                <c:pt idx="4">
                  <c:v>101 - 200</c:v>
                </c:pt>
                <c:pt idx="5">
                  <c:v>201 - 500</c:v>
                </c:pt>
              </c:strCache>
            </c:strRef>
          </c:cat>
          <c:val>
            <c:numRef>
              <c:f>'Data Sources'!$C$191:$H$191</c:f>
              <c:numCache>
                <c:formatCode>0%</c:formatCode>
                <c:ptCount val="6"/>
                <c:pt idx="0">
                  <c:v>0.15744057503533593</c:v>
                </c:pt>
                <c:pt idx="1">
                  <c:v>0.1770056141354116</c:v>
                </c:pt>
                <c:pt idx="2">
                  <c:v>0.1449711244271904</c:v>
                </c:pt>
                <c:pt idx="3">
                  <c:v>0.14450849745664096</c:v>
                </c:pt>
                <c:pt idx="4">
                  <c:v>0.1664473230460003</c:v>
                </c:pt>
                <c:pt idx="5">
                  <c:v>0.21080549234304047</c:v>
                </c:pt>
              </c:numCache>
            </c:numRef>
          </c:val>
        </c:ser>
        <c:ser>
          <c:idx val="1"/>
          <c:order val="1"/>
          <c:tx>
            <c:strRef>
              <c:f>'Data Sources'!$B$192</c:f>
              <c:strCache>
                <c:ptCount val="1"/>
                <c:pt idx="0">
                  <c:v>% Difference Ag</c:v>
                </c:pt>
              </c:strCache>
            </c:strRef>
          </c:tx>
          <c:cat>
            <c:strRef>
              <c:f>'Data Sources'!$C$164:$H$164</c:f>
              <c:strCache>
                <c:ptCount val="6"/>
                <c:pt idx="0">
                  <c:v>1 - 5</c:v>
                </c:pt>
                <c:pt idx="1">
                  <c:v>6 - 20</c:v>
                </c:pt>
                <c:pt idx="2">
                  <c:v>21 - 50</c:v>
                </c:pt>
                <c:pt idx="3">
                  <c:v>51 - 100</c:v>
                </c:pt>
                <c:pt idx="4">
                  <c:v>101 - 200</c:v>
                </c:pt>
                <c:pt idx="5">
                  <c:v>201 - 500</c:v>
                </c:pt>
              </c:strCache>
            </c:strRef>
          </c:cat>
          <c:val>
            <c:numRef>
              <c:f>'Data Sources'!$C$192:$H$192</c:f>
              <c:numCache>
                <c:formatCode>0%</c:formatCode>
                <c:ptCount val="6"/>
                <c:pt idx="0">
                  <c:v>0.10538493018699513</c:v>
                </c:pt>
                <c:pt idx="1">
                  <c:v>0.1301252016554646</c:v>
                </c:pt>
                <c:pt idx="2">
                  <c:v>-3.0428069917473932E-2</c:v>
                </c:pt>
                <c:pt idx="3">
                  <c:v>9.4574167513382656E-2</c:v>
                </c:pt>
                <c:pt idx="4">
                  <c:v>0.10405405350321795</c:v>
                </c:pt>
                <c:pt idx="5">
                  <c:v>0.15876257301418062</c:v>
                </c:pt>
              </c:numCache>
            </c:numRef>
          </c:val>
        </c:ser>
        <c:axId val="519400832"/>
        <c:axId val="519423104"/>
      </c:barChart>
      <c:catAx>
        <c:axId val="519400832"/>
        <c:scaling>
          <c:orientation val="minMax"/>
        </c:scaling>
        <c:axPos val="b"/>
        <c:numFmt formatCode="General" sourceLinked="0"/>
        <c:tickLblPos val="nextTo"/>
        <c:crossAx val="519423104"/>
        <c:crosses val="autoZero"/>
        <c:auto val="1"/>
        <c:lblAlgn val="ctr"/>
        <c:lblOffset val="100"/>
      </c:catAx>
      <c:valAx>
        <c:axId val="519423104"/>
        <c:scaling>
          <c:orientation val="minMax"/>
        </c:scaling>
        <c:axPos val="l"/>
        <c:majorGridlines/>
        <c:numFmt formatCode="0%" sourceLinked="1"/>
        <c:tickLblPos val="nextTo"/>
        <c:crossAx val="519400832"/>
        <c:crosses val="autoZero"/>
        <c:crossBetween val="between"/>
      </c:valAx>
    </c:plotArea>
    <c:legend>
      <c:legendPos val="r"/>
    </c:legend>
    <c:plotVisOnly val="1"/>
    <c:dispBlanksAs val="gap"/>
  </c:chart>
  <c:printSettings>
    <c:headerFooter/>
    <c:pageMargins b="0.75000000000000377" l="0.70000000000000062" r="0.70000000000000062" t="0.75000000000000377" header="0.30000000000000032" footer="0.30000000000000032"/>
    <c:pageSetup/>
  </c:printSettings>
</c:chartSpace>
</file>

<file path=xl/drawings/_rels/drawing3.xml.rels><?xml version="1.0" encoding="UTF-8" standalone="yes"?>
<Relationships xmlns="http://schemas.openxmlformats.org/package/2006/relationships"><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_rels/drawing4.xml.rels><?xml version="1.0" encoding="UTF-8" standalone="yes"?>
<Relationships xmlns="http://schemas.openxmlformats.org/package/2006/relationships"><Relationship Id="rId1" Type="http://schemas.openxmlformats.org/officeDocument/2006/relationships/chart" Target="../charts/chart1.xml"/></Relationships>
</file>

<file path=xl/drawings/_rels/drawing5.xml.rels><?xml version="1.0" encoding="UTF-8" standalone="yes"?>
<Relationships xmlns="http://schemas.openxmlformats.org/package/2006/relationships"><Relationship Id="rId3" Type="http://schemas.openxmlformats.org/officeDocument/2006/relationships/image" Target="../media/image9.emf"/><Relationship Id="rId2" Type="http://schemas.openxmlformats.org/officeDocument/2006/relationships/image" Target="../media/image8.emf"/><Relationship Id="rId1" Type="http://schemas.openxmlformats.org/officeDocument/2006/relationships/chart" Target="../charts/chart2.xml"/></Relationships>
</file>

<file path=xl/drawings/_rels/drawing6.xml.rels><?xml version="1.0" encoding="UTF-8" standalone="yes"?>
<Relationships xmlns="http://schemas.openxmlformats.org/package/2006/relationships"><Relationship Id="rId1" Type="http://schemas.openxmlformats.org/officeDocument/2006/relationships/image" Target="../media/image10.emf"/></Relationships>
</file>

<file path=xl/drawings/_rels/drawing7.xml.rels><?xml version="1.0" encoding="UTF-8" standalone="yes"?>
<Relationships xmlns="http://schemas.openxmlformats.org/package/2006/relationships"><Relationship Id="rId1" Type="http://schemas.openxmlformats.org/officeDocument/2006/relationships/image" Target="../media/image11.emf"/></Relationships>
</file>

<file path=xl/drawings/_rels/drawing8.xml.rels><?xml version="1.0" encoding="UTF-8" standalone="yes"?>
<Relationships xmlns="http://schemas.openxmlformats.org/package/2006/relationships"><Relationship Id="rId2" Type="http://schemas.openxmlformats.org/officeDocument/2006/relationships/image" Target="../media/image13.emf"/><Relationship Id="rId1" Type="http://schemas.openxmlformats.org/officeDocument/2006/relationships/image" Target="../media/image12.emf"/></Relationships>
</file>

<file path=xl/drawings/drawing1.xml><?xml version="1.0" encoding="utf-8"?>
<xdr:wsDr xmlns:xdr="http://schemas.openxmlformats.org/drawingml/2006/spreadsheetDrawing" xmlns:a="http://schemas.openxmlformats.org/drawingml/2006/main">
  <xdr:oneCellAnchor>
    <xdr:from>
      <xdr:col>3</xdr:col>
      <xdr:colOff>342899</xdr:colOff>
      <xdr:row>2</xdr:row>
      <xdr:rowOff>171450</xdr:rowOff>
    </xdr:from>
    <xdr:ext cx="3152776" cy="1371599"/>
    <xdr:sp macro="" textlink="">
      <xdr:nvSpPr>
        <xdr:cNvPr id="2" name="TextBox 1"/>
        <xdr:cNvSpPr txBox="1"/>
      </xdr:nvSpPr>
      <xdr:spPr>
        <a:xfrm>
          <a:off x="2857499" y="504825"/>
          <a:ext cx="3152776" cy="1371599"/>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n-US" sz="1100" b="1"/>
            <a:t>Savings are based on two data sources: 1) Motor Master Manual (pg 31: 40 hp and less = 1.0%, greater than 40 hp = 0.5%); and 2) "The Effect of Repair/Rewinding on Motor Efficiency", EASA/AEMT (pp. 1-5: 6 motors in the 100-150 hp range rewound without controls lost 0.6% efficiency) From RTF Meeting presentation, July 7, 2009.</a:t>
          </a:r>
        </a:p>
      </xdr:txBody>
    </xdr:sp>
    <xdr:clientData/>
  </xdr:oneCellAnchor>
  <xdr:twoCellAnchor>
    <xdr:from>
      <xdr:col>1</xdr:col>
      <xdr:colOff>514350</xdr:colOff>
      <xdr:row>3</xdr:row>
      <xdr:rowOff>104775</xdr:rowOff>
    </xdr:from>
    <xdr:to>
      <xdr:col>3</xdr:col>
      <xdr:colOff>428625</xdr:colOff>
      <xdr:row>3</xdr:row>
      <xdr:rowOff>123825</xdr:rowOff>
    </xdr:to>
    <xdr:cxnSp macro="">
      <xdr:nvCxnSpPr>
        <xdr:cNvPr id="3" name="Straight Arrow Connector 2"/>
        <xdr:cNvCxnSpPr/>
      </xdr:nvCxnSpPr>
      <xdr:spPr bwMode="auto">
        <a:xfrm flipH="1">
          <a:off x="1638300" y="1095375"/>
          <a:ext cx="1304925" cy="19050"/>
        </a:xfrm>
        <a:prstGeom prst="straightConnector1">
          <a:avLst/>
        </a:prstGeom>
        <a:solidFill>
          <a:srgbClr val="FFFFFF"/>
        </a:solidFill>
        <a:ln w="9525" cap="flat" cmpd="sng" algn="ctr">
          <a:solidFill>
            <a:srgbClr val="000000"/>
          </a:solidFill>
          <a:prstDash val="solid"/>
          <a:round/>
          <a:headEnd type="none" w="med" len="med"/>
          <a:tailEnd type="arrow"/>
        </a:ln>
        <a:effectLst/>
      </xdr:spPr>
    </xdr:cxnSp>
    <xdr:clientData/>
  </xdr:twoCellAnchor>
</xdr:wsDr>
</file>

<file path=xl/drawings/drawing2.xml><?xml version="1.0" encoding="utf-8"?>
<xdr:wsDr xmlns:xdr="http://schemas.openxmlformats.org/drawingml/2006/spreadsheetDrawing" xmlns:a="http://schemas.openxmlformats.org/drawingml/2006/main">
  <xdr:oneCellAnchor>
    <xdr:from>
      <xdr:col>3</xdr:col>
      <xdr:colOff>342899</xdr:colOff>
      <xdr:row>1</xdr:row>
      <xdr:rowOff>171450</xdr:rowOff>
    </xdr:from>
    <xdr:ext cx="3152776" cy="1371599"/>
    <xdr:sp macro="" textlink="">
      <xdr:nvSpPr>
        <xdr:cNvPr id="2" name="TextBox 1"/>
        <xdr:cNvSpPr txBox="1"/>
      </xdr:nvSpPr>
      <xdr:spPr>
        <a:xfrm>
          <a:off x="2857499" y="342900"/>
          <a:ext cx="3152776" cy="1371599"/>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n-US" sz="1100" b="1"/>
            <a:t>Savings are based on two data sources: 1) Motor Master Manual (pg 31: 40 hp and less = 1.0%, greater than 40 hp = 0.5%); and 2) "The Effect of Repair/Rewinding on Motor Efficiency", EASA/AEMT (pp. 1-5: 6 motors in the 100-150 hp range rewound without controls lost 0.6% efficiency) From RTF Meeting presentation, July 7, 2009.</a:t>
          </a:r>
        </a:p>
      </xdr:txBody>
    </xdr:sp>
    <xdr:clientData/>
  </xdr:oneCellAnchor>
  <xdr:twoCellAnchor>
    <xdr:from>
      <xdr:col>1</xdr:col>
      <xdr:colOff>514350</xdr:colOff>
      <xdr:row>2</xdr:row>
      <xdr:rowOff>104775</xdr:rowOff>
    </xdr:from>
    <xdr:to>
      <xdr:col>3</xdr:col>
      <xdr:colOff>428625</xdr:colOff>
      <xdr:row>2</xdr:row>
      <xdr:rowOff>123825</xdr:rowOff>
    </xdr:to>
    <xdr:cxnSp macro="">
      <xdr:nvCxnSpPr>
        <xdr:cNvPr id="3" name="Straight Arrow Connector 2"/>
        <xdr:cNvCxnSpPr/>
      </xdr:nvCxnSpPr>
      <xdr:spPr bwMode="auto">
        <a:xfrm flipH="1">
          <a:off x="1638300" y="933450"/>
          <a:ext cx="1304925" cy="19050"/>
        </a:xfrm>
        <a:prstGeom prst="straightConnector1">
          <a:avLst/>
        </a:prstGeom>
        <a:solidFill>
          <a:srgbClr val="FFFFFF"/>
        </a:solidFill>
        <a:ln w="9525" cap="flat" cmpd="sng" algn="ctr">
          <a:solidFill>
            <a:srgbClr val="000000"/>
          </a:solidFill>
          <a:prstDash val="solid"/>
          <a:round/>
          <a:headEnd type="none" w="med" len="med"/>
          <a:tailEnd type="arrow"/>
        </a:ln>
        <a:effectLst/>
      </xdr:spPr>
    </xdr:cxnSp>
    <xdr:clientData/>
  </xdr:twoCellAnchor>
</xdr:wsDr>
</file>

<file path=xl/drawings/drawing3.xml><?xml version="1.0" encoding="utf-8"?>
<xdr:wsDr xmlns:xdr="http://schemas.openxmlformats.org/drawingml/2006/spreadsheetDrawing" xmlns:a="http://schemas.openxmlformats.org/drawingml/2006/main">
  <xdr:twoCellAnchor editAs="oneCell">
    <xdr:from>
      <xdr:col>7</xdr:col>
      <xdr:colOff>250032</xdr:colOff>
      <xdr:row>0</xdr:row>
      <xdr:rowOff>57150</xdr:rowOff>
    </xdr:from>
    <xdr:to>
      <xdr:col>17</xdr:col>
      <xdr:colOff>220699</xdr:colOff>
      <xdr:row>26</xdr:row>
      <xdr:rowOff>66156</xdr:rowOff>
    </xdr:to>
    <xdr:pic>
      <xdr:nvPicPr>
        <xdr:cNvPr id="2" name="Picture 1"/>
        <xdr:cNvPicPr>
          <a:picLocks noChangeAspect="1"/>
        </xdr:cNvPicPr>
      </xdr:nvPicPr>
      <xdr:blipFill>
        <a:blip xmlns:r="http://schemas.openxmlformats.org/officeDocument/2006/relationships" r:embed="rId1" cstate="print"/>
        <a:stretch>
          <a:fillRect/>
        </a:stretch>
      </xdr:blipFill>
      <xdr:spPr>
        <a:xfrm>
          <a:off x="7850982" y="57150"/>
          <a:ext cx="6066667" cy="4238106"/>
        </a:xfrm>
        <a:prstGeom prst="rect">
          <a:avLst/>
        </a:prstGeom>
      </xdr:spPr>
    </xdr:pic>
    <xdr:clientData/>
  </xdr:twoCellAnchor>
  <xdr:twoCellAnchor editAs="oneCell">
    <xdr:from>
      <xdr:col>16</xdr:col>
      <xdr:colOff>296066</xdr:colOff>
      <xdr:row>26</xdr:row>
      <xdr:rowOff>152400</xdr:rowOff>
    </xdr:from>
    <xdr:to>
      <xdr:col>26</xdr:col>
      <xdr:colOff>499273</xdr:colOff>
      <xdr:row>54</xdr:row>
      <xdr:rowOff>37548</xdr:rowOff>
    </xdr:to>
    <xdr:pic>
      <xdr:nvPicPr>
        <xdr:cNvPr id="3" name="Picture 2"/>
        <xdr:cNvPicPr>
          <a:picLocks noChangeAspect="1"/>
        </xdr:cNvPicPr>
      </xdr:nvPicPr>
      <xdr:blipFill>
        <a:blip xmlns:r="http://schemas.openxmlformats.org/officeDocument/2006/relationships" r:embed="rId2" cstate="print"/>
        <a:stretch>
          <a:fillRect/>
        </a:stretch>
      </xdr:blipFill>
      <xdr:spPr>
        <a:xfrm>
          <a:off x="13383416" y="4381500"/>
          <a:ext cx="6299207" cy="4419048"/>
        </a:xfrm>
        <a:prstGeom prst="rect">
          <a:avLst/>
        </a:prstGeom>
      </xdr:spPr>
    </xdr:pic>
    <xdr:clientData/>
  </xdr:twoCellAnchor>
  <xdr:twoCellAnchor editAs="oneCell">
    <xdr:from>
      <xdr:col>6</xdr:col>
      <xdr:colOff>457197</xdr:colOff>
      <xdr:row>26</xdr:row>
      <xdr:rowOff>114300</xdr:rowOff>
    </xdr:from>
    <xdr:to>
      <xdr:col>16</xdr:col>
      <xdr:colOff>85803</xdr:colOff>
      <xdr:row>50</xdr:row>
      <xdr:rowOff>151909</xdr:rowOff>
    </xdr:to>
    <xdr:pic>
      <xdr:nvPicPr>
        <xdr:cNvPr id="4" name="Picture 3"/>
        <xdr:cNvPicPr>
          <a:picLocks noChangeAspect="1"/>
        </xdr:cNvPicPr>
      </xdr:nvPicPr>
      <xdr:blipFill>
        <a:blip xmlns:r="http://schemas.openxmlformats.org/officeDocument/2006/relationships" r:embed="rId3" cstate="print"/>
        <a:stretch>
          <a:fillRect/>
        </a:stretch>
      </xdr:blipFill>
      <xdr:spPr>
        <a:xfrm>
          <a:off x="7448547" y="4343400"/>
          <a:ext cx="5724606" cy="3923809"/>
        </a:xfrm>
        <a:prstGeom prst="rect">
          <a:avLst/>
        </a:prstGeom>
      </xdr:spPr>
    </xdr:pic>
    <xdr:clientData/>
  </xdr:twoCellAnchor>
  <xdr:twoCellAnchor editAs="oneCell">
    <xdr:from>
      <xdr:col>8</xdr:col>
      <xdr:colOff>552450</xdr:colOff>
      <xdr:row>73</xdr:row>
      <xdr:rowOff>92870</xdr:rowOff>
    </xdr:from>
    <xdr:to>
      <xdr:col>17</xdr:col>
      <xdr:colOff>309562</xdr:colOff>
      <xdr:row>90</xdr:row>
      <xdr:rowOff>116227</xdr:rowOff>
    </xdr:to>
    <xdr:pic>
      <xdr:nvPicPr>
        <xdr:cNvPr id="5" name="Picture 4"/>
        <xdr:cNvPicPr>
          <a:picLocks noChangeAspect="1"/>
        </xdr:cNvPicPr>
      </xdr:nvPicPr>
      <xdr:blipFill>
        <a:blip xmlns:r="http://schemas.openxmlformats.org/officeDocument/2006/relationships" r:embed="rId4" cstate="print"/>
        <a:stretch>
          <a:fillRect/>
        </a:stretch>
      </xdr:blipFill>
      <xdr:spPr>
        <a:xfrm>
          <a:off x="8763000" y="12122945"/>
          <a:ext cx="5243512" cy="2776082"/>
        </a:xfrm>
        <a:prstGeom prst="rect">
          <a:avLst/>
        </a:prstGeom>
      </xdr:spPr>
    </xdr:pic>
    <xdr:clientData/>
  </xdr:twoCellAnchor>
  <xdr:twoCellAnchor editAs="oneCell">
    <xdr:from>
      <xdr:col>3</xdr:col>
      <xdr:colOff>273845</xdr:colOff>
      <xdr:row>73</xdr:row>
      <xdr:rowOff>119063</xdr:rowOff>
    </xdr:from>
    <xdr:to>
      <xdr:col>9</xdr:col>
      <xdr:colOff>114155</xdr:colOff>
      <xdr:row>88</xdr:row>
      <xdr:rowOff>120955</xdr:rowOff>
    </xdr:to>
    <xdr:pic>
      <xdr:nvPicPr>
        <xdr:cNvPr id="6" name="Picture 5"/>
        <xdr:cNvPicPr>
          <a:picLocks noChangeAspect="1"/>
        </xdr:cNvPicPr>
      </xdr:nvPicPr>
      <xdr:blipFill>
        <a:blip xmlns:r="http://schemas.openxmlformats.org/officeDocument/2006/relationships" r:embed="rId5" cstate="print"/>
        <a:stretch>
          <a:fillRect/>
        </a:stretch>
      </xdr:blipFill>
      <xdr:spPr>
        <a:xfrm>
          <a:off x="4112420" y="12149138"/>
          <a:ext cx="4821885" cy="2430767"/>
        </a:xfrm>
        <a:prstGeom prst="rect">
          <a:avLst/>
        </a:prstGeom>
      </xdr:spPr>
    </xdr:pic>
    <xdr:clientData/>
  </xdr:twoCellAnchor>
  <xdr:twoCellAnchor editAs="oneCell">
    <xdr:from>
      <xdr:col>3</xdr:col>
      <xdr:colOff>542850</xdr:colOff>
      <xdr:row>57</xdr:row>
      <xdr:rowOff>119063</xdr:rowOff>
    </xdr:from>
    <xdr:to>
      <xdr:col>9</xdr:col>
      <xdr:colOff>606748</xdr:colOff>
      <xdr:row>71</xdr:row>
      <xdr:rowOff>142875</xdr:rowOff>
    </xdr:to>
    <xdr:pic>
      <xdr:nvPicPr>
        <xdr:cNvPr id="7" name="Picture 6"/>
        <xdr:cNvPicPr>
          <a:picLocks noChangeAspect="1"/>
        </xdr:cNvPicPr>
      </xdr:nvPicPr>
      <xdr:blipFill>
        <a:blip xmlns:r="http://schemas.openxmlformats.org/officeDocument/2006/relationships" r:embed="rId6" cstate="print"/>
        <a:stretch>
          <a:fillRect/>
        </a:stretch>
      </xdr:blipFill>
      <xdr:spPr>
        <a:xfrm>
          <a:off x="4381425" y="9367838"/>
          <a:ext cx="5045473" cy="2481262"/>
        </a:xfrm>
        <a:prstGeom prst="rect">
          <a:avLst/>
        </a:prstGeom>
      </xdr:spPr>
    </xdr:pic>
    <xdr:clientData/>
  </xdr:twoCellAnchor>
  <xdr:twoCellAnchor editAs="oneCell">
    <xdr:from>
      <xdr:col>10</xdr:col>
      <xdr:colOff>119062</xdr:colOff>
      <xdr:row>55</xdr:row>
      <xdr:rowOff>105272</xdr:rowOff>
    </xdr:from>
    <xdr:to>
      <xdr:col>14</xdr:col>
      <xdr:colOff>107156</xdr:colOff>
      <xdr:row>71</xdr:row>
      <xdr:rowOff>142875</xdr:rowOff>
    </xdr:to>
    <xdr:pic>
      <xdr:nvPicPr>
        <xdr:cNvPr id="8" name="Picture 7"/>
        <xdr:cNvPicPr>
          <a:picLocks noChangeAspect="1"/>
        </xdr:cNvPicPr>
      </xdr:nvPicPr>
      <xdr:blipFill>
        <a:blip xmlns:r="http://schemas.openxmlformats.org/officeDocument/2006/relationships" r:embed="rId7" cstate="print"/>
        <a:stretch>
          <a:fillRect/>
        </a:stretch>
      </xdr:blipFill>
      <xdr:spPr>
        <a:xfrm>
          <a:off x="9548812" y="9030197"/>
          <a:ext cx="2426494" cy="2818903"/>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10</xdr:col>
      <xdr:colOff>152400</xdr:colOff>
      <xdr:row>41</xdr:row>
      <xdr:rowOff>133349</xdr:rowOff>
    </xdr:from>
    <xdr:to>
      <xdr:col>18</xdr:col>
      <xdr:colOff>190500</xdr:colOff>
      <xdr:row>63</xdr:row>
      <xdr:rowOff>133349</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xdr:from>
      <xdr:col>8</xdr:col>
      <xdr:colOff>257174</xdr:colOff>
      <xdr:row>173</xdr:row>
      <xdr:rowOff>9525</xdr:rowOff>
    </xdr:from>
    <xdr:to>
      <xdr:col>14</xdr:col>
      <xdr:colOff>228599</xdr:colOff>
      <xdr:row>188</xdr:row>
      <xdr:rowOff>0</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13</xdr:col>
      <xdr:colOff>0</xdr:colOff>
      <xdr:row>56</xdr:row>
      <xdr:rowOff>0</xdr:rowOff>
    </xdr:from>
    <xdr:to>
      <xdr:col>17</xdr:col>
      <xdr:colOff>276225</xdr:colOff>
      <xdr:row>67</xdr:row>
      <xdr:rowOff>57150</xdr:rowOff>
    </xdr:to>
    <xdr:pic>
      <xdr:nvPicPr>
        <xdr:cNvPr id="3" name="Picture 2"/>
        <xdr:cNvPicPr/>
      </xdr:nvPicPr>
      <xdr:blipFill>
        <a:blip xmlns:r="http://schemas.openxmlformats.org/officeDocument/2006/relationships" r:embed="rId2" cstate="print">
          <a:extLst>
            <a:ext uri="{28A0092B-C50C-407E-A947-70E740481C1C}">
              <a14:useLocalDpi xmlns:a14="http://schemas.microsoft.com/office/drawing/2010/main" xmlns="" val="0"/>
            </a:ext>
          </a:extLst>
        </a:blip>
        <a:srcRect/>
        <a:stretch>
          <a:fillRect/>
        </a:stretch>
      </xdr:blipFill>
      <xdr:spPr bwMode="auto">
        <a:xfrm>
          <a:off x="11744325" y="11229975"/>
          <a:ext cx="3686175" cy="2533650"/>
        </a:xfrm>
        <a:prstGeom prst="rect">
          <a:avLst/>
        </a:prstGeom>
        <a:noFill/>
        <a:ln>
          <a:noFill/>
        </a:ln>
      </xdr:spPr>
    </xdr:pic>
    <xdr:clientData/>
  </xdr:twoCellAnchor>
  <xdr:twoCellAnchor editAs="oneCell">
    <xdr:from>
      <xdr:col>13</xdr:col>
      <xdr:colOff>0</xdr:colOff>
      <xdr:row>71</xdr:row>
      <xdr:rowOff>0</xdr:rowOff>
    </xdr:from>
    <xdr:to>
      <xdr:col>20</xdr:col>
      <xdr:colOff>306705</xdr:colOff>
      <xdr:row>99</xdr:row>
      <xdr:rowOff>81915</xdr:rowOff>
    </xdr:to>
    <xdr:pic>
      <xdr:nvPicPr>
        <xdr:cNvPr id="4" name="Picture 3"/>
        <xdr:cNvPicPr/>
      </xdr:nvPicPr>
      <xdr:blipFill>
        <a:blip xmlns:r="http://schemas.openxmlformats.org/officeDocument/2006/relationships" r:embed="rId3" cstate="print">
          <a:extLst>
            <a:ext uri="{28A0092B-C50C-407E-A947-70E740481C1C}">
              <a14:useLocalDpi xmlns:a14="http://schemas.microsoft.com/office/drawing/2010/main" xmlns="" val="0"/>
            </a:ext>
          </a:extLst>
        </a:blip>
        <a:srcRect/>
        <a:stretch>
          <a:fillRect/>
        </a:stretch>
      </xdr:blipFill>
      <xdr:spPr bwMode="auto">
        <a:xfrm>
          <a:off x="11744325" y="14468475"/>
          <a:ext cx="5831205" cy="5520690"/>
        </a:xfrm>
        <a:prstGeom prst="rect">
          <a:avLst/>
        </a:prstGeom>
        <a:noFill/>
        <a:ln>
          <a:noFill/>
        </a:ln>
      </xdr:spPr>
    </xdr:pic>
    <xdr:clientData/>
  </xdr:twoCellAnchor>
  <xdr:twoCellAnchor>
    <xdr:from>
      <xdr:col>3</xdr:col>
      <xdr:colOff>200025</xdr:colOff>
      <xdr:row>70</xdr:row>
      <xdr:rowOff>104775</xdr:rowOff>
    </xdr:from>
    <xdr:to>
      <xdr:col>12</xdr:col>
      <xdr:colOff>819150</xdr:colOff>
      <xdr:row>72</xdr:row>
      <xdr:rowOff>95250</xdr:rowOff>
    </xdr:to>
    <xdr:cxnSp macro="">
      <xdr:nvCxnSpPr>
        <xdr:cNvPr id="5" name="Straight Arrow Connector 4"/>
        <xdr:cNvCxnSpPr/>
      </xdr:nvCxnSpPr>
      <xdr:spPr bwMode="auto">
        <a:xfrm>
          <a:off x="2962275" y="14382750"/>
          <a:ext cx="8705850" cy="371475"/>
        </a:xfrm>
        <a:prstGeom prst="straightConnector1">
          <a:avLst/>
        </a:prstGeom>
        <a:ln>
          <a:headEnd type="none" w="med" len="med"/>
          <a:tailEnd type="arrow"/>
        </a:ln>
      </xdr:spPr>
      <xdr:style>
        <a:lnRef idx="2">
          <a:schemeClr val="dk1"/>
        </a:lnRef>
        <a:fillRef idx="0">
          <a:schemeClr val="dk1"/>
        </a:fillRef>
        <a:effectRef idx="1">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7</xdr:col>
      <xdr:colOff>28575</xdr:colOff>
      <xdr:row>0</xdr:row>
      <xdr:rowOff>95250</xdr:rowOff>
    </xdr:from>
    <xdr:to>
      <xdr:col>15</xdr:col>
      <xdr:colOff>266700</xdr:colOff>
      <xdr:row>17</xdr:row>
      <xdr:rowOff>95250</xdr:rowOff>
    </xdr:to>
    <xdr:grpSp>
      <xdr:nvGrpSpPr>
        <xdr:cNvPr id="2" name="Group 1"/>
        <xdr:cNvGrpSpPr>
          <a:grpSpLocks/>
        </xdr:cNvGrpSpPr>
      </xdr:nvGrpSpPr>
      <xdr:grpSpPr bwMode="auto">
        <a:xfrm>
          <a:off x="4524375" y="95250"/>
          <a:ext cx="4962525" cy="2752725"/>
          <a:chOff x="434" y="488"/>
          <a:chExt cx="537" cy="326"/>
        </a:xfrm>
      </xdr:grpSpPr>
      <xdr:pic>
        <xdr:nvPicPr>
          <xdr:cNvPr id="3" name="Picture 2"/>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434" y="488"/>
            <a:ext cx="537" cy="326"/>
          </a:xfrm>
          <a:prstGeom prst="rect">
            <a:avLst/>
          </a:prstGeom>
          <a:solidFill>
            <a:srgbClr val="FFFFFF"/>
          </a:solidFill>
          <a:ln>
            <a:noFill/>
          </a:ln>
          <a:extLst>
            <a:ext uri="{91240B29-F687-4F45-9708-019B960494DF}">
              <a14:hiddenLine xmlns:a14="http://schemas.microsoft.com/office/drawing/2010/main" xmlns="" w="9525">
                <a:solidFill>
                  <a:srgbClr val="000000"/>
                </a:solidFill>
                <a:miter lim="800000"/>
                <a:headEnd/>
                <a:tailEnd/>
              </a14:hiddenLine>
            </a:ext>
          </a:extLst>
        </xdr:spPr>
      </xdr:pic>
      <xdr:sp macro="" textlink="">
        <xdr:nvSpPr>
          <xdr:cNvPr id="4" name="Text Box 3"/>
          <xdr:cNvSpPr txBox="1">
            <a:spLocks noChangeArrowheads="1"/>
          </xdr:cNvSpPr>
        </xdr:nvSpPr>
        <xdr:spPr bwMode="auto">
          <a:xfrm>
            <a:off x="445" y="500"/>
            <a:ext cx="200" cy="18"/>
          </a:xfrm>
          <a:prstGeom prst="rect">
            <a:avLst/>
          </a:prstGeom>
          <a:solidFill>
            <a:srgbClr val="FFFFFF"/>
          </a:solidFill>
          <a:ln w="9525">
            <a:solidFill>
              <a:srgbClr val="000000"/>
            </a:solidFill>
            <a:miter lim="800000"/>
            <a:headEnd/>
            <a:tailEnd/>
          </a:ln>
        </xdr:spPr>
        <xdr:txBody>
          <a:bodyPr wrap="none" lIns="18288" tIns="22860" rIns="0" bIns="0" anchor="t" upright="1">
            <a:spAutoFit/>
          </a:bodyPr>
          <a:lstStyle/>
          <a:p>
            <a:pPr algn="l" rtl="0">
              <a:defRPr sz="1000"/>
            </a:pPr>
            <a:r>
              <a:rPr lang="en-US" sz="1000" b="0" i="0" u="none" strike="noStrike" baseline="0">
                <a:solidFill>
                  <a:srgbClr val="000000"/>
                </a:solidFill>
                <a:latin typeface="Arial"/>
                <a:cs typeface="Arial"/>
              </a:rPr>
              <a:t>From RTF Presentation 07-17-07</a:t>
            </a:r>
          </a:p>
        </xdr:txBody>
      </xdr:sp>
    </xdr:grpSp>
    <xdr:clientData/>
  </xdr:twoCellAnchor>
</xdr:wsDr>
</file>

<file path=xl/drawings/drawing7.xml><?xml version="1.0" encoding="utf-8"?>
<xdr:wsDr xmlns:xdr="http://schemas.openxmlformats.org/drawingml/2006/spreadsheetDrawing" xmlns:a="http://schemas.openxmlformats.org/drawingml/2006/main">
  <xdr:twoCellAnchor editAs="oneCell">
    <xdr:from>
      <xdr:col>15</xdr:col>
      <xdr:colOff>438150</xdr:colOff>
      <xdr:row>7</xdr:row>
      <xdr:rowOff>0</xdr:rowOff>
    </xdr:from>
    <xdr:to>
      <xdr:col>24</xdr:col>
      <xdr:colOff>161925</xdr:colOff>
      <xdr:row>40</xdr:row>
      <xdr:rowOff>123825</xdr:rowOff>
    </xdr:to>
    <xdr:pic>
      <xdr:nvPicPr>
        <xdr:cNvPr id="2" name="Picture 1"/>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9963150" y="1133475"/>
          <a:ext cx="5038725" cy="5829300"/>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xdr:from>
      <xdr:col>4</xdr:col>
      <xdr:colOff>314325</xdr:colOff>
      <xdr:row>5</xdr:row>
      <xdr:rowOff>152400</xdr:rowOff>
    </xdr:from>
    <xdr:to>
      <xdr:col>10</xdr:col>
      <xdr:colOff>161925</xdr:colOff>
      <xdr:row>9</xdr:row>
      <xdr:rowOff>47625</xdr:rowOff>
    </xdr:to>
    <xdr:sp macro="" textlink="">
      <xdr:nvSpPr>
        <xdr:cNvPr id="2" name="Line 6"/>
        <xdr:cNvSpPr>
          <a:spLocks noChangeShapeType="1"/>
        </xdr:cNvSpPr>
      </xdr:nvSpPr>
      <xdr:spPr bwMode="auto">
        <a:xfrm flipH="1" flipV="1">
          <a:off x="3543300" y="962025"/>
          <a:ext cx="3390900" cy="542925"/>
        </a:xfrm>
        <a:prstGeom prst="line">
          <a:avLst/>
        </a:prstGeom>
        <a:noFill/>
        <a:ln w="25400">
          <a:solidFill>
            <a:srgbClr val="000000"/>
          </a:solidFill>
          <a:round/>
          <a:headEnd/>
          <a:tailEnd type="triangle" w="med" len="med"/>
        </a:ln>
        <a:extLst>
          <a:ext uri="{909E8E84-426E-40DD-AFC4-6F175D3DCCD1}">
            <a14:hiddenFill xmlns:a14="http://schemas.microsoft.com/office/drawing/2010/main" xmlns="">
              <a:noFill/>
            </a14:hiddenFill>
          </a:ext>
        </a:extLst>
      </xdr:spPr>
    </xdr:sp>
    <xdr:clientData/>
  </xdr:twoCellAnchor>
  <xdr:twoCellAnchor>
    <xdr:from>
      <xdr:col>5</xdr:col>
      <xdr:colOff>76200</xdr:colOff>
      <xdr:row>18</xdr:row>
      <xdr:rowOff>114300</xdr:rowOff>
    </xdr:from>
    <xdr:to>
      <xdr:col>10</xdr:col>
      <xdr:colOff>38100</xdr:colOff>
      <xdr:row>19</xdr:row>
      <xdr:rowOff>66675</xdr:rowOff>
    </xdr:to>
    <xdr:sp macro="" textlink="">
      <xdr:nvSpPr>
        <xdr:cNvPr id="3" name="Line 5"/>
        <xdr:cNvSpPr>
          <a:spLocks noChangeShapeType="1"/>
        </xdr:cNvSpPr>
      </xdr:nvSpPr>
      <xdr:spPr bwMode="auto">
        <a:xfrm flipH="1">
          <a:off x="3895725" y="3190875"/>
          <a:ext cx="2914650" cy="114300"/>
        </a:xfrm>
        <a:prstGeom prst="line">
          <a:avLst/>
        </a:prstGeom>
        <a:noFill/>
        <a:ln w="25400">
          <a:solidFill>
            <a:srgbClr val="000000"/>
          </a:solidFill>
          <a:round/>
          <a:headEnd/>
          <a:tailEnd type="triangle" w="med" len="med"/>
        </a:ln>
        <a:extLst>
          <a:ext uri="{909E8E84-426E-40DD-AFC4-6F175D3DCCD1}">
            <a14:hiddenFill xmlns:a14="http://schemas.microsoft.com/office/drawing/2010/main" xmlns="">
              <a:noFill/>
            </a14:hiddenFill>
          </a:ext>
        </a:extLst>
      </xdr:spPr>
    </xdr:sp>
    <xdr:clientData/>
  </xdr:twoCellAnchor>
  <xdr:twoCellAnchor editAs="oneCell">
    <xdr:from>
      <xdr:col>10</xdr:col>
      <xdr:colOff>171450</xdr:colOff>
      <xdr:row>2</xdr:row>
      <xdr:rowOff>47625</xdr:rowOff>
    </xdr:from>
    <xdr:to>
      <xdr:col>23</xdr:col>
      <xdr:colOff>466725</xdr:colOff>
      <xdr:row>15</xdr:row>
      <xdr:rowOff>200025</xdr:rowOff>
    </xdr:to>
    <xdr:pic>
      <xdr:nvPicPr>
        <xdr:cNvPr id="4" name="Picture 2"/>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6943725" y="371475"/>
          <a:ext cx="7972425" cy="2257425"/>
        </a:xfrm>
        <a:prstGeom prst="rect">
          <a:avLst/>
        </a:prstGeom>
        <a:noFill/>
        <a:ln w="9525">
          <a:solidFill>
            <a:srgbClr val="000000"/>
          </a:solidFill>
          <a:miter lim="800000"/>
          <a:headEnd/>
          <a:tailEnd/>
        </a:ln>
        <a:extLst>
          <a:ext uri="{909E8E84-426E-40DD-AFC4-6F175D3DCCD1}">
            <a14:hiddenFill xmlns:a14="http://schemas.microsoft.com/office/drawing/2010/main" xmlns="">
              <a:solidFill>
                <a:srgbClr val="FFFFFF"/>
              </a:solidFill>
            </a14:hiddenFill>
          </a:ext>
        </a:extLst>
      </xdr:spPr>
    </xdr:pic>
    <xdr:clientData/>
  </xdr:twoCellAnchor>
  <xdr:twoCellAnchor editAs="oneCell">
    <xdr:from>
      <xdr:col>10</xdr:col>
      <xdr:colOff>171450</xdr:colOff>
      <xdr:row>15</xdr:row>
      <xdr:rowOff>266700</xdr:rowOff>
    </xdr:from>
    <xdr:to>
      <xdr:col>24</xdr:col>
      <xdr:colOff>200025</xdr:colOff>
      <xdr:row>24</xdr:row>
      <xdr:rowOff>38100</xdr:rowOff>
    </xdr:to>
    <xdr:pic>
      <xdr:nvPicPr>
        <xdr:cNvPr id="5" name="Picture 3"/>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xmlns="" val="0"/>
            </a:ext>
          </a:extLst>
        </a:blip>
        <a:srcRect/>
        <a:stretch>
          <a:fillRect/>
        </a:stretch>
      </xdr:blipFill>
      <xdr:spPr bwMode="auto">
        <a:xfrm>
          <a:off x="6943725" y="2695575"/>
          <a:ext cx="8296275" cy="1390650"/>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Com_Master_7P.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SeventhPlan/Conservation%20Analysis/Global%20EE%20Inputs/Units%20Forecasts/7P%20Forecasts%20D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SeventhPlan/Conservation%20Analysis/RTFStandardInformationWorkbook_v2_2.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Overview"/>
      <sheetName val="MLIST"/>
      <sheetName val="FILES"/>
      <sheetName val="APPLIC"/>
      <sheetName val="BASE"/>
      <sheetName val="STOCK"/>
      <sheetName val="TURN"/>
      <sheetName val="ACHIEV"/>
      <sheetName val="FEAS"/>
      <sheetName val="RAMP"/>
      <sheetName val="CODE"/>
      <sheetName val="CHAR"/>
      <sheetName val="Floor"/>
      <sheetName val="Vars"/>
      <sheetName val="Labels"/>
      <sheetName val="Lookup"/>
      <sheetName val="EUI"/>
      <sheetName val="Measure Name List"/>
      <sheetName val="CBSA Data"/>
      <sheetName val="CBSA Data New"/>
      <sheetName val="BPA Taxonomy"/>
      <sheetName val="Com_Master_7P"/>
    </sheetNames>
    <definedNames>
      <definedName name="ACHIEV" refersTo="='ACHIEV'!$B$19:$Y$119"/>
      <definedName name="BLDGTYPE" refersTo="='APPLIC'!$B$11:$U$11"/>
    </definedNames>
    <sheetDataSet>
      <sheetData sheetId="0">
        <row r="82">
          <cell r="B82" t="str">
            <v>Contents</v>
          </cell>
        </row>
        <row r="83">
          <cell r="B83" t="str">
            <v>Overview of model structure</v>
          </cell>
        </row>
        <row r="84">
          <cell r="B84" t="str">
            <v xml:space="preserve">Update Log:  Log for updates to Draft 6th Plan Assessment </v>
          </cell>
        </row>
        <row r="85">
          <cell r="B85" t="str">
            <v>Master List of measure bundles</v>
          </cell>
        </row>
        <row r="86">
          <cell r="B86" t="str">
            <v>List and links to measure-level files. Plus housekeeping and administrative functions.</v>
          </cell>
        </row>
        <row r="87">
          <cell r="B87" t="str">
            <v>Applicability factor for the measure bundle.  Fraction of stock the measure applies to.</v>
          </cell>
        </row>
        <row r="88">
          <cell r="B88" t="str">
            <v>Baseline penetration of measure bundles.  Estimated fraction of stock where the measure is already in place.</v>
          </cell>
        </row>
        <row r="89">
          <cell r="B89" t="str">
            <v>Vintage cohort for measure bundles.</v>
          </cell>
        </row>
        <row r="90">
          <cell r="B90" t="str">
            <v>Turnover rate for stock to which measure applies.</v>
          </cell>
        </row>
        <row r="91">
          <cell r="B91" t="str">
            <v>Achievable rate of acquisition for measure bundles by year</v>
          </cell>
        </row>
        <row r="92">
          <cell r="B92" t="str">
            <v>Tables developed to estimate regional baseline penetration for various elements of energy codes by jurisdiction</v>
          </cell>
        </row>
        <row r="93">
          <cell r="B93" t="str">
            <v xml:space="preserve">Key characteristics for stock by vintage cohort and building subtype.  Used to develop regional application of measures. </v>
          </cell>
        </row>
        <row r="94">
          <cell r="B94" t="str">
            <v>Floor area forecast summary used to develop data in CHAR</v>
          </cell>
        </row>
        <row r="95">
          <cell r="B95" t="str">
            <v>List of variables and definitions used in the CHAR tab and elsewhere in the files.</v>
          </cell>
        </row>
        <row r="96">
          <cell r="B96" t="str">
            <v>Map of building types labels from different sources.</v>
          </cell>
        </row>
        <row r="97">
          <cell r="B97" t="str">
            <v>Lookup table for vintage cohort</v>
          </cell>
        </row>
        <row r="98">
          <cell r="B98" t="str">
            <v xml:space="preserve">Reference EUI from various sources including CBECS &amp; CBSA.  </v>
          </cell>
        </row>
      </sheetData>
      <sheetData sheetId="1">
        <row r="11">
          <cell r="B11" t="str">
            <v>Base Measure Name</v>
          </cell>
          <cell r="C11" t="str">
            <v>VCohort</v>
          </cell>
          <cell r="D11" t="str">
            <v>Measure Index Name</v>
          </cell>
          <cell r="E11" t="str">
            <v>Unit of Savings</v>
          </cell>
          <cell r="F11" t="str">
            <v>Measure Bundle Description</v>
          </cell>
          <cell r="G11" t="str">
            <v>Number of Measures in Bundle</v>
          </cell>
          <cell r="H11" t="str">
            <v>Descriptive Name</v>
          </cell>
          <cell r="I11" t="str">
            <v>Segment</v>
          </cell>
          <cell r="J11" t="str">
            <v>Savings Sources</v>
          </cell>
          <cell r="K11" t="str">
            <v>7P Technical Savings (aMW)</v>
          </cell>
          <cell r="L11" t="str">
            <v>Baseline</v>
          </cell>
          <cell r="M11" t="str">
            <v>Baseline Saturation</v>
          </cell>
          <cell r="N11" t="str">
            <v>Baseline Notes</v>
          </cell>
          <cell r="O11" t="str">
            <v>Cost Source</v>
          </cell>
          <cell r="P11" t="str">
            <v>Cost Notes</v>
          </cell>
          <cell r="Q11" t="str">
            <v>New from 6P</v>
          </cell>
          <cell r="R11" t="str">
            <v>6P Vintage</v>
          </cell>
          <cell r="S11" t="str">
            <v>Status</v>
          </cell>
          <cell r="T11" t="str">
            <v>Status notes</v>
          </cell>
          <cell r="U11" t="str">
            <v>Category</v>
          </cell>
        </row>
        <row r="19">
          <cell r="B19" t="str">
            <v>Desktop</v>
          </cell>
          <cell r="C19" t="str">
            <v>NR</v>
          </cell>
          <cell r="D19" t="str">
            <v>Desktop-NR</v>
          </cell>
          <cell r="E19" t="str">
            <v>Count</v>
          </cell>
          <cell r="F19" t="str">
            <v>Commercial Computer Desktop</v>
          </cell>
          <cell r="G19">
            <v>1</v>
          </cell>
          <cell r="H19" t="str">
            <v>ENERGY STAR Desktop</v>
          </cell>
          <cell r="I19" t="str">
            <v>All</v>
          </cell>
          <cell r="L19" t="str">
            <v>Std Computer</v>
          </cell>
          <cell r="R19" t="str">
            <v>N/A</v>
          </cell>
          <cell r="U19" t="str">
            <v>Computer Technologies</v>
          </cell>
        </row>
        <row r="20">
          <cell r="B20" t="str">
            <v>Pre-Rinse Spray Valve</v>
          </cell>
          <cell r="C20" t="str">
            <v>Retro</v>
          </cell>
          <cell r="D20" t="str">
            <v>Pre-Rinse Spray Valve-Retro</v>
          </cell>
          <cell r="E20" t="str">
            <v>Count</v>
          </cell>
          <cell r="F20" t="str">
            <v>Low-flow pre-rinse spray valves for restaurant kitchens, cafeterias, and food-serving</v>
          </cell>
          <cell r="G20">
            <v>1</v>
          </cell>
          <cell r="H20" t="str">
            <v>Pre-Rinse Spray Valve</v>
          </cell>
          <cell r="I20" t="str">
            <v>Some</v>
          </cell>
          <cell r="L20" t="str">
            <v>CBSA 2014</v>
          </cell>
          <cell r="R20" t="str">
            <v>N/A</v>
          </cell>
          <cell r="U20" t="str">
            <v>Water Using Devices</v>
          </cell>
        </row>
        <row r="21">
          <cell r="B21" t="str">
            <v>Cooking Equipment</v>
          </cell>
          <cell r="C21" t="str">
            <v>NR</v>
          </cell>
          <cell r="D21" t="str">
            <v>Cooking Equipment-NR</v>
          </cell>
          <cell r="E21" t="str">
            <v>Count</v>
          </cell>
          <cell r="F21" t="str">
            <v>Efficient cooking equipment such as hot food holders, steamers and ovens</v>
          </cell>
          <cell r="G21">
            <v>4</v>
          </cell>
          <cell r="H21" t="str">
            <v>Cooking Equipment</v>
          </cell>
          <cell r="I21" t="str">
            <v>All</v>
          </cell>
          <cell r="L21" t="str">
            <v>CBSA 2014</v>
          </cell>
          <cell r="R21" t="str">
            <v>N/A</v>
          </cell>
          <cell r="U21" t="str">
            <v>Cooking</v>
          </cell>
        </row>
        <row r="22">
          <cell r="B22" t="str">
            <v>Premium HVAC Equipment</v>
          </cell>
          <cell r="C22" t="str">
            <v>New</v>
          </cell>
          <cell r="D22" t="str">
            <v>Premium HVAC Equipment-New</v>
          </cell>
          <cell r="E22" t="str">
            <v>kWh per KSF BT</v>
          </cell>
          <cell r="F22" t="str">
            <v>HVAC equipment more efficient than applicable code or standard practice</v>
          </cell>
          <cell r="G22">
            <v>4</v>
          </cell>
          <cell r="H22" t="str">
            <v>Premium HVAC Equipment</v>
          </cell>
          <cell r="I22" t="str">
            <v>All</v>
          </cell>
          <cell r="L22" t="str">
            <v>CBSA 2014</v>
          </cell>
          <cell r="R22" t="str">
            <v>PRE/POST 2006</v>
          </cell>
          <cell r="U22" t="str">
            <v>HVAC System Improvements</v>
          </cell>
        </row>
        <row r="23">
          <cell r="B23" t="str">
            <v>Premium HVAC Equipment</v>
          </cell>
          <cell r="C23" t="str">
            <v>NR</v>
          </cell>
          <cell r="D23" t="str">
            <v>Premium HVAC Equipment-NR</v>
          </cell>
          <cell r="E23" t="str">
            <v>kWh per KSF BT</v>
          </cell>
          <cell r="F23" t="str">
            <v>HVAC equipment more efficient than applicable code or standard practice</v>
          </cell>
          <cell r="G23">
            <v>4</v>
          </cell>
          <cell r="H23" t="str">
            <v>Premium HVAC Equipment</v>
          </cell>
          <cell r="I23" t="str">
            <v>All</v>
          </cell>
          <cell r="L23" t="str">
            <v>CBSA 2014</v>
          </cell>
          <cell r="R23" t="str">
            <v>PRE/POST 2006</v>
          </cell>
          <cell r="U23" t="str">
            <v>HVAC System Improvements</v>
          </cell>
        </row>
        <row r="24">
          <cell r="B24" t="str">
            <v>Glass</v>
          </cell>
          <cell r="C24" t="str">
            <v>New</v>
          </cell>
          <cell r="D24" t="str">
            <v>Glass-New</v>
          </cell>
          <cell r="E24" t="str">
            <v>kWh per KSF BT</v>
          </cell>
          <cell r="F24" t="str">
            <v>Windows and glazing more efficiecnt that code or standard practice</v>
          </cell>
          <cell r="G24">
            <v>39</v>
          </cell>
          <cell r="H24" t="str">
            <v>Windows</v>
          </cell>
          <cell r="I24" t="str">
            <v>All</v>
          </cell>
          <cell r="L24" t="str">
            <v>CBSA 2014</v>
          </cell>
          <cell r="R24" t="str">
            <v>PRE1987/PRE2002/POST2006</v>
          </cell>
          <cell r="U24" t="str">
            <v>Envelope</v>
          </cell>
        </row>
        <row r="25">
          <cell r="B25" t="str">
            <v>Glass</v>
          </cell>
          <cell r="C25" t="str">
            <v>NR</v>
          </cell>
          <cell r="D25" t="str">
            <v>Glass-NR</v>
          </cell>
          <cell r="E25" t="str">
            <v>kWh per KSF BT</v>
          </cell>
          <cell r="F25" t="str">
            <v>Windows and glazing more efficiecnt that code or standard practice</v>
          </cell>
          <cell r="G25">
            <v>39</v>
          </cell>
          <cell r="H25" t="str">
            <v>Windows</v>
          </cell>
          <cell r="I25" t="str">
            <v>All</v>
          </cell>
          <cell r="L25" t="str">
            <v>CBSA 2014</v>
          </cell>
          <cell r="R25" t="str">
            <v>PRE1987/PRE2002/POST2007</v>
          </cell>
          <cell r="U25" t="str">
            <v>Envelope</v>
          </cell>
        </row>
        <row r="26">
          <cell r="B26" t="str">
            <v>Glass</v>
          </cell>
          <cell r="C26" t="str">
            <v>Retro</v>
          </cell>
          <cell r="D26" t="str">
            <v>Glass-Retro</v>
          </cell>
          <cell r="E26" t="str">
            <v>kWh per KSF BT</v>
          </cell>
          <cell r="F26" t="str">
            <v>Windows and glazing more efficiecnt that code or standard practice</v>
          </cell>
          <cell r="G26">
            <v>3</v>
          </cell>
          <cell r="H26" t="str">
            <v>Windows</v>
          </cell>
          <cell r="I26" t="str">
            <v>All</v>
          </cell>
          <cell r="L26" t="str">
            <v>CBSA 2014</v>
          </cell>
          <cell r="R26" t="str">
            <v>PRE1987/PRE2002/POST2008</v>
          </cell>
          <cell r="U26" t="str">
            <v>Envelope</v>
          </cell>
        </row>
        <row r="27">
          <cell r="B27" t="str">
            <v>Advanced Rooftop Controller</v>
          </cell>
          <cell r="C27" t="str">
            <v>New</v>
          </cell>
          <cell r="D27" t="str">
            <v>Advanced Rooftop Controller-New</v>
          </cell>
          <cell r="E27" t="str">
            <v>kWh per KSF BT</v>
          </cell>
          <cell r="F27" t="str">
            <v>Suite of measures and control strategies for buildings served by package roof top HVAC units</v>
          </cell>
          <cell r="G27">
            <v>3</v>
          </cell>
          <cell r="H27" t="str">
            <v>Advanced Rooftop Controller</v>
          </cell>
          <cell r="I27" t="str">
            <v>Most</v>
          </cell>
          <cell r="L27" t="str">
            <v>CBSA 2014</v>
          </cell>
          <cell r="R27" t="str">
            <v>PRE/POST 2006</v>
          </cell>
          <cell r="U27" t="str">
            <v>HVAC System Improvements</v>
          </cell>
        </row>
        <row r="28">
          <cell r="B28" t="str">
            <v>Advanced Rooftop Controller</v>
          </cell>
          <cell r="C28" t="str">
            <v>NR</v>
          </cell>
          <cell r="D28" t="str">
            <v>Advanced Rooftop Controller-NR</v>
          </cell>
          <cell r="E28" t="str">
            <v>kWh per KSF BT</v>
          </cell>
          <cell r="F28" t="str">
            <v>Suite of measures and control strategies for buildings served by package roof top HVAC units</v>
          </cell>
          <cell r="G28">
            <v>2</v>
          </cell>
          <cell r="H28" t="str">
            <v>Advanced Rooftop Controller</v>
          </cell>
          <cell r="I28" t="str">
            <v>Most</v>
          </cell>
          <cell r="L28" t="str">
            <v>CBSA 2014</v>
          </cell>
          <cell r="R28" t="str">
            <v>PRE/POST 2006</v>
          </cell>
          <cell r="U28" t="str">
            <v>HVAC System Improvements</v>
          </cell>
        </row>
        <row r="29">
          <cell r="B29" t="str">
            <v>Advanced Rooftop Controller</v>
          </cell>
          <cell r="C29" t="str">
            <v>Retro</v>
          </cell>
          <cell r="D29" t="str">
            <v>Advanced Rooftop Controller-Retro</v>
          </cell>
          <cell r="E29" t="str">
            <v>kWh per KSF BT</v>
          </cell>
          <cell r="F29" t="str">
            <v>Suite of measures and control strategies for buildings served by package roof top HVAC units</v>
          </cell>
          <cell r="G29">
            <v>3</v>
          </cell>
          <cell r="H29" t="str">
            <v>Advanced Rooftop Controller</v>
          </cell>
          <cell r="I29" t="str">
            <v>Most</v>
          </cell>
          <cell r="L29" t="str">
            <v>CBSA 2014</v>
          </cell>
          <cell r="R29" t="str">
            <v>PRE/POST 2006</v>
          </cell>
          <cell r="U29" t="str">
            <v>HVAC System Improvements</v>
          </cell>
        </row>
        <row r="30">
          <cell r="B30" t="str">
            <v>Variable Speed Chiller</v>
          </cell>
          <cell r="C30" t="str">
            <v>New</v>
          </cell>
          <cell r="D30" t="str">
            <v>Variable Speed Chiller-New</v>
          </cell>
          <cell r="E30" t="str">
            <v>kWh per KSF BT</v>
          </cell>
          <cell r="F30" t="str">
            <v>Variable speed chillers</v>
          </cell>
          <cell r="G30">
            <v>1</v>
          </cell>
          <cell r="H30" t="str">
            <v>Variable Speed Chiller</v>
          </cell>
          <cell r="I30" t="str">
            <v>Some</v>
          </cell>
          <cell r="L30" t="str">
            <v>CBSA 2014</v>
          </cell>
          <cell r="R30" t="str">
            <v>PRE/POST 2006</v>
          </cell>
          <cell r="U30" t="str">
            <v>Envelope</v>
          </cell>
        </row>
        <row r="31">
          <cell r="B31" t="str">
            <v>Variable Speed Chiller</v>
          </cell>
          <cell r="C31" t="str">
            <v>NR</v>
          </cell>
          <cell r="D31" t="str">
            <v>Variable Speed Chiller-NR</v>
          </cell>
          <cell r="E31" t="str">
            <v>kWh per KSF BT</v>
          </cell>
          <cell r="F31" t="str">
            <v>Variable speed chillers</v>
          </cell>
          <cell r="G31">
            <v>1</v>
          </cell>
          <cell r="H31" t="str">
            <v>Variable Speed Chiller</v>
          </cell>
          <cell r="I31" t="str">
            <v>Some</v>
          </cell>
          <cell r="L31" t="str">
            <v>CBSA 2014</v>
          </cell>
          <cell r="R31" t="str">
            <v>PRE/POST 2006</v>
          </cell>
          <cell r="U31" t="str">
            <v>Envelope</v>
          </cell>
        </row>
        <row r="32">
          <cell r="B32" t="str">
            <v>Commercial EM</v>
          </cell>
          <cell r="C32" t="str">
            <v>New</v>
          </cell>
          <cell r="D32" t="str">
            <v>Commercial EM-New</v>
          </cell>
          <cell r="E32" t="str">
            <v>kWh per KSF BT</v>
          </cell>
          <cell r="F32" t="str">
            <v>Commercial Energy Management</v>
          </cell>
          <cell r="G32">
            <v>1</v>
          </cell>
          <cell r="H32" t="str">
            <v>Commercial Energy Management For Complex systems</v>
          </cell>
          <cell r="I32" t="str">
            <v>All</v>
          </cell>
          <cell r="L32" t="str">
            <v>CBSA 2014</v>
          </cell>
          <cell r="R32" t="str">
            <v>PRE/POST 2006</v>
          </cell>
          <cell r="U32" t="str">
            <v>Whole Bldg/Meter Level System Improvements</v>
          </cell>
        </row>
        <row r="33">
          <cell r="B33" t="str">
            <v>Commercial EM</v>
          </cell>
          <cell r="C33" t="str">
            <v>NR</v>
          </cell>
          <cell r="D33" t="str">
            <v>Commercial EM-NR</v>
          </cell>
          <cell r="E33" t="str">
            <v>kWh per KSF BT</v>
          </cell>
          <cell r="F33" t="str">
            <v>Commercial Energy Management</v>
          </cell>
          <cell r="G33">
            <v>1</v>
          </cell>
          <cell r="H33" t="str">
            <v>Commercial Energy Management For Complex systems</v>
          </cell>
          <cell r="I33" t="str">
            <v>All</v>
          </cell>
          <cell r="L33" t="str">
            <v>CBSA 2014</v>
          </cell>
          <cell r="R33" t="str">
            <v>PRE/POST 2006</v>
          </cell>
          <cell r="U33" t="str">
            <v>Whole Bldg/Meter Level System Improvements</v>
          </cell>
        </row>
        <row r="34">
          <cell r="B34" t="str">
            <v>Commercial EM</v>
          </cell>
          <cell r="C34" t="str">
            <v>Retro</v>
          </cell>
          <cell r="D34" t="str">
            <v>Commercial EM-Retro</v>
          </cell>
          <cell r="E34" t="str">
            <v>kWh per KSF BT</v>
          </cell>
          <cell r="F34" t="str">
            <v>Commercial Energy Management</v>
          </cell>
          <cell r="G34">
            <v>20</v>
          </cell>
          <cell r="H34" t="str">
            <v>Commercial Energy Management For Complex systems</v>
          </cell>
          <cell r="I34" t="str">
            <v>All</v>
          </cell>
          <cell r="L34" t="str">
            <v>CBSA 2014</v>
          </cell>
          <cell r="R34" t="str">
            <v>PRE/POST 2006</v>
          </cell>
          <cell r="U34" t="str">
            <v>Whole Bldg/Meter Level System Improvements</v>
          </cell>
        </row>
        <row r="35">
          <cell r="B35" t="str">
            <v>Evaporative Assist Cooling</v>
          </cell>
          <cell r="C35" t="str">
            <v>New</v>
          </cell>
          <cell r="D35" t="str">
            <v>Evaporative Assist Cooling-New</v>
          </cell>
          <cell r="E35" t="str">
            <v>kWh per KSF BT</v>
          </cell>
          <cell r="F35" t="str">
            <v>Evaporative Assist Cooling</v>
          </cell>
          <cell r="G35">
            <v>1</v>
          </cell>
          <cell r="H35" t="str">
            <v>Evaporative Assist Cooling</v>
          </cell>
          <cell r="I35" t="str">
            <v>Some</v>
          </cell>
          <cell r="L35" t="str">
            <v>CBSA 2014</v>
          </cell>
          <cell r="R35" t="str">
            <v>PRE/POST 2006</v>
          </cell>
          <cell r="U35" t="str">
            <v>HVAC System Improvements</v>
          </cell>
        </row>
        <row r="36">
          <cell r="B36" t="str">
            <v>Evaporative Assist Cooling</v>
          </cell>
          <cell r="C36" t="str">
            <v>NR</v>
          </cell>
          <cell r="D36" t="str">
            <v>Evaporative Assist Cooling-NR</v>
          </cell>
          <cell r="E36" t="str">
            <v>kWh per KSF BT</v>
          </cell>
          <cell r="F36" t="str">
            <v>Evaporative Assist Cooling</v>
          </cell>
          <cell r="G36">
            <v>1</v>
          </cell>
          <cell r="H36" t="str">
            <v>Evaporative Assist Cooling</v>
          </cell>
          <cell r="I36" t="str">
            <v>Some</v>
          </cell>
          <cell r="L36" t="str">
            <v>CBSA 2014</v>
          </cell>
          <cell r="R36" t="str">
            <v>PRE/POST 2006</v>
          </cell>
          <cell r="U36" t="str">
            <v>HVAC System Improvements</v>
          </cell>
        </row>
        <row r="37">
          <cell r="B37" t="str">
            <v>Low Pressure Distribution Complex HVAC</v>
          </cell>
          <cell r="C37" t="str">
            <v>New</v>
          </cell>
          <cell r="D37" t="str">
            <v>Low Pressure Distribution Complex HVAC-New</v>
          </cell>
          <cell r="E37" t="str">
            <v>kWh per KSF BT</v>
          </cell>
          <cell r="F37" t="str">
            <v>Dedicated Outside Air or Underfloor Air distribution systems in buildings with complex HVAC systems</v>
          </cell>
          <cell r="G37">
            <v>2</v>
          </cell>
          <cell r="H37" t="str">
            <v>Low Pressure Distribution Complex HVAC</v>
          </cell>
          <cell r="I37" t="str">
            <v>Some</v>
          </cell>
          <cell r="L37" t="str">
            <v>CBSA 2014</v>
          </cell>
          <cell r="R37" t="str">
            <v>POST 2006</v>
          </cell>
          <cell r="U37" t="str">
            <v>HVAC System Improvements</v>
          </cell>
        </row>
        <row r="38">
          <cell r="B38" t="str">
            <v>Demand Control Ventilation</v>
          </cell>
          <cell r="C38" t="str">
            <v>New</v>
          </cell>
          <cell r="D38" t="str">
            <v>Demand Control Ventilation-New</v>
          </cell>
          <cell r="E38" t="str">
            <v>kWh per KSF BT</v>
          </cell>
          <cell r="F38" t="str">
            <v>Fan control strategies, DCV and Fleet Strategy DOAS with heat recovery in simple HVAC systems</v>
          </cell>
          <cell r="G38">
            <v>2</v>
          </cell>
          <cell r="H38" t="str">
            <v>Demand Control Ventilation</v>
          </cell>
          <cell r="I38" t="str">
            <v>All</v>
          </cell>
          <cell r="L38" t="str">
            <v>CBSA 2014</v>
          </cell>
          <cell r="R38" t="str">
            <v>PRE/POST 2006</v>
          </cell>
          <cell r="U38" t="str">
            <v>HVAC System Controls</v>
          </cell>
        </row>
        <row r="39">
          <cell r="B39" t="str">
            <v>Demand Control Ventilation</v>
          </cell>
          <cell r="C39" t="str">
            <v>NR</v>
          </cell>
          <cell r="D39" t="str">
            <v>Demand Control Ventilation-NR</v>
          </cell>
          <cell r="E39" t="str">
            <v>kWh per KSF BT</v>
          </cell>
          <cell r="F39" t="str">
            <v>Fan control strategies, DCV and Fleet Strategy DOAS with heat recovery in simple HVAC systems</v>
          </cell>
          <cell r="G39">
            <v>1</v>
          </cell>
          <cell r="H39" t="str">
            <v>Demand Control Ventilation</v>
          </cell>
          <cell r="I39" t="str">
            <v>All</v>
          </cell>
          <cell r="L39" t="str">
            <v>CBSA 2014</v>
          </cell>
          <cell r="R39" t="str">
            <v>PRE/POST 2006</v>
          </cell>
          <cell r="U39" t="str">
            <v>HVAC System Controls</v>
          </cell>
        </row>
        <row r="40">
          <cell r="B40" t="str">
            <v>Demand Control Ventilation</v>
          </cell>
          <cell r="C40" t="str">
            <v>Retro</v>
          </cell>
          <cell r="D40" t="str">
            <v>Demand Control Ventilation-Retro</v>
          </cell>
          <cell r="E40" t="str">
            <v>kWh per KSF BT</v>
          </cell>
          <cell r="F40" t="str">
            <v>Fan control strategies, DCV and Fleet Strategy DOAS with heat recovery in simple HVAC systems</v>
          </cell>
          <cell r="G40">
            <v>2</v>
          </cell>
          <cell r="H40" t="str">
            <v>Demand Control Ventilation</v>
          </cell>
          <cell r="I40" t="str">
            <v>All</v>
          </cell>
          <cell r="L40" t="str">
            <v>CBSA 2014</v>
          </cell>
          <cell r="R40" t="str">
            <v>PRE/POST 2006</v>
          </cell>
          <cell r="U40" t="str">
            <v>HVAC System Controls</v>
          </cell>
        </row>
        <row r="41">
          <cell r="B41" t="str">
            <v>Premium Fume Hood</v>
          </cell>
          <cell r="C41" t="str">
            <v>NR</v>
          </cell>
          <cell r="D41" t="str">
            <v>Premium Fume Hood-NR</v>
          </cell>
          <cell r="E41" t="str">
            <v>Count</v>
          </cell>
          <cell r="F41" t="str">
            <v>Effiicient fume hoods in labs</v>
          </cell>
          <cell r="G41">
            <v>1</v>
          </cell>
          <cell r="H41" t="str">
            <v>Premium Fume Hood</v>
          </cell>
          <cell r="I41" t="str">
            <v>Some</v>
          </cell>
          <cell r="L41" t="str">
            <v>CBSA 2014</v>
          </cell>
          <cell r="R41" t="str">
            <v>N/A</v>
          </cell>
          <cell r="U41" t="str">
            <v>Pumps and Fans</v>
          </cell>
        </row>
        <row r="42">
          <cell r="B42" t="str">
            <v>DCV Restaurant Hood</v>
          </cell>
          <cell r="C42" t="str">
            <v>Retro</v>
          </cell>
          <cell r="D42" t="str">
            <v>DCV Restaurant Hood-Retro</v>
          </cell>
          <cell r="E42" t="str">
            <v>Count</v>
          </cell>
          <cell r="F42" t="str">
            <v>Demand control ventilation systems for large restaurant hoods</v>
          </cell>
          <cell r="G42">
            <v>1</v>
          </cell>
          <cell r="H42" t="str">
            <v>DCV Restaurant Hood</v>
          </cell>
          <cell r="I42" t="str">
            <v>Restaurant</v>
          </cell>
          <cell r="L42" t="str">
            <v>CBSA 2014</v>
          </cell>
          <cell r="R42" t="str">
            <v>N/A</v>
          </cell>
          <cell r="U42" t="str">
            <v>Pumps and Fans</v>
          </cell>
        </row>
        <row r="43">
          <cell r="B43" t="str">
            <v>DCV Parking Garage</v>
          </cell>
          <cell r="C43" t="str">
            <v>Retro</v>
          </cell>
          <cell r="D43" t="str">
            <v>DCV Parking Garage-Retro</v>
          </cell>
          <cell r="E43" t="str">
            <v>kWh per kSF BT</v>
          </cell>
          <cell r="F43" t="str">
            <v>Demand control ventilation systems for parking garages</v>
          </cell>
          <cell r="G43">
            <v>1</v>
          </cell>
          <cell r="H43" t="str">
            <v>DCV Parking Garage</v>
          </cell>
          <cell r="I43" t="str">
            <v>All</v>
          </cell>
          <cell r="L43" t="str">
            <v>CBSA 2014</v>
          </cell>
          <cell r="Q43" t="str">
            <v>x</v>
          </cell>
          <cell r="R43" t="str">
            <v>N/A</v>
          </cell>
          <cell r="U43" t="str">
            <v>Pumps and Fans</v>
          </cell>
        </row>
        <row r="44">
          <cell r="B44" t="str">
            <v>Weatherization - School</v>
          </cell>
          <cell r="C44" t="str">
            <v>Retro</v>
          </cell>
          <cell r="D44" t="str">
            <v>Weatherization - School-Retro</v>
          </cell>
          <cell r="E44" t="str">
            <v>kWh per KSF BT</v>
          </cell>
          <cell r="F44" t="str">
            <v>School building weatherization</v>
          </cell>
          <cell r="G44">
            <v>1</v>
          </cell>
          <cell r="H44" t="str">
            <v>Weatherization - School</v>
          </cell>
          <cell r="I44" t="str">
            <v>K-12</v>
          </cell>
          <cell r="L44" t="str">
            <v>CBSA 2014</v>
          </cell>
          <cell r="Q44" t="str">
            <v>x</v>
          </cell>
          <cell r="R44" t="str">
            <v>N/A</v>
          </cell>
          <cell r="U44" t="str">
            <v>Envelope</v>
          </cell>
        </row>
        <row r="45">
          <cell r="B45" t="str">
            <v>Energy Recovery Ventilator</v>
          </cell>
          <cell r="C45" t="str">
            <v>NR</v>
          </cell>
          <cell r="D45" t="str">
            <v>Energy Recovery Ventilator-NR</v>
          </cell>
          <cell r="E45" t="str">
            <v>Count</v>
          </cell>
          <cell r="F45" t="str">
            <v>Heat Recovery Ventilation</v>
          </cell>
          <cell r="G45">
            <v>1</v>
          </cell>
          <cell r="H45" t="str">
            <v>Heat Recovery Ventilation</v>
          </cell>
          <cell r="I45" t="str">
            <v>All</v>
          </cell>
          <cell r="L45" t="str">
            <v>CBSA 20154</v>
          </cell>
          <cell r="R45" t="str">
            <v>N/A</v>
          </cell>
          <cell r="U45" t="str">
            <v>Computer Technologies</v>
          </cell>
        </row>
        <row r="46">
          <cell r="B46" t="str">
            <v>AC Heat Recovery for Water Heating</v>
          </cell>
          <cell r="C46" t="str">
            <v>NR</v>
          </cell>
          <cell r="D46" t="str">
            <v>AC Heat Recovery for Water Heating-NR</v>
          </cell>
          <cell r="E46" t="str">
            <v>Count</v>
          </cell>
          <cell r="F46" t="str">
            <v>AC Heat Recovery for Water Heating</v>
          </cell>
          <cell r="G46">
            <v>1</v>
          </cell>
          <cell r="H46" t="str">
            <v>AC Heat Recovery for Water Heating</v>
          </cell>
          <cell r="I46" t="str">
            <v>All</v>
          </cell>
          <cell r="L46" t="str">
            <v>CBSA 2014</v>
          </cell>
          <cell r="Q46" t="str">
            <v>x</v>
          </cell>
          <cell r="R46" t="str">
            <v>N/A</v>
          </cell>
          <cell r="U46" t="str">
            <v>Heat Recovery</v>
          </cell>
        </row>
        <row r="47">
          <cell r="B47" t="str">
            <v>Room Occupancy Sensors in Lodging</v>
          </cell>
          <cell r="C47" t="str">
            <v>Retro</v>
          </cell>
          <cell r="D47" t="str">
            <v>Room Occupancy Sensors in Lodging-Retro</v>
          </cell>
          <cell r="E47" t="str">
            <v>Count</v>
          </cell>
          <cell r="F47" t="str">
            <v>Room Occupancy Sensors in Lodging</v>
          </cell>
          <cell r="G47">
            <v>1</v>
          </cell>
          <cell r="H47" t="str">
            <v>Room Occupancy Sensors in Lodging</v>
          </cell>
          <cell r="I47" t="str">
            <v>Lodging</v>
          </cell>
          <cell r="L47" t="str">
            <v>CBSA 2014</v>
          </cell>
          <cell r="Q47" t="str">
            <v>x</v>
          </cell>
          <cell r="R47" t="str">
            <v>N/A</v>
          </cell>
          <cell r="U47" t="str">
            <v>Whole Bldg/Meter Level System Improvements</v>
          </cell>
        </row>
        <row r="48">
          <cell r="B48" t="str">
            <v>Chiller - chilled water retrofit</v>
          </cell>
          <cell r="C48" t="str">
            <v>Retro</v>
          </cell>
          <cell r="D48" t="str">
            <v>Chiller - chilled water retrofit-Retro</v>
          </cell>
          <cell r="E48" t="str">
            <v>kWh per KSF BT</v>
          </cell>
          <cell r="F48" t="str">
            <v>Chiller system improvements</v>
          </cell>
          <cell r="G48">
            <v>1</v>
          </cell>
          <cell r="H48" t="str">
            <v>Chiller - chilled water retrofit</v>
          </cell>
          <cell r="I48" t="str">
            <v>Some</v>
          </cell>
          <cell r="L48" t="str">
            <v>CBSA 2014</v>
          </cell>
          <cell r="Q48" t="str">
            <v>x</v>
          </cell>
          <cell r="R48" t="str">
            <v>N/A</v>
          </cell>
          <cell r="U48" t="str">
            <v>HVAC System Improvements</v>
          </cell>
        </row>
        <row r="49">
          <cell r="B49" t="str">
            <v>Chiller - equip retrofits</v>
          </cell>
          <cell r="C49" t="str">
            <v>Retro</v>
          </cell>
          <cell r="D49" t="str">
            <v>Chiller - equip retrofits-Retro</v>
          </cell>
          <cell r="E49" t="str">
            <v>kWh per KSF BT</v>
          </cell>
          <cell r="F49" t="str">
            <v>Chiller equipment improvements</v>
          </cell>
          <cell r="G49">
            <v>1</v>
          </cell>
          <cell r="H49" t="str">
            <v>Chiller - equip retrofits</v>
          </cell>
          <cell r="I49" t="str">
            <v>Some</v>
          </cell>
          <cell r="L49" t="str">
            <v>CBSA 2014</v>
          </cell>
          <cell r="Q49" t="str">
            <v>x</v>
          </cell>
          <cell r="R49" t="str">
            <v>N/A</v>
          </cell>
          <cell r="U49" t="str">
            <v>HVAC System Improvements</v>
          </cell>
        </row>
        <row r="50">
          <cell r="B50" t="str">
            <v>Pool Blankets</v>
          </cell>
          <cell r="C50" t="str">
            <v>Retro</v>
          </cell>
          <cell r="D50" t="str">
            <v>Pool Blankets-Retro</v>
          </cell>
          <cell r="E50" t="str">
            <v>Count</v>
          </cell>
          <cell r="F50" t="str">
            <v>Pool Blankets</v>
          </cell>
          <cell r="G50">
            <v>1</v>
          </cell>
          <cell r="H50" t="str">
            <v>Pool Blankets</v>
          </cell>
          <cell r="I50" t="str">
            <v>Some</v>
          </cell>
          <cell r="L50" t="str">
            <v>CBSA 2014</v>
          </cell>
          <cell r="Q50" t="str">
            <v>x</v>
          </cell>
          <cell r="R50" t="str">
            <v>N/A</v>
          </cell>
          <cell r="U50" t="str">
            <v>Pool System Improvements</v>
          </cell>
        </row>
        <row r="51">
          <cell r="B51" t="str">
            <v>Web-Enabled Thermostats</v>
          </cell>
          <cell r="C51" t="str">
            <v>Retro</v>
          </cell>
          <cell r="D51" t="str">
            <v>Web-Enabled Thermostats-Retro</v>
          </cell>
          <cell r="E51" t="str">
            <v>kWh per KSF BT</v>
          </cell>
          <cell r="F51" t="str">
            <v>Web-Enabled Thermostats</v>
          </cell>
          <cell r="G51">
            <v>1</v>
          </cell>
          <cell r="H51" t="str">
            <v>Web-Enabled Thermostats</v>
          </cell>
          <cell r="I51" t="str">
            <v>Some</v>
          </cell>
          <cell r="L51" t="str">
            <v>CBSA 2014</v>
          </cell>
          <cell r="Q51" t="str">
            <v>x</v>
          </cell>
          <cell r="R51" t="str">
            <v>N/A</v>
          </cell>
          <cell r="U51" t="str">
            <v>HVAC System Controls</v>
          </cell>
        </row>
        <row r="52">
          <cell r="B52" t="str">
            <v>Garage CO2 ventilation</v>
          </cell>
          <cell r="C52" t="str">
            <v>Retro</v>
          </cell>
          <cell r="D52" t="str">
            <v>Garage CO2 ventilation-Retro</v>
          </cell>
          <cell r="E52" t="str">
            <v>Count</v>
          </cell>
          <cell r="F52" t="str">
            <v>Garage CO2 ventilation</v>
          </cell>
          <cell r="G52">
            <v>1</v>
          </cell>
          <cell r="H52" t="str">
            <v>Garage CO2 ventilation</v>
          </cell>
          <cell r="I52" t="str">
            <v>Some</v>
          </cell>
          <cell r="L52" t="str">
            <v>CBSA 2014</v>
          </cell>
          <cell r="Q52" t="str">
            <v>x</v>
          </cell>
          <cell r="R52" t="str">
            <v>N/A</v>
          </cell>
          <cell r="U52" t="str">
            <v>HVAC System Controls</v>
          </cell>
        </row>
        <row r="53">
          <cell r="B53" t="str">
            <v>Circ Pump ECM and drive</v>
          </cell>
          <cell r="C53" t="str">
            <v>Retro</v>
          </cell>
          <cell r="D53" t="str">
            <v>Circ Pump ECM and drive-Retro</v>
          </cell>
          <cell r="E53" t="str">
            <v>Count</v>
          </cell>
          <cell r="F53" t="str">
            <v>Circulation Pump ECM and drive</v>
          </cell>
          <cell r="G53">
            <v>1</v>
          </cell>
          <cell r="H53" t="str">
            <v>Circ Pump ECM and drive</v>
          </cell>
          <cell r="I53" t="str">
            <v>Some</v>
          </cell>
          <cell r="L53" t="str">
            <v>CBSA 2014</v>
          </cell>
          <cell r="Q53" t="str">
            <v>x</v>
          </cell>
          <cell r="R53" t="str">
            <v>N/A</v>
          </cell>
          <cell r="U53" t="str">
            <v>Pumps and Fans</v>
          </cell>
        </row>
        <row r="54">
          <cell r="B54" t="str">
            <v>VRF</v>
          </cell>
          <cell r="C54" t="str">
            <v>New</v>
          </cell>
          <cell r="D54" t="str">
            <v>VRF-New</v>
          </cell>
          <cell r="E54" t="str">
            <v>kWh per KSF BT</v>
          </cell>
          <cell r="F54" t="str">
            <v>Variable Refrigerant Flow</v>
          </cell>
          <cell r="G54">
            <v>1</v>
          </cell>
          <cell r="H54" t="str">
            <v>Variable Refrigerant Flow</v>
          </cell>
          <cell r="I54" t="str">
            <v>Some</v>
          </cell>
          <cell r="L54" t="str">
            <v>CBSA 2014</v>
          </cell>
          <cell r="Q54" t="str">
            <v>x</v>
          </cell>
          <cell r="U54" t="str">
            <v>HVAC System Improvements</v>
          </cell>
        </row>
        <row r="55">
          <cell r="B55" t="str">
            <v>VRF</v>
          </cell>
          <cell r="C55" t="str">
            <v>Retro</v>
          </cell>
          <cell r="D55" t="str">
            <v>VRF-Retro</v>
          </cell>
          <cell r="E55" t="str">
            <v>kWh per KSF BT</v>
          </cell>
          <cell r="F55" t="str">
            <v>Variable Refrigerant Flow</v>
          </cell>
          <cell r="G55">
            <v>1</v>
          </cell>
          <cell r="H55" t="str">
            <v>Variable Refrigerant Flow</v>
          </cell>
          <cell r="I55" t="str">
            <v>Some</v>
          </cell>
          <cell r="L55" t="str">
            <v>CBSA 2014</v>
          </cell>
          <cell r="Q55" t="str">
            <v>x</v>
          </cell>
          <cell r="R55" t="str">
            <v>N/A</v>
          </cell>
          <cell r="U55" t="str">
            <v>Envelope</v>
          </cell>
        </row>
        <row r="56">
          <cell r="B56" t="str">
            <v>Evaporator Roof Top HVAC</v>
          </cell>
          <cell r="C56" t="str">
            <v>Retro</v>
          </cell>
          <cell r="D56" t="str">
            <v>Evaporator Roof Top HVAC-Retro</v>
          </cell>
          <cell r="E56" t="str">
            <v>kWh per KSF BT</v>
          </cell>
          <cell r="F56" t="str">
            <v>Evaporator Roof Top HVAC</v>
          </cell>
          <cell r="G56">
            <v>1</v>
          </cell>
          <cell r="H56" t="str">
            <v>Evaporator Roof Top HVAC</v>
          </cell>
          <cell r="I56" t="str">
            <v>Some</v>
          </cell>
          <cell r="L56" t="str">
            <v>CBSA 2014</v>
          </cell>
          <cell r="Q56" t="str">
            <v>x</v>
          </cell>
          <cell r="R56" t="str">
            <v>N/A</v>
          </cell>
          <cell r="U56" t="str">
            <v>HVAC System Improvements</v>
          </cell>
        </row>
        <row r="57">
          <cell r="B57" t="str">
            <v>Secondary Glazing Systems</v>
          </cell>
          <cell r="C57" t="str">
            <v>Retro</v>
          </cell>
          <cell r="D57" t="str">
            <v>Secondary Glazing Systems-Retro</v>
          </cell>
          <cell r="E57" t="str">
            <v>kWh per KSF BT</v>
          </cell>
          <cell r="F57" t="str">
            <v>Secondary Glazing Systems</v>
          </cell>
          <cell r="G57">
            <v>1</v>
          </cell>
          <cell r="H57" t="str">
            <v>Secondary Glazing Systems</v>
          </cell>
          <cell r="I57" t="str">
            <v>All</v>
          </cell>
          <cell r="L57" t="str">
            <v>CBSA 2014</v>
          </cell>
          <cell r="Q57" t="str">
            <v>x</v>
          </cell>
          <cell r="R57" t="str">
            <v>N/A</v>
          </cell>
          <cell r="U57" t="str">
            <v>Envelope</v>
          </cell>
        </row>
        <row r="58">
          <cell r="B58" t="str">
            <v>LPD Package</v>
          </cell>
          <cell r="C58" t="str">
            <v>New</v>
          </cell>
          <cell r="D58" t="str">
            <v>LPD Package-New</v>
          </cell>
          <cell r="E58" t="str">
            <v>kWh per KSF BT</v>
          </cell>
          <cell r="F58" t="str">
            <v>Lamp, ballast and fixture improvements to lighting power density</v>
          </cell>
          <cell r="G58">
            <v>8</v>
          </cell>
          <cell r="H58" t="str">
            <v>Lighting Power Density</v>
          </cell>
          <cell r="I58" t="str">
            <v>All</v>
          </cell>
          <cell r="L58" t="str">
            <v>CBSA 2014</v>
          </cell>
          <cell r="R58" t="str">
            <v>PRE/POST 2006</v>
          </cell>
          <cell r="U58" t="str">
            <v>Lamps/Ballasts/Fixtures</v>
          </cell>
        </row>
        <row r="59">
          <cell r="B59" t="str">
            <v>LPD Package</v>
          </cell>
          <cell r="C59" t="str">
            <v>NR</v>
          </cell>
          <cell r="D59" t="str">
            <v>LPD Package-NR</v>
          </cell>
          <cell r="E59" t="str">
            <v>kWh per KSF BT</v>
          </cell>
          <cell r="F59" t="str">
            <v>Lamp, ballast and fixture improvements to lighting power density</v>
          </cell>
          <cell r="G59">
            <v>12</v>
          </cell>
          <cell r="H59" t="str">
            <v>Lighting Power Density</v>
          </cell>
          <cell r="I59" t="str">
            <v>All</v>
          </cell>
          <cell r="L59" t="str">
            <v>CBSA 2014</v>
          </cell>
          <cell r="R59" t="str">
            <v>PRE/POST 2006</v>
          </cell>
          <cell r="U59" t="str">
            <v>Lamps/Ballasts/Fixtures</v>
          </cell>
        </row>
        <row r="60">
          <cell r="B60" t="str">
            <v>LPD Package</v>
          </cell>
          <cell r="C60" t="str">
            <v>Retro</v>
          </cell>
          <cell r="D60" t="str">
            <v>LPD Package-Retro</v>
          </cell>
          <cell r="E60" t="str">
            <v>kWh per KSF BT</v>
          </cell>
          <cell r="F60" t="str">
            <v>Lamp, ballast and fixture improvements to lighting power density</v>
          </cell>
          <cell r="G60">
            <v>22</v>
          </cell>
          <cell r="H60" t="str">
            <v>Lighting Power Density</v>
          </cell>
          <cell r="I60" t="str">
            <v>All</v>
          </cell>
          <cell r="L60" t="str">
            <v>CBSA 2014</v>
          </cell>
          <cell r="R60" t="str">
            <v>PRE/POST 2006</v>
          </cell>
          <cell r="U60" t="str">
            <v>Lamps/Ballasts/Fixtures</v>
          </cell>
        </row>
        <row r="61">
          <cell r="B61" t="str">
            <v>Top Daylighting</v>
          </cell>
          <cell r="C61" t="str">
            <v>New</v>
          </cell>
          <cell r="D61" t="str">
            <v>Top Daylighting-New</v>
          </cell>
          <cell r="E61" t="str">
            <v>kWh per KSF BT</v>
          </cell>
          <cell r="F61" t="str">
            <v>Skylights with lighting controls</v>
          </cell>
          <cell r="G61">
            <v>6</v>
          </cell>
          <cell r="H61" t="str">
            <v>Daylighting with Skylights</v>
          </cell>
          <cell r="I61" t="str">
            <v>All</v>
          </cell>
          <cell r="L61" t="str">
            <v>CBSA 2014</v>
          </cell>
          <cell r="R61" t="str">
            <v>POST 2006</v>
          </cell>
          <cell r="U61" t="str">
            <v>Lighting Controls</v>
          </cell>
        </row>
        <row r="62">
          <cell r="B62" t="str">
            <v>Perimeter Daylighting Controls Advanced</v>
          </cell>
          <cell r="C62" t="str">
            <v>New</v>
          </cell>
          <cell r="D62" t="str">
            <v>Perimeter Daylighting Controls Advanced-New</v>
          </cell>
          <cell r="E62" t="str">
            <v>kWh per KSF BT</v>
          </cell>
          <cell r="F62" t="str">
            <v>Perimeter daylighting controls</v>
          </cell>
          <cell r="G62">
            <v>6</v>
          </cell>
          <cell r="H62" t="str">
            <v>Daylighting with Windows</v>
          </cell>
          <cell r="I62" t="str">
            <v>All</v>
          </cell>
          <cell r="L62" t="str">
            <v>CBSA 2014</v>
          </cell>
          <cell r="R62" t="str">
            <v>PRE/POST 2006</v>
          </cell>
          <cell r="U62" t="str">
            <v>Lighting Controls</v>
          </cell>
        </row>
        <row r="63">
          <cell r="B63" t="str">
            <v>Perimeter Daylighting Controls Advanced</v>
          </cell>
          <cell r="C63" t="str">
            <v>NR</v>
          </cell>
          <cell r="D63" t="str">
            <v>Perimeter Daylighting Controls Advanced-NR</v>
          </cell>
          <cell r="E63" t="str">
            <v>kWh per KSF BT</v>
          </cell>
          <cell r="F63" t="str">
            <v>Perimeter daylighting controls</v>
          </cell>
          <cell r="G63">
            <v>6</v>
          </cell>
          <cell r="H63" t="str">
            <v>Daylighting with Windows</v>
          </cell>
          <cell r="I63" t="str">
            <v>All</v>
          </cell>
          <cell r="L63" t="str">
            <v>CBSA 2014</v>
          </cell>
          <cell r="R63" t="str">
            <v>PRE/POST 2006</v>
          </cell>
          <cell r="U63" t="str">
            <v>Lighting Controls</v>
          </cell>
        </row>
        <row r="64">
          <cell r="B64" t="str">
            <v>Lighting Controls Interior</v>
          </cell>
          <cell r="C64" t="str">
            <v>New</v>
          </cell>
          <cell r="D64" t="str">
            <v>Lighting Controls Interior-New</v>
          </cell>
          <cell r="E64" t="str">
            <v>kWh per KSF BT</v>
          </cell>
          <cell r="F64" t="str">
            <v>Occupancy controls for lighting areas not required by code such as warehouse aisle, classrooms</v>
          </cell>
          <cell r="G64">
            <v>6</v>
          </cell>
          <cell r="H64" t="str">
            <v>Lighting Controls Interior</v>
          </cell>
          <cell r="I64" t="str">
            <v>All</v>
          </cell>
          <cell r="L64" t="str">
            <v>CBSA 2014</v>
          </cell>
          <cell r="R64" t="str">
            <v>PRE/POST 2006</v>
          </cell>
          <cell r="U64" t="str">
            <v>Lighting Controls</v>
          </cell>
        </row>
        <row r="65">
          <cell r="B65" t="str">
            <v>Lighting Controls Interior</v>
          </cell>
          <cell r="C65" t="str">
            <v>NR</v>
          </cell>
          <cell r="D65" t="str">
            <v>Lighting Controls Interior-NR</v>
          </cell>
          <cell r="E65" t="str">
            <v>kWh per KSF BT</v>
          </cell>
          <cell r="F65" t="str">
            <v>Occupancy controls for lighting areas not required by code such as warehouse aisle, classrooms</v>
          </cell>
          <cell r="G65">
            <v>6</v>
          </cell>
          <cell r="H65" t="str">
            <v>Lighting Controls Interior</v>
          </cell>
          <cell r="I65" t="str">
            <v>All</v>
          </cell>
          <cell r="L65" t="str">
            <v>CBSA 2014</v>
          </cell>
          <cell r="R65" t="str">
            <v>PRE/POST 2006</v>
          </cell>
          <cell r="U65" t="str">
            <v>Lighting Controls</v>
          </cell>
        </row>
        <row r="66">
          <cell r="B66" t="str">
            <v>Exterior Building Lighting</v>
          </cell>
          <cell r="C66" t="str">
            <v>New</v>
          </cell>
          <cell r="D66" t="str">
            <v>Exterior Building Lighting-New</v>
          </cell>
          <cell r="E66" t="str">
            <v>kWh per KSF BT</v>
          </cell>
          <cell r="F66" t="str">
            <v>Effiicient façade, walkway, area and decorative exterior lighting, such as LED</v>
          </cell>
          <cell r="G66">
            <v>4</v>
          </cell>
          <cell r="H66" t="str">
            <v>Exterior Building Lighting</v>
          </cell>
          <cell r="I66" t="str">
            <v>All</v>
          </cell>
          <cell r="L66" t="str">
            <v>CBSA 2014</v>
          </cell>
          <cell r="U66" t="str">
            <v>Lamps/Ballasts/Fixtures</v>
          </cell>
        </row>
        <row r="67">
          <cell r="B67" t="str">
            <v>Exterior Building Lighting</v>
          </cell>
          <cell r="C67" t="str">
            <v>NR</v>
          </cell>
          <cell r="D67" t="str">
            <v>Exterior Building Lighting-NR</v>
          </cell>
          <cell r="E67" t="str">
            <v>kWh per KSF BT</v>
          </cell>
          <cell r="F67" t="str">
            <v>Effiicient façade, walkway, area and decorative exterior lighting, such as LED</v>
          </cell>
          <cell r="G67">
            <v>4</v>
          </cell>
          <cell r="H67" t="str">
            <v>Exterior Building Lighting</v>
          </cell>
          <cell r="I67" t="str">
            <v>All</v>
          </cell>
          <cell r="L67" t="str">
            <v>CBSA 2014</v>
          </cell>
          <cell r="R67" t="str">
            <v>N/A</v>
          </cell>
          <cell r="U67" t="str">
            <v>Lamps/Ballasts/Fixtures</v>
          </cell>
        </row>
        <row r="68">
          <cell r="B68" t="str">
            <v>Street and Roadway Lighting</v>
          </cell>
          <cell r="C68" t="str">
            <v>New</v>
          </cell>
          <cell r="D68" t="str">
            <v>Street and Roadway Lighting-New</v>
          </cell>
          <cell r="E68" t="str">
            <v>Count</v>
          </cell>
          <cell r="F68" t="str">
            <v>Efficient street and roadway lighting, LED and induction</v>
          </cell>
          <cell r="G68">
            <v>6</v>
          </cell>
          <cell r="H68" t="str">
            <v>Street and Roadway Lighting</v>
          </cell>
          <cell r="I68" t="str">
            <v>Non-Building</v>
          </cell>
          <cell r="L68" t="str">
            <v>Navigant 2014</v>
          </cell>
          <cell r="U68" t="str">
            <v>Lamps/Ballasts/Fixtures</v>
          </cell>
        </row>
        <row r="69">
          <cell r="B69" t="str">
            <v>Street and Roadway Lighting</v>
          </cell>
          <cell r="C69" t="str">
            <v>NR</v>
          </cell>
          <cell r="D69" t="str">
            <v>Street and Roadway Lighting-NR</v>
          </cell>
          <cell r="E69" t="str">
            <v>Count</v>
          </cell>
          <cell r="F69" t="str">
            <v>Efficient street and roadway lighting, LED and induction</v>
          </cell>
          <cell r="G69">
            <v>6</v>
          </cell>
          <cell r="H69" t="str">
            <v>Street and Roadway Lighting</v>
          </cell>
          <cell r="I69" t="str">
            <v>Non-Building</v>
          </cell>
          <cell r="L69" t="str">
            <v>Survey 2014</v>
          </cell>
          <cell r="R69" t="str">
            <v>N/A</v>
          </cell>
          <cell r="U69" t="str">
            <v>Lamps/Ballasts/Fixtures</v>
          </cell>
        </row>
        <row r="70">
          <cell r="B70" t="str">
            <v>Parking Lighting</v>
          </cell>
          <cell r="C70" t="str">
            <v>New</v>
          </cell>
          <cell r="D70" t="str">
            <v>Parking Lighting-New</v>
          </cell>
          <cell r="E70" t="str">
            <v>kWh per KSF BT</v>
          </cell>
          <cell r="F70" t="str">
            <v>Efficient parking lot and garage lighting and controls</v>
          </cell>
          <cell r="G70">
            <v>2</v>
          </cell>
          <cell r="H70" t="str">
            <v>Parking Lighting</v>
          </cell>
          <cell r="I70" t="str">
            <v>All</v>
          </cell>
          <cell r="L70" t="str">
            <v>CBSA 2014</v>
          </cell>
          <cell r="U70" t="str">
            <v>Lamps/Ballasts/Fixtures</v>
          </cell>
          <cell r="V70" t="str">
            <v>Lamps/Ballasts/Fixtures w/Controls</v>
          </cell>
        </row>
        <row r="71">
          <cell r="B71" t="str">
            <v>Parking Lighting</v>
          </cell>
          <cell r="C71" t="str">
            <v>NR</v>
          </cell>
          <cell r="D71" t="str">
            <v>Parking Lighting-NR</v>
          </cell>
          <cell r="E71" t="str">
            <v>kWh per KSF BT</v>
          </cell>
          <cell r="F71" t="str">
            <v>Efficient parking lot and garage lighting and controls</v>
          </cell>
          <cell r="G71">
            <v>2</v>
          </cell>
          <cell r="H71" t="str">
            <v>Parking Lighting</v>
          </cell>
          <cell r="I71" t="str">
            <v>All</v>
          </cell>
          <cell r="L71" t="str">
            <v>CBSA 2014</v>
          </cell>
          <cell r="R71" t="str">
            <v>N/A</v>
          </cell>
          <cell r="U71" t="str">
            <v>Lamps/Ballasts/Fixtures</v>
          </cell>
          <cell r="V71" t="str">
            <v>Lamps/Ballasts/Fixtures w/Controls</v>
          </cell>
        </row>
        <row r="72">
          <cell r="B72" t="str">
            <v>Bi-Level Stairwell Lighting</v>
          </cell>
          <cell r="C72" t="str">
            <v>NR</v>
          </cell>
          <cell r="D72" t="str">
            <v>Bi-Level Stairwell Lighting-NR</v>
          </cell>
          <cell r="E72" t="str">
            <v>kWh per KSF BT</v>
          </cell>
          <cell r="F72" t="str">
            <v xml:space="preserve">Bi-Level occupancy sensor control on stairwell </v>
          </cell>
          <cell r="G72">
            <v>1</v>
          </cell>
          <cell r="H72" t="str">
            <v>Bi-Level Stairwell</v>
          </cell>
          <cell r="I72" t="str">
            <v>All</v>
          </cell>
          <cell r="L72" t="str">
            <v>CBSA 2014</v>
          </cell>
          <cell r="R72" t="str">
            <v>N/A</v>
          </cell>
          <cell r="U72" t="str">
            <v>Lighting Controls</v>
          </cell>
        </row>
        <row r="73">
          <cell r="B73" t="str">
            <v>ECM-VAV</v>
          </cell>
          <cell r="C73" t="str">
            <v>New</v>
          </cell>
          <cell r="D73" t="str">
            <v>ECM-VAV-New</v>
          </cell>
          <cell r="E73" t="str">
            <v>kWh per KSF BT</v>
          </cell>
          <cell r="F73" t="str">
            <v>Electically Commutated Motors on Variable Air Volume Boxes</v>
          </cell>
          <cell r="G73">
            <v>1</v>
          </cell>
          <cell r="H73" t="str">
            <v>ECM Motors on Variable Air Volume Boxes</v>
          </cell>
          <cell r="I73" t="str">
            <v>All</v>
          </cell>
          <cell r="L73" t="str">
            <v>CBSA 2014</v>
          </cell>
          <cell r="R73" t="str">
            <v>PRE/POST 2006</v>
          </cell>
          <cell r="U73" t="str">
            <v>Motors</v>
          </cell>
        </row>
        <row r="74">
          <cell r="B74" t="str">
            <v>ECM-VAV</v>
          </cell>
          <cell r="C74" t="str">
            <v>NR</v>
          </cell>
          <cell r="D74" t="str">
            <v>ECM-VAV-NR</v>
          </cell>
          <cell r="E74" t="str">
            <v>kWh per KSF BT</v>
          </cell>
          <cell r="F74" t="str">
            <v>Electically Commutated Motors on Variable Air Volume Boxes</v>
          </cell>
          <cell r="G74">
            <v>1</v>
          </cell>
          <cell r="H74" t="str">
            <v>ECM Motors on Variable Air Volume Boxes</v>
          </cell>
          <cell r="I74" t="str">
            <v>All</v>
          </cell>
          <cell r="L74" t="str">
            <v>CBSA 2014</v>
          </cell>
          <cell r="R74" t="str">
            <v>PRE/POST 2006</v>
          </cell>
          <cell r="U74" t="str">
            <v>Motors</v>
          </cell>
        </row>
        <row r="75">
          <cell r="B75" t="str">
            <v>Pool pumps</v>
          </cell>
          <cell r="C75" t="str">
            <v>Retro</v>
          </cell>
          <cell r="D75" t="str">
            <v>Pool pumps-Retro</v>
          </cell>
          <cell r="E75" t="str">
            <v>Count</v>
          </cell>
          <cell r="F75" t="str">
            <v>Pool pumps</v>
          </cell>
          <cell r="G75">
            <v>1</v>
          </cell>
          <cell r="H75" t="str">
            <v>Pool pumps</v>
          </cell>
          <cell r="I75" t="str">
            <v>Some</v>
          </cell>
          <cell r="L75" t="str">
            <v>CBSA 2014</v>
          </cell>
          <cell r="Q75" t="str">
            <v>x</v>
          </cell>
          <cell r="R75" t="str">
            <v>N/A</v>
          </cell>
          <cell r="U75" t="str">
            <v>Pool System Improvements</v>
          </cell>
        </row>
        <row r="76">
          <cell r="B76" t="str">
            <v>MotorsRewind</v>
          </cell>
          <cell r="C76" t="str">
            <v>New</v>
          </cell>
          <cell r="D76" t="str">
            <v>MotorsRewind-New</v>
          </cell>
          <cell r="E76" t="str">
            <v>Count</v>
          </cell>
          <cell r="F76" t="str">
            <v>Motors - Rewind</v>
          </cell>
          <cell r="G76">
            <v>1</v>
          </cell>
          <cell r="H76" t="str">
            <v>Motors - Rewind</v>
          </cell>
          <cell r="I76" t="str">
            <v>All</v>
          </cell>
          <cell r="L76" t="str">
            <v>CBSA 2014</v>
          </cell>
          <cell r="Q76" t="str">
            <v>x</v>
          </cell>
          <cell r="R76" t="str">
            <v>N/A</v>
          </cell>
          <cell r="U76" t="str">
            <v>Motors</v>
          </cell>
        </row>
        <row r="77">
          <cell r="B77" t="str">
            <v>MotorsRewind</v>
          </cell>
          <cell r="C77" t="str">
            <v>NR</v>
          </cell>
          <cell r="D77" t="str">
            <v>MotorsRewind-NR</v>
          </cell>
          <cell r="E77" t="str">
            <v>Count</v>
          </cell>
          <cell r="F77" t="str">
            <v>Motors - Rewind</v>
          </cell>
          <cell r="G77">
            <v>1</v>
          </cell>
          <cell r="H77" t="str">
            <v>Motors - Rewind</v>
          </cell>
          <cell r="I77" t="str">
            <v>All</v>
          </cell>
          <cell r="L77" t="str">
            <v>CBSA 2014</v>
          </cell>
          <cell r="Q77" t="str">
            <v>x</v>
          </cell>
          <cell r="R77" t="str">
            <v>N/A</v>
          </cell>
          <cell r="U77" t="str">
            <v>Motors</v>
          </cell>
        </row>
        <row r="78">
          <cell r="B78" t="str">
            <v>Municipal Sewage Treatment</v>
          </cell>
          <cell r="C78" t="str">
            <v>Retro</v>
          </cell>
          <cell r="D78" t="str">
            <v>Municipal Sewage Treatment-Retro</v>
          </cell>
          <cell r="E78" t="str">
            <v>MGD Flow</v>
          </cell>
          <cell r="F78" t="str">
            <v>Suite of measures for sewage treatment</v>
          </cell>
          <cell r="G78">
            <v>10</v>
          </cell>
          <cell r="H78" t="str">
            <v>Municipal Sewage Treatment</v>
          </cell>
          <cell r="I78" t="str">
            <v>Non-Building</v>
          </cell>
          <cell r="J78" t="str">
            <v>BACGEN</v>
          </cell>
          <cell r="L78" t="str">
            <v>2013 EPA Flow rates</v>
          </cell>
          <cell r="M78" t="str">
            <v>Achievements</v>
          </cell>
          <cell r="O78" t="str">
            <v>6P+ETO data</v>
          </cell>
          <cell r="R78" t="str">
            <v>N/A</v>
          </cell>
          <cell r="S78" t="str">
            <v>V1</v>
          </cell>
          <cell r="T78" t="str">
            <v>More data coming from NEEA</v>
          </cell>
          <cell r="U78" t="str">
            <v>Process Loads System Improvements</v>
          </cell>
        </row>
        <row r="79">
          <cell r="B79" t="str">
            <v>Municipal Water Supply</v>
          </cell>
          <cell r="C79" t="str">
            <v>Retro</v>
          </cell>
          <cell r="D79" t="str">
            <v>Municipal Water Supply-Retro</v>
          </cell>
          <cell r="E79" t="str">
            <v>MGD Flow</v>
          </cell>
          <cell r="F79" t="str">
            <v>Suite of measures for water supply systems</v>
          </cell>
          <cell r="G79">
            <v>5</v>
          </cell>
          <cell r="H79" t="str">
            <v>Municipal Water Supply</v>
          </cell>
          <cell r="I79" t="str">
            <v>Non-Building</v>
          </cell>
          <cell r="J79" t="str">
            <v>BACGEN</v>
          </cell>
          <cell r="L79" t="str">
            <v>2013 EPA Flow rates</v>
          </cell>
          <cell r="M79" t="str">
            <v>Achievements</v>
          </cell>
          <cell r="O79" t="str">
            <v>6P+ETO data</v>
          </cell>
          <cell r="R79" t="str">
            <v>N/A</v>
          </cell>
          <cell r="S79" t="str">
            <v>V1</v>
          </cell>
          <cell r="T79" t="str">
            <v>More data coming from NEEA</v>
          </cell>
          <cell r="U79" t="str">
            <v>Process Loads System Improvements</v>
          </cell>
        </row>
        <row r="80">
          <cell r="B80" t="str">
            <v>Engine Generator Block Heaters</v>
          </cell>
          <cell r="C80" t="str">
            <v>Retro</v>
          </cell>
          <cell r="D80" t="str">
            <v>Engine Generator Block Heaters-Retro</v>
          </cell>
          <cell r="E80" t="str">
            <v>Count</v>
          </cell>
          <cell r="F80" t="str">
            <v>Engine Generator Block Heaters (for standby generators)</v>
          </cell>
          <cell r="G80">
            <v>1</v>
          </cell>
          <cell r="H80" t="str">
            <v>Engine Generator Block Heaters</v>
          </cell>
          <cell r="I80" t="str">
            <v>All</v>
          </cell>
          <cell r="L80" t="str">
            <v>No Control</v>
          </cell>
          <cell r="Q80" t="str">
            <v>x</v>
          </cell>
          <cell r="R80" t="str">
            <v>N/A</v>
          </cell>
          <cell r="U80" t="str">
            <v>Process Loads System Controls</v>
          </cell>
        </row>
        <row r="81">
          <cell r="B81" t="str">
            <v>Grocery Refrigeration Bundle</v>
          </cell>
          <cell r="C81" t="str">
            <v>Retro</v>
          </cell>
          <cell r="D81" t="str">
            <v>Grocery Refrigeration Bundle-Retro</v>
          </cell>
          <cell r="E81" t="str">
            <v>kWh per KSF BT</v>
          </cell>
          <cell r="F81" t="str">
            <v>Grocery store refrigeration measures</v>
          </cell>
          <cell r="G81">
            <v>12</v>
          </cell>
          <cell r="H81" t="str">
            <v>Grocery Refrigeration Bundle</v>
          </cell>
          <cell r="I81" t="str">
            <v>Grocery</v>
          </cell>
          <cell r="L81" t="str">
            <v>CBSA 2014</v>
          </cell>
          <cell r="R81" t="str">
            <v>N/A</v>
          </cell>
          <cell r="U81" t="str">
            <v>Refrigeration System Improvements</v>
          </cell>
        </row>
        <row r="82">
          <cell r="B82" t="str">
            <v>Packaged Refrigeration Equipment</v>
          </cell>
          <cell r="C82" t="str">
            <v>New</v>
          </cell>
          <cell r="D82" t="str">
            <v>Packaged Refrigeration Equipment-New</v>
          </cell>
          <cell r="E82" t="str">
            <v>Count</v>
          </cell>
          <cell r="F82" t="str">
            <v>Efficient refrigerators and freezers, beverage merchandizers, ice makers and vending machines</v>
          </cell>
          <cell r="G82">
            <v>20</v>
          </cell>
          <cell r="H82" t="str">
            <v>Packaged Refrigeration Equipment</v>
          </cell>
          <cell r="I82" t="str">
            <v>Grocery</v>
          </cell>
          <cell r="L82" t="str">
            <v>CBSA 2014</v>
          </cell>
          <cell r="R82" t="str">
            <v>N/A</v>
          </cell>
          <cell r="U82" t="str">
            <v>Packaged Refrigeration</v>
          </cell>
        </row>
        <row r="83">
          <cell r="B83" t="str">
            <v>Appliances - Freezers</v>
          </cell>
          <cell r="C83" t="str">
            <v>NR</v>
          </cell>
          <cell r="D83" t="str">
            <v>Appliances - Freezers-NR</v>
          </cell>
          <cell r="E83" t="str">
            <v>Count</v>
          </cell>
          <cell r="F83" t="str">
            <v>Residential freezers in commercial buildings</v>
          </cell>
          <cell r="G83">
            <v>1</v>
          </cell>
          <cell r="H83" t="str">
            <v>Appliances - Freezers</v>
          </cell>
          <cell r="I83" t="str">
            <v>All</v>
          </cell>
          <cell r="L83" t="str">
            <v>Fed Std 2014</v>
          </cell>
          <cell r="Q83" t="str">
            <v>x</v>
          </cell>
          <cell r="R83" t="str">
            <v>N/A</v>
          </cell>
          <cell r="U83" t="str">
            <v>Refrigeration System Improvements</v>
          </cell>
        </row>
        <row r="84">
          <cell r="B84" t="str">
            <v>Appliances - Refrigerators</v>
          </cell>
          <cell r="C84" t="str">
            <v>NR</v>
          </cell>
          <cell r="D84" t="str">
            <v>Appliances - Refrigerators-NR</v>
          </cell>
          <cell r="E84" t="str">
            <v>Count</v>
          </cell>
          <cell r="F84" t="str">
            <v>Residential refrigerators in commercial buildings</v>
          </cell>
          <cell r="G84">
            <v>1</v>
          </cell>
          <cell r="H84" t="str">
            <v>Appliances - Refrigerators</v>
          </cell>
          <cell r="I84" t="str">
            <v>All</v>
          </cell>
          <cell r="L84" t="str">
            <v>Fed Std 2014</v>
          </cell>
          <cell r="Q84" t="str">
            <v>x</v>
          </cell>
          <cell r="R84" t="str">
            <v>N/A</v>
          </cell>
          <cell r="U84" t="str">
            <v>Refrigeration System Improvements</v>
          </cell>
        </row>
        <row r="85">
          <cell r="B85" t="str">
            <v>Water Cooler Controls</v>
          </cell>
          <cell r="C85" t="str">
            <v>NR</v>
          </cell>
          <cell r="D85" t="str">
            <v>Water Cooler Controls-NR</v>
          </cell>
          <cell r="E85" t="str">
            <v>Count</v>
          </cell>
          <cell r="F85" t="str">
            <v>Water Cooler Controls</v>
          </cell>
          <cell r="G85">
            <v>1</v>
          </cell>
          <cell r="H85" t="str">
            <v>Water Cooler Controls</v>
          </cell>
          <cell r="I85" t="str">
            <v>Some</v>
          </cell>
          <cell r="L85" t="str">
            <v>Uncontrolled</v>
          </cell>
          <cell r="Q85" t="str">
            <v>x</v>
          </cell>
          <cell r="R85" t="str">
            <v>N/A</v>
          </cell>
          <cell r="U85" t="str">
            <v>Refrigeration System Controls</v>
          </cell>
        </row>
        <row r="86">
          <cell r="B86" t="str">
            <v>WHTanks</v>
          </cell>
          <cell r="C86" t="str">
            <v>New</v>
          </cell>
          <cell r="D86" t="str">
            <v>WHTanks-New</v>
          </cell>
          <cell r="E86" t="str">
            <v>Count</v>
          </cell>
          <cell r="F86" t="str">
            <v>Clotheswashers more efficient than federal standard</v>
          </cell>
          <cell r="H86" t="str">
            <v>DHW - Efficient Tanks</v>
          </cell>
          <cell r="I86" t="str">
            <v>Some</v>
          </cell>
          <cell r="L86" t="str">
            <v>CBSA 2014</v>
          </cell>
          <cell r="R86" t="str">
            <v>N/A</v>
          </cell>
          <cell r="U86" t="str">
            <v>Water Using Devices</v>
          </cell>
        </row>
        <row r="87">
          <cell r="B87" t="str">
            <v>WHTanks</v>
          </cell>
          <cell r="C87" t="str">
            <v>NR</v>
          </cell>
          <cell r="D87" t="str">
            <v>WHTanks-NR</v>
          </cell>
          <cell r="E87" t="str">
            <v>Count</v>
          </cell>
          <cell r="F87" t="str">
            <v>Efficient Residential water heaters in commercial buildings</v>
          </cell>
          <cell r="G87">
            <v>1</v>
          </cell>
          <cell r="H87" t="str">
            <v>DHW - Efficient Tanks</v>
          </cell>
          <cell r="I87" t="str">
            <v>All</v>
          </cell>
          <cell r="L87" t="str">
            <v>CBSA 2014</v>
          </cell>
          <cell r="Q87" t="str">
            <v>x</v>
          </cell>
          <cell r="R87" t="str">
            <v>N/A</v>
          </cell>
          <cell r="U87" t="str">
            <v>Water Heaters</v>
          </cell>
        </row>
        <row r="88">
          <cell r="B88" t="str">
            <v>Appliances - Clothes Washers</v>
          </cell>
          <cell r="C88" t="str">
            <v>NR</v>
          </cell>
          <cell r="D88" t="str">
            <v>Appliances - Clothes Washers-NR</v>
          </cell>
          <cell r="E88" t="str">
            <v>Count</v>
          </cell>
          <cell r="F88" t="str">
            <v>Efficient residential clothes washers in commercial buildings</v>
          </cell>
          <cell r="G88">
            <v>1</v>
          </cell>
          <cell r="H88" t="str">
            <v>Appliances - Clothes Washers</v>
          </cell>
          <cell r="I88" t="str">
            <v>Some</v>
          </cell>
          <cell r="L88" t="str">
            <v>CBSA 2014</v>
          </cell>
          <cell r="Q88" t="str">
            <v>x</v>
          </cell>
          <cell r="R88" t="str">
            <v>N/A</v>
          </cell>
          <cell r="U88" t="str">
            <v>Water Using Devices</v>
          </cell>
        </row>
        <row r="89">
          <cell r="B89" t="str">
            <v>Showerheads</v>
          </cell>
          <cell r="C89" t="str">
            <v>Retro</v>
          </cell>
          <cell r="D89" t="str">
            <v>Showerheads-Retro</v>
          </cell>
          <cell r="E89" t="str">
            <v>Count</v>
          </cell>
          <cell r="F89" t="str">
            <v>Efficient showerheads</v>
          </cell>
          <cell r="G89">
            <v>1</v>
          </cell>
          <cell r="H89" t="str">
            <v>DHW - Showerheads</v>
          </cell>
          <cell r="I89" t="str">
            <v>Some</v>
          </cell>
          <cell r="L89" t="str">
            <v>2.5 GPM</v>
          </cell>
          <cell r="Q89" t="str">
            <v>x</v>
          </cell>
          <cell r="R89" t="str">
            <v>N/A</v>
          </cell>
          <cell r="U89" t="str">
            <v>Water Using Devices</v>
          </cell>
        </row>
        <row r="90">
          <cell r="B90" t="str">
            <v>Water Heating - GFHX</v>
          </cell>
          <cell r="C90" t="str">
            <v>New</v>
          </cell>
          <cell r="D90" t="str">
            <v>Water Heating - GFHX-New</v>
          </cell>
          <cell r="E90" t="str">
            <v>Count</v>
          </cell>
          <cell r="F90" t="str">
            <v>Drain water heat recovery in new mulitfaimly applications</v>
          </cell>
          <cell r="G90">
            <v>1</v>
          </cell>
          <cell r="H90" t="str">
            <v>Water Heating - GFHX</v>
          </cell>
          <cell r="I90" t="str">
            <v>All</v>
          </cell>
          <cell r="L90" t="str">
            <v>No Heat Recovery</v>
          </cell>
          <cell r="Q90" t="str">
            <v>x</v>
          </cell>
          <cell r="R90" t="str">
            <v>N/A</v>
          </cell>
          <cell r="U90" t="str">
            <v>Water Using Devices</v>
          </cell>
        </row>
        <row r="91">
          <cell r="B91" t="str">
            <v>Demand Control Circulating system DHW</v>
          </cell>
          <cell r="C91" t="str">
            <v>Retro</v>
          </cell>
          <cell r="D91" t="str">
            <v>Demand Control Circulating system DHW-Retro</v>
          </cell>
          <cell r="E91" t="str">
            <v>kWh per KSF BT</v>
          </cell>
          <cell r="F91" t="str">
            <v>Demand Control Circulating system DHW</v>
          </cell>
          <cell r="G91">
            <v>1</v>
          </cell>
          <cell r="H91" t="str">
            <v>Demand Control Circulating system DHW</v>
          </cell>
          <cell r="I91" t="str">
            <v>Some</v>
          </cell>
          <cell r="L91" t="str">
            <v>CBSA 2014</v>
          </cell>
          <cell r="Q91" t="str">
            <v>x</v>
          </cell>
          <cell r="R91" t="str">
            <v>N/A</v>
          </cell>
          <cell r="U91" t="str">
            <v>Water Using Devices</v>
          </cell>
        </row>
        <row r="92">
          <cell r="B92" t="str">
            <v>Central HPWH MF</v>
          </cell>
          <cell r="C92" t="str">
            <v>Retro</v>
          </cell>
          <cell r="D92" t="str">
            <v>Central HPWH MF-Retro</v>
          </cell>
          <cell r="E92" t="str">
            <v>Count</v>
          </cell>
          <cell r="F92" t="str">
            <v>Central HPWH MF</v>
          </cell>
          <cell r="G92">
            <v>1</v>
          </cell>
          <cell r="H92" t="str">
            <v>Central HPWH MF</v>
          </cell>
          <cell r="I92" t="str">
            <v>Multifamily</v>
          </cell>
          <cell r="L92" t="str">
            <v>CBSA 2014</v>
          </cell>
          <cell r="Q92" t="str">
            <v>x</v>
          </cell>
          <cell r="R92" t="str">
            <v>N/A</v>
          </cell>
          <cell r="U92" t="str">
            <v>Water Heaters</v>
          </cell>
        </row>
        <row r="93">
          <cell r="B93" t="str">
            <v>Ultra Low Energy Building</v>
          </cell>
          <cell r="C93" t="str">
            <v>New</v>
          </cell>
          <cell r="D93" t="str">
            <v>Ultra Low Energy Building-New</v>
          </cell>
          <cell r="E93" t="str">
            <v>kWh per KSF BT</v>
          </cell>
          <cell r="F93" t="str">
            <v>Multiple measures applied in integrated design practice</v>
          </cell>
          <cell r="G93">
            <v>13</v>
          </cell>
          <cell r="H93" t="str">
            <v>Ultra Low Energy Building</v>
          </cell>
          <cell r="I93" t="str">
            <v>Some</v>
          </cell>
          <cell r="L93" t="str">
            <v>Code</v>
          </cell>
          <cell r="R93" t="str">
            <v>POST2006</v>
          </cell>
          <cell r="U93" t="str">
            <v>Whole Bldg/Meter Level System Improvements</v>
          </cell>
        </row>
        <row r="94">
          <cell r="B94" t="str">
            <v>Low Power LF Lamps</v>
          </cell>
          <cell r="C94" t="str">
            <v>NR</v>
          </cell>
          <cell r="D94" t="str">
            <v>Low Power LF Lamps-NR</v>
          </cell>
          <cell r="E94" t="str">
            <v>lamp</v>
          </cell>
          <cell r="F94" t="str">
            <v>Shift mix of 32W, 28W and 25W lamps towards low watt lamps</v>
          </cell>
          <cell r="G94">
            <v>2</v>
          </cell>
          <cell r="H94" t="str">
            <v>High Performance Low Power Fluorescent Lamps</v>
          </cell>
          <cell r="I94" t="str">
            <v>All</v>
          </cell>
          <cell r="L94" t="str">
            <v>Federal GSFL 2014</v>
          </cell>
          <cell r="Q94" t="str">
            <v>x</v>
          </cell>
          <cell r="R94" t="str">
            <v>N/A</v>
          </cell>
          <cell r="U94" t="str">
            <v>Lamps/Ballasts/Fixtures</v>
          </cell>
        </row>
        <row r="100">
          <cell r="B100" t="str">
            <v>Category_Name</v>
          </cell>
          <cell r="C100" t="str">
            <v>TAP_Name</v>
          </cell>
        </row>
        <row r="101">
          <cell r="B101" t="str">
            <v>Compressed Air System Controls</v>
          </cell>
          <cell r="C101" t="str">
            <v>Compressed Air Control Improvements (non-VFD)</v>
          </cell>
        </row>
        <row r="102">
          <cell r="B102" t="str">
            <v>Compressed Air System Improvements</v>
          </cell>
          <cell r="C102" t="str">
            <v>Compressed Air Control Improvements (VFD)</v>
          </cell>
        </row>
        <row r="103">
          <cell r="B103" t="str">
            <v>Computer Technologies</v>
          </cell>
          <cell r="C103" t="str">
            <v>Compressed Air System Compressor Improvements (non-VFD)</v>
          </cell>
        </row>
        <row r="104">
          <cell r="B104" t="str">
            <v>Cooking</v>
          </cell>
          <cell r="C104" t="str">
            <v>Compressed Air System Compressor Improvements (VFD)</v>
          </cell>
        </row>
        <row r="105">
          <cell r="B105" t="str">
            <v>Delamping</v>
          </cell>
          <cell r="C105" t="str">
            <v>Compressed Air System Demand Side Improvements</v>
          </cell>
        </row>
        <row r="106">
          <cell r="B106" t="str">
            <v>Elevators</v>
          </cell>
          <cell r="C106" t="str">
            <v>Compressed Air System Dryer Improvements</v>
          </cell>
        </row>
        <row r="107">
          <cell r="B107" t="str">
            <v>Envelope</v>
          </cell>
          <cell r="C107" t="str">
            <v>Compressed Air System Regulation Improvements</v>
          </cell>
        </row>
        <row r="108">
          <cell r="B108" t="str">
            <v>Escalators</v>
          </cell>
          <cell r="C108" t="str">
            <v>Compressed Air System Storage Improvements</v>
          </cell>
        </row>
        <row r="109">
          <cell r="B109" t="str">
            <v>Heat Recovery</v>
          </cell>
          <cell r="C109" t="str">
            <v>Compressed Air System Supply Side Improvements</v>
          </cell>
        </row>
        <row r="110">
          <cell r="B110" t="str">
            <v>HVAC System Controls</v>
          </cell>
          <cell r="C110" t="str">
            <v>Compressors</v>
          </cell>
        </row>
        <row r="111">
          <cell r="B111" t="str">
            <v>HVAC System Improvements</v>
          </cell>
          <cell r="C111" t="str">
            <v>Heat Recovery Improvements</v>
          </cell>
        </row>
        <row r="112">
          <cell r="B112" t="str">
            <v>Lamps/Ballasts/Fixtures</v>
          </cell>
          <cell r="C112" t="str">
            <v>Network Computer Power Management</v>
          </cell>
        </row>
        <row r="113">
          <cell r="B113" t="str">
            <v>Lighting Controls</v>
          </cell>
          <cell r="C113" t="str">
            <v>Power Supplies</v>
          </cell>
        </row>
        <row r="114">
          <cell r="B114" t="str">
            <v>Motors</v>
          </cell>
          <cell r="C114" t="str">
            <v>Server Virtualization/Load Reduction</v>
          </cell>
        </row>
        <row r="115">
          <cell r="B115" t="str">
            <v>Motors/Drives Controls</v>
          </cell>
          <cell r="C115" t="str">
            <v>Servers</v>
          </cell>
        </row>
        <row r="116">
          <cell r="B116" t="str">
            <v>Packaged Refrigeration</v>
          </cell>
          <cell r="C116" t="str">
            <v>Power Strips</v>
          </cell>
        </row>
        <row r="117">
          <cell r="B117" t="str">
            <v xml:space="preserve">Plug Load </v>
          </cell>
          <cell r="C117" t="str">
            <v>Cooking Equipment</v>
          </cell>
        </row>
        <row r="118">
          <cell r="B118" t="str">
            <v>Pool System Improvements</v>
          </cell>
          <cell r="C118" t="str">
            <v>Electric Combination Ovens</v>
          </cell>
        </row>
        <row r="119">
          <cell r="B119" t="str">
            <v>Process Loads System Controls</v>
          </cell>
          <cell r="C119" t="str">
            <v>Electric Commercial Steam Cookers</v>
          </cell>
        </row>
      </sheetData>
      <sheetData sheetId="2">
        <row r="4">
          <cell r="H4">
            <v>2035</v>
          </cell>
        </row>
        <row r="11">
          <cell r="B11" t="str">
            <v>Measure Index Name</v>
          </cell>
          <cell r="C11" t="str">
            <v>File Link</v>
          </cell>
          <cell r="D11" t="str">
            <v>Supply Curve Worksheet</v>
          </cell>
          <cell r="E11" t="str">
            <v>Lost Opp</v>
          </cell>
          <cell r="F11" t="str">
            <v>Descriptive Name</v>
          </cell>
          <cell r="G11" t="str">
            <v>Most Recent Substantive Update</v>
          </cell>
          <cell r="H11" t="str">
            <v>Cumulative Technically  Achievable Savings in 2035 in MWa</v>
          </cell>
          <cell r="I11" t="str">
            <v>aMW in New Building Non Plug Load</v>
          </cell>
          <cell r="J11" t="str">
            <v>Comparable Estimate for 6th Plan</v>
          </cell>
          <cell r="K11" t="str">
            <v>Comparable Estimate for 6th Plan (Pasted Values)</v>
          </cell>
          <cell r="L11" t="str">
            <v>Final Check for Draft Plan</v>
          </cell>
          <cell r="O11" t="str">
            <v>Analyst</v>
          </cell>
          <cell r="P11" t="str">
            <v>Comments Reviewed &amp; Updates Complete</v>
          </cell>
          <cell r="Q11" t="str">
            <v>Run ProCost with Final Inputs (Gas)</v>
          </cell>
          <cell r="R11" t="str">
            <v>Check/Repair RPM Links</v>
          </cell>
          <cell r="S11" t="str">
            <v>SC Curve to Auto High/Low Forecast</v>
          </cell>
          <cell r="T11" t="str">
            <v>SC Curve measure references linked to MList</v>
          </cell>
          <cell r="U11" t="str">
            <v>Check Linked Files and Range Names.  Correct link to ComMaster</v>
          </cell>
        </row>
        <row r="19">
          <cell r="B19" t="str">
            <v>Desktop-NR</v>
          </cell>
          <cell r="C19" t="str">
            <v>COM-Computers-7P_V1.xlsx</v>
          </cell>
          <cell r="F19" t="str">
            <v>ENERGY STAR Desktop</v>
          </cell>
          <cell r="H19">
            <v>55.8193241357245</v>
          </cell>
          <cell r="I19">
            <v>0</v>
          </cell>
          <cell r="J19">
            <v>55.8193241357245</v>
          </cell>
          <cell r="K19" t="str">
            <v/>
          </cell>
          <cell r="O19" t="str">
            <v>tj</v>
          </cell>
        </row>
        <row r="20">
          <cell r="B20" t="str">
            <v>Pre-Rinse Spray Valve-Retro</v>
          </cell>
          <cell r="C20" t="str">
            <v>COM-PreRinseSpray-7P_V2.xlsm</v>
          </cell>
          <cell r="F20" t="str">
            <v>Pre-Rinse Spray Valve</v>
          </cell>
          <cell r="H20">
            <v>0.97671631632425404</v>
          </cell>
          <cell r="I20">
            <v>0</v>
          </cell>
          <cell r="J20">
            <v>6.3907640383945719</v>
          </cell>
          <cell r="K20">
            <v>1.8020364840570837</v>
          </cell>
          <cell r="O20" t="str">
            <v>ks</v>
          </cell>
        </row>
        <row r="21">
          <cell r="B21" t="str">
            <v>Cooking Equipment-NR</v>
          </cell>
          <cell r="C21" t="str">
            <v>COM-Cooking-7P_V4.xlsm</v>
          </cell>
          <cell r="F21" t="str">
            <v>Cooking Equipment</v>
          </cell>
          <cell r="H21">
            <v>66.300435443908256</v>
          </cell>
          <cell r="I21">
            <v>0</v>
          </cell>
          <cell r="J21">
            <v>35.293413394978195</v>
          </cell>
          <cell r="K21">
            <v>31.83672767383753</v>
          </cell>
          <cell r="O21" t="str">
            <v>ks</v>
          </cell>
        </row>
        <row r="22">
          <cell r="B22" t="str">
            <v>Premium HVAC Equipment-New</v>
          </cell>
          <cell r="C22" t="str">
            <v>dropped for 7p Stds</v>
          </cell>
          <cell r="F22" t="str">
            <v>Premium HVAC Equipment</v>
          </cell>
          <cell r="H22">
            <v>0</v>
          </cell>
          <cell r="J22">
            <v>0</v>
          </cell>
          <cell r="K22">
            <v>7.3598915362035227</v>
          </cell>
        </row>
        <row r="23">
          <cell r="B23" t="str">
            <v>Premium HVAC Equipment-NR</v>
          </cell>
          <cell r="C23" t="str">
            <v>dropped for 7p Stds</v>
          </cell>
          <cell r="F23" t="str">
            <v>Premium HVAC Equipment</v>
          </cell>
          <cell r="H23">
            <v>0</v>
          </cell>
          <cell r="J23">
            <v>0</v>
          </cell>
          <cell r="K23">
            <v>28.437885955279242</v>
          </cell>
        </row>
        <row r="24">
          <cell r="B24" t="str">
            <v>Glass-New</v>
          </cell>
          <cell r="C24" t="str">
            <v>dropped for 7p - codes</v>
          </cell>
          <cell r="F24" t="str">
            <v>Windows</v>
          </cell>
          <cell r="J24">
            <v>0</v>
          </cell>
          <cell r="K24">
            <v>3.1359227208655991</v>
          </cell>
        </row>
        <row r="25">
          <cell r="B25" t="str">
            <v>Glass-NR</v>
          </cell>
          <cell r="C25" t="str">
            <v>dropped for 7p - codes</v>
          </cell>
          <cell r="F25" t="str">
            <v>Windows</v>
          </cell>
          <cell r="J25">
            <v>0</v>
          </cell>
          <cell r="K25">
            <v>7.2056124298919988</v>
          </cell>
        </row>
        <row r="26">
          <cell r="B26" t="str">
            <v>Glass-Retro</v>
          </cell>
          <cell r="C26" t="str">
            <v>see secondary glazing</v>
          </cell>
          <cell r="F26" t="str">
            <v>Windows</v>
          </cell>
          <cell r="J26">
            <v>0</v>
          </cell>
          <cell r="K26">
            <v>20.889312946804694</v>
          </cell>
        </row>
        <row r="27">
          <cell r="B27" t="str">
            <v>Advanced Rooftop Controller-New</v>
          </cell>
          <cell r="F27" t="str">
            <v>Advanced Rooftop Controller</v>
          </cell>
          <cell r="J27">
            <v>0</v>
          </cell>
          <cell r="K27" t="str">
            <v/>
          </cell>
          <cell r="O27" t="str">
            <v>ks</v>
          </cell>
        </row>
        <row r="28">
          <cell r="B28" t="str">
            <v>Advanced Rooftop Controller-NR</v>
          </cell>
          <cell r="F28" t="str">
            <v>Advanced Rooftop Controller</v>
          </cell>
          <cell r="J28">
            <v>0</v>
          </cell>
          <cell r="K28" t="str">
            <v/>
          </cell>
          <cell r="O28" t="str">
            <v>ks</v>
          </cell>
        </row>
        <row r="29">
          <cell r="B29" t="str">
            <v>Advanced Rooftop Controller-Retro</v>
          </cell>
          <cell r="C29" t="str">
            <v>Com-RooftopController-7P_V4.xlsm</v>
          </cell>
          <cell r="F29" t="str">
            <v>Advanced Rooftop Controller</v>
          </cell>
          <cell r="H29">
            <v>119.37282587197582</v>
          </cell>
          <cell r="I29">
            <v>0</v>
          </cell>
          <cell r="J29">
            <v>119.37282587197582</v>
          </cell>
          <cell r="K29" t="str">
            <v/>
          </cell>
          <cell r="O29" t="str">
            <v>ks</v>
          </cell>
        </row>
        <row r="30">
          <cell r="B30" t="str">
            <v>Variable Speed Chiller-New</v>
          </cell>
          <cell r="F30" t="str">
            <v>Variable Speed Chiller</v>
          </cell>
          <cell r="J30">
            <v>0</v>
          </cell>
          <cell r="K30">
            <v>1.1125921894779771</v>
          </cell>
        </row>
        <row r="31">
          <cell r="B31" t="str">
            <v>Variable Speed Chiller-NR</v>
          </cell>
          <cell r="F31" t="str">
            <v>Variable Speed Chiller</v>
          </cell>
          <cell r="J31">
            <v>0</v>
          </cell>
          <cell r="K31">
            <v>12.287439737441444</v>
          </cell>
        </row>
        <row r="32">
          <cell r="B32" t="str">
            <v>Commercial EM-New</v>
          </cell>
          <cell r="F32" t="str">
            <v>Commercial Energy Management For Complex systems</v>
          </cell>
          <cell r="J32">
            <v>0</v>
          </cell>
          <cell r="K32">
            <v>9.3003260024451517</v>
          </cell>
        </row>
        <row r="33">
          <cell r="B33" t="str">
            <v>Commercial EM-NR</v>
          </cell>
          <cell r="F33" t="str">
            <v>Commercial Energy Management For Complex systems</v>
          </cell>
          <cell r="J33">
            <v>0</v>
          </cell>
          <cell r="K33">
            <v>0</v>
          </cell>
          <cell r="O33" t="str">
            <v>ks</v>
          </cell>
        </row>
        <row r="34">
          <cell r="B34" t="str">
            <v>Commercial EM-Retro</v>
          </cell>
          <cell r="C34" t="str">
            <v>COM-EM-Retro-7P_V3.xlsm</v>
          </cell>
          <cell r="F34" t="str">
            <v>Commercial Energy Management For Complex systems</v>
          </cell>
          <cell r="H34">
            <v>76.986931526097095</v>
          </cell>
          <cell r="I34">
            <v>11.548039728914564</v>
          </cell>
          <cell r="J34">
            <v>28.430557997918477</v>
          </cell>
          <cell r="K34">
            <v>120.33075078506094</v>
          </cell>
          <cell r="O34" t="str">
            <v>ks</v>
          </cell>
        </row>
        <row r="35">
          <cell r="B35" t="str">
            <v>Evaporative Assist Cooling-New</v>
          </cell>
          <cell r="C35" t="str">
            <v>dropped for 7p - no data</v>
          </cell>
          <cell r="F35" t="str">
            <v>Evaporative Assist Cooling</v>
          </cell>
          <cell r="J35">
            <v>0</v>
          </cell>
          <cell r="K35">
            <v>0</v>
          </cell>
        </row>
        <row r="36">
          <cell r="B36" t="str">
            <v>Evaporative Assist Cooling-NR</v>
          </cell>
          <cell r="C36" t="str">
            <v>dropped for 7p - no data</v>
          </cell>
          <cell r="F36" t="str">
            <v>Evaporative Assist Cooling</v>
          </cell>
          <cell r="J36">
            <v>0</v>
          </cell>
          <cell r="K36">
            <v>0</v>
          </cell>
        </row>
        <row r="37">
          <cell r="B37" t="str">
            <v>Low Pressure Distribution Complex HVAC-New</v>
          </cell>
          <cell r="C37" t="str">
            <v>COM-Economizer-7P_v1.xlsm</v>
          </cell>
          <cell r="F37" t="str">
            <v>Low Pressure Distribution Complex HVAC</v>
          </cell>
          <cell r="H37">
            <v>26.426181974293137</v>
          </cell>
          <cell r="J37">
            <v>0</v>
          </cell>
          <cell r="K37">
            <v>5.9129303419382238</v>
          </cell>
        </row>
        <row r="38">
          <cell r="B38" t="str">
            <v>Demand Control Ventilation-New</v>
          </cell>
          <cell r="F38" t="str">
            <v>Demand Control Ventilation</v>
          </cell>
          <cell r="J38">
            <v>0</v>
          </cell>
          <cell r="K38">
            <v>3.7806867212698152</v>
          </cell>
          <cell r="O38" t="str">
            <v>ks</v>
          </cell>
        </row>
        <row r="39">
          <cell r="B39" t="str">
            <v>Demand Control Ventilation-NR</v>
          </cell>
          <cell r="F39" t="str">
            <v>Demand Control Ventilation</v>
          </cell>
          <cell r="J39">
            <v>0</v>
          </cell>
          <cell r="K39">
            <v>3.1208141189685712</v>
          </cell>
          <cell r="O39" t="str">
            <v>ks</v>
          </cell>
        </row>
        <row r="40">
          <cell r="B40" t="str">
            <v>Demand Control Ventilation-Retro</v>
          </cell>
          <cell r="C40" t="str">
            <v>Com-DCV-7P_V2.xlsm</v>
          </cell>
          <cell r="F40" t="str">
            <v>Demand Control Ventilation</v>
          </cell>
          <cell r="H40">
            <v>28.430557997918477</v>
          </cell>
          <cell r="I40">
            <v>0</v>
          </cell>
          <cell r="J40">
            <v>28.430557997918477</v>
          </cell>
          <cell r="K40">
            <v>18.586994736156402</v>
          </cell>
          <cell r="O40" t="str">
            <v>ks</v>
          </cell>
        </row>
        <row r="41">
          <cell r="B41" t="str">
            <v>Premium Fume Hood-NR</v>
          </cell>
          <cell r="C41" t="str">
            <v>COM-FumeHood-7P_V1.xlsm</v>
          </cell>
          <cell r="F41" t="str">
            <v>Premium Fume Hood</v>
          </cell>
          <cell r="H41">
            <v>3.8878892674922914</v>
          </cell>
          <cell r="I41">
            <v>0</v>
          </cell>
          <cell r="J41">
            <v>3.8878892674922914</v>
          </cell>
          <cell r="K41">
            <v>19.625784442962761</v>
          </cell>
          <cell r="O41" t="str">
            <v>ks</v>
          </cell>
        </row>
        <row r="42">
          <cell r="B42" t="str">
            <v>DCV Restaurant Hood-Retro</v>
          </cell>
          <cell r="F42" t="str">
            <v>DCV Restaurant Hood</v>
          </cell>
          <cell r="J42">
            <v>0</v>
          </cell>
          <cell r="K42">
            <v>5.2084283011879595</v>
          </cell>
          <cell r="O42" t="str">
            <v>ks</v>
          </cell>
        </row>
        <row r="43">
          <cell r="B43" t="str">
            <v>DCV Parking Garage-Retro</v>
          </cell>
          <cell r="C43" t="str">
            <v>COM-DCV-Garage-7P_V3.xlsm</v>
          </cell>
          <cell r="F43" t="str">
            <v>DCV Parking Garage</v>
          </cell>
          <cell r="H43">
            <v>12.888276850646843</v>
          </cell>
          <cell r="J43">
            <v>12.888276850646843</v>
          </cell>
          <cell r="K43">
            <v>0</v>
          </cell>
          <cell r="O43" t="str">
            <v>ks</v>
          </cell>
        </row>
        <row r="44">
          <cell r="B44" t="str">
            <v>Weatherization - School-Retro</v>
          </cell>
          <cell r="F44" t="str">
            <v>Weatherization - School</v>
          </cell>
          <cell r="J44">
            <v>0</v>
          </cell>
          <cell r="K44" t="str">
            <v/>
          </cell>
        </row>
        <row r="45">
          <cell r="B45" t="str">
            <v>Energy Recovery Ventilator-NR</v>
          </cell>
          <cell r="C45" t="str">
            <v>dropped for 7p - too expensive</v>
          </cell>
          <cell r="F45" t="str">
            <v>Heat Recovery Ventilation</v>
          </cell>
          <cell r="J45">
            <v>0</v>
          </cell>
          <cell r="K45" t="str">
            <v/>
          </cell>
        </row>
        <row r="46">
          <cell r="B46" t="str">
            <v>AC Heat Recovery for Water Heating-NR</v>
          </cell>
          <cell r="C46" t="str">
            <v>dropped for 7p</v>
          </cell>
          <cell r="F46" t="str">
            <v>AC Heat Recovery for Water Heating</v>
          </cell>
          <cell r="J46">
            <v>0</v>
          </cell>
          <cell r="K46" t="str">
            <v/>
          </cell>
        </row>
        <row r="47">
          <cell r="B47" t="str">
            <v>Room Occupancy Sensors in Lodging-Retro</v>
          </cell>
          <cell r="C47" t="str">
            <v>dropped for 7p</v>
          </cell>
          <cell r="F47" t="str">
            <v>Room Occupancy Sensors in Lodging</v>
          </cell>
          <cell r="J47">
            <v>0</v>
          </cell>
          <cell r="K47" t="str">
            <v/>
          </cell>
        </row>
        <row r="48">
          <cell r="B48" t="str">
            <v>Chiller - chilled water retrofit-Retro</v>
          </cell>
          <cell r="F48" t="str">
            <v>Chiller - chilled water retrofit</v>
          </cell>
          <cell r="J48">
            <v>0</v>
          </cell>
          <cell r="K48" t="str">
            <v/>
          </cell>
        </row>
        <row r="49">
          <cell r="B49" t="str">
            <v>Chiller - equip retrofits-Retro</v>
          </cell>
          <cell r="F49" t="str">
            <v>Chiller - equip retrofits</v>
          </cell>
          <cell r="J49">
            <v>0</v>
          </cell>
          <cell r="K49" t="str">
            <v/>
          </cell>
        </row>
        <row r="50">
          <cell r="B50" t="str">
            <v>Pool Blankets-Retro</v>
          </cell>
          <cell r="F50" t="str">
            <v>Pool Blankets</v>
          </cell>
          <cell r="J50">
            <v>0</v>
          </cell>
          <cell r="K50" t="str">
            <v/>
          </cell>
        </row>
        <row r="51">
          <cell r="B51" t="str">
            <v>Web-Enabled Thermostats-Retro</v>
          </cell>
          <cell r="F51" t="str">
            <v>Web-Enabled Thermostats</v>
          </cell>
          <cell r="J51">
            <v>0</v>
          </cell>
          <cell r="K51" t="str">
            <v/>
          </cell>
        </row>
        <row r="52">
          <cell r="B52" t="str">
            <v>Garage CO2 ventilation-Retro</v>
          </cell>
          <cell r="C52" t="str">
            <v>see com-dcv-garage</v>
          </cell>
          <cell r="F52" t="str">
            <v>Garage CO2 ventilation</v>
          </cell>
          <cell r="J52">
            <v>0</v>
          </cell>
          <cell r="K52" t="str">
            <v/>
          </cell>
          <cell r="O52" t="str">
            <v>ks</v>
          </cell>
        </row>
        <row r="53">
          <cell r="B53" t="str">
            <v>Circ Pump ECM and drive-Retro</v>
          </cell>
          <cell r="F53" t="str">
            <v>Circ Pump ECM and drive</v>
          </cell>
          <cell r="J53">
            <v>0</v>
          </cell>
          <cell r="K53" t="str">
            <v/>
          </cell>
        </row>
        <row r="54">
          <cell r="B54" t="str">
            <v>VRF-New</v>
          </cell>
          <cell r="C54" t="str">
            <v>COM-VRF-7P_V5.xlsm</v>
          </cell>
          <cell r="F54" t="str">
            <v>Variable Refrigerant Flow</v>
          </cell>
          <cell r="H54">
            <v>61.089028709904269</v>
          </cell>
          <cell r="I54">
            <v>61.089028709904269</v>
          </cell>
          <cell r="J54">
            <v>61.089028709904269</v>
          </cell>
          <cell r="K54" t="str">
            <v/>
          </cell>
          <cell r="O54" t="str">
            <v>ks</v>
          </cell>
        </row>
        <row r="55">
          <cell r="B55" t="str">
            <v>VRF-Retro</v>
          </cell>
          <cell r="C55" t="str">
            <v>COM-VRF-7P_V5.xlsm</v>
          </cell>
          <cell r="F55" t="str">
            <v>Variable Refrigerant Flow</v>
          </cell>
          <cell r="H55">
            <v>31.395155521232557</v>
          </cell>
          <cell r="J55">
            <v>31.395155521232557</v>
          </cell>
          <cell r="K55" t="str">
            <v/>
          </cell>
          <cell r="O55" t="str">
            <v>ks</v>
          </cell>
        </row>
        <row r="56">
          <cell r="B56" t="str">
            <v>Evaporator Roof Top HVAC-Retro</v>
          </cell>
          <cell r="C56" t="str">
            <v>dropped for 7p</v>
          </cell>
          <cell r="F56" t="str">
            <v>Evaporator Roof Top HVAC</v>
          </cell>
          <cell r="J56">
            <v>0</v>
          </cell>
          <cell r="K56" t="str">
            <v/>
          </cell>
        </row>
        <row r="57">
          <cell r="B57" t="str">
            <v>Secondary Glazing Systems-Retro</v>
          </cell>
          <cell r="C57" t="str">
            <v>Com-WindowSGS-7P_V3.xlsx</v>
          </cell>
          <cell r="F57" t="str">
            <v>Secondary Glazing Systems</v>
          </cell>
          <cell r="G57">
            <v>42063</v>
          </cell>
          <cell r="H57">
            <v>40.390797895321441</v>
          </cell>
          <cell r="J57">
            <v>40.390797895321441</v>
          </cell>
          <cell r="K57" t="str">
            <v/>
          </cell>
          <cell r="O57" t="str">
            <v>cg</v>
          </cell>
          <cell r="R57">
            <v>42069</v>
          </cell>
          <cell r="T57">
            <v>42069</v>
          </cell>
        </row>
        <row r="58">
          <cell r="B58" t="str">
            <v>LPD Package-New</v>
          </cell>
          <cell r="C58" t="str">
            <v>Com-LightingInterior-7P_v36.xlsx</v>
          </cell>
          <cell r="F58" t="str">
            <v>Lighting Power Density</v>
          </cell>
          <cell r="G58">
            <v>42070</v>
          </cell>
          <cell r="H58">
            <v>77.032036868890003</v>
          </cell>
          <cell r="I58">
            <v>77.032036868890003</v>
          </cell>
          <cell r="J58">
            <v>77.032036868890003</v>
          </cell>
          <cell r="K58">
            <v>43.425816906114818</v>
          </cell>
          <cell r="O58" t="str">
            <v>cg</v>
          </cell>
          <cell r="P58">
            <v>42070</v>
          </cell>
          <cell r="Q58">
            <v>42070</v>
          </cell>
          <cell r="R58">
            <v>42069</v>
          </cell>
          <cell r="T58">
            <v>42069</v>
          </cell>
          <cell r="U58">
            <v>42070</v>
          </cell>
        </row>
        <row r="59">
          <cell r="B59" t="str">
            <v>LPD Package-NR</v>
          </cell>
          <cell r="C59" t="str">
            <v>Com-LightingInterior-7P_v36.xlsx</v>
          </cell>
          <cell r="F59" t="str">
            <v>Lighting Power Density</v>
          </cell>
          <cell r="G59">
            <v>42070</v>
          </cell>
          <cell r="H59">
            <v>256.22418009705746</v>
          </cell>
          <cell r="J59">
            <v>256.22418009705746</v>
          </cell>
          <cell r="K59">
            <v>288.64083212829757</v>
          </cell>
          <cell r="O59" t="str">
            <v>cg</v>
          </cell>
          <cell r="P59">
            <v>42070</v>
          </cell>
          <cell r="Q59">
            <v>42070</v>
          </cell>
          <cell r="R59">
            <v>42069</v>
          </cell>
          <cell r="T59">
            <v>42069</v>
          </cell>
          <cell r="U59">
            <v>42070</v>
          </cell>
        </row>
        <row r="60">
          <cell r="B60" t="str">
            <v>LPD Package-Retro</v>
          </cell>
          <cell r="C60" t="str">
            <v>Com-LightingInterior-7P_v36.xlsx</v>
          </cell>
          <cell r="F60" t="str">
            <v>Lighting Power Density</v>
          </cell>
          <cell r="G60">
            <v>42070</v>
          </cell>
          <cell r="H60">
            <v>124.10713009112848</v>
          </cell>
          <cell r="J60">
            <v>124.10713009112848</v>
          </cell>
          <cell r="K60">
            <v>32.215584324387343</v>
          </cell>
          <cell r="O60" t="str">
            <v>cg</v>
          </cell>
          <cell r="P60">
            <v>42070</v>
          </cell>
          <cell r="Q60">
            <v>42070</v>
          </cell>
          <cell r="R60">
            <v>42069</v>
          </cell>
          <cell r="T60">
            <v>42069</v>
          </cell>
          <cell r="U60">
            <v>42070</v>
          </cell>
        </row>
        <row r="61">
          <cell r="B61" t="str">
            <v>Top Daylighting-New</v>
          </cell>
          <cell r="C61" t="str">
            <v>dropped for 7p - codes</v>
          </cell>
          <cell r="F61" t="str">
            <v>Daylighting with Skylights</v>
          </cell>
          <cell r="J61">
            <v>0</v>
          </cell>
          <cell r="K61">
            <v>17.425003592262602</v>
          </cell>
          <cell r="O61" t="str">
            <v>cg</v>
          </cell>
          <cell r="R61">
            <v>42069</v>
          </cell>
          <cell r="T61">
            <v>42069</v>
          </cell>
        </row>
        <row r="62">
          <cell r="B62" t="str">
            <v>Perimeter Daylighting Controls Advanced-New</v>
          </cell>
          <cell r="C62" t="str">
            <v>dropped for 7p - codes</v>
          </cell>
          <cell r="F62" t="str">
            <v>Daylighting with Windows</v>
          </cell>
          <cell r="J62">
            <v>0</v>
          </cell>
          <cell r="K62">
            <v>3.1006916194307825</v>
          </cell>
          <cell r="O62" t="str">
            <v>cg</v>
          </cell>
          <cell r="R62">
            <v>42069</v>
          </cell>
          <cell r="T62">
            <v>42069</v>
          </cell>
        </row>
        <row r="63">
          <cell r="B63" t="str">
            <v>Perimeter Daylighting Controls Advanced-NR</v>
          </cell>
          <cell r="F63" t="str">
            <v>Daylighting with Windows</v>
          </cell>
          <cell r="J63">
            <v>0</v>
          </cell>
          <cell r="K63">
            <v>11.866846651298719</v>
          </cell>
          <cell r="O63" t="str">
            <v>cg</v>
          </cell>
          <cell r="R63">
            <v>42069</v>
          </cell>
          <cell r="T63">
            <v>42069</v>
          </cell>
        </row>
        <row r="64">
          <cell r="B64" t="str">
            <v>Lighting Controls Interior-New</v>
          </cell>
          <cell r="C64" t="str">
            <v>Com-InteriorLightingControls-7P_V5.xlsx</v>
          </cell>
          <cell r="F64" t="str">
            <v>Lighting Controls Interior</v>
          </cell>
          <cell r="G64">
            <v>42071</v>
          </cell>
          <cell r="H64">
            <v>10.950320424220106</v>
          </cell>
          <cell r="I64">
            <v>10.950320424220106</v>
          </cell>
          <cell r="J64">
            <v>10.950320424220106</v>
          </cell>
          <cell r="K64">
            <v>5.4534720066331879</v>
          </cell>
          <cell r="O64" t="str">
            <v>cg</v>
          </cell>
          <cell r="R64">
            <v>42069</v>
          </cell>
          <cell r="T64">
            <v>42069</v>
          </cell>
        </row>
        <row r="65">
          <cell r="B65" t="str">
            <v>Lighting Controls Interior-NR</v>
          </cell>
          <cell r="C65" t="str">
            <v>Com-InteriorLightingControls-7P_V5.xlsx</v>
          </cell>
          <cell r="F65" t="str">
            <v>Lighting Controls Interior</v>
          </cell>
          <cell r="G65">
            <v>42071</v>
          </cell>
          <cell r="H65">
            <v>26.31391009160577</v>
          </cell>
          <cell r="J65">
            <v>26.31391009160577</v>
          </cell>
          <cell r="K65">
            <v>53.550862716639848</v>
          </cell>
          <cell r="O65" t="str">
            <v>cg</v>
          </cell>
          <cell r="R65">
            <v>42069</v>
          </cell>
          <cell r="T65">
            <v>42069</v>
          </cell>
        </row>
        <row r="66">
          <cell r="B66" t="str">
            <v>Exterior Building Lighting-New</v>
          </cell>
          <cell r="C66" t="str">
            <v>Com-ExteriorLighting-7P_V13.xlsx</v>
          </cell>
          <cell r="F66" t="str">
            <v>Exterior Building Lighting</v>
          </cell>
          <cell r="G66">
            <v>42070</v>
          </cell>
          <cell r="H66">
            <v>18.695722892998404</v>
          </cell>
          <cell r="I66">
            <v>18.695722892998404</v>
          </cell>
          <cell r="J66">
            <v>18.695722892998404</v>
          </cell>
          <cell r="K66">
            <v>23.218243762601482</v>
          </cell>
          <cell r="O66" t="str">
            <v>cg</v>
          </cell>
          <cell r="P66">
            <v>42069</v>
          </cell>
          <cell r="Q66">
            <v>42069</v>
          </cell>
          <cell r="R66">
            <v>42069</v>
          </cell>
          <cell r="T66">
            <v>42069</v>
          </cell>
          <cell r="U66">
            <v>42069</v>
          </cell>
        </row>
        <row r="67">
          <cell r="B67" t="str">
            <v>Exterior Building Lighting-NR</v>
          </cell>
          <cell r="C67" t="str">
            <v>Com-ExteriorLighting-7P_V13.xlsx</v>
          </cell>
          <cell r="F67" t="str">
            <v>Exterior Building Lighting</v>
          </cell>
          <cell r="G67">
            <v>42070</v>
          </cell>
          <cell r="H67">
            <v>123.72449000056638</v>
          </cell>
          <cell r="J67">
            <v>123.72449000056638</v>
          </cell>
          <cell r="K67">
            <v>65.152385048123932</v>
          </cell>
          <cell r="O67" t="str">
            <v>cg</v>
          </cell>
          <cell r="P67">
            <v>42069</v>
          </cell>
          <cell r="Q67">
            <v>42069</v>
          </cell>
          <cell r="R67">
            <v>42069</v>
          </cell>
          <cell r="T67">
            <v>42069</v>
          </cell>
          <cell r="U67">
            <v>42069</v>
          </cell>
        </row>
        <row r="68">
          <cell r="B68" t="str">
            <v>Street and Roadway Lighting-New</v>
          </cell>
          <cell r="C68" t="str">
            <v>Com-Streetlight-7P_V8.xlsx</v>
          </cell>
          <cell r="F68" t="str">
            <v>Street and Roadway Lighting</v>
          </cell>
          <cell r="G68">
            <v>42070</v>
          </cell>
          <cell r="H68">
            <v>6.6186035002887751</v>
          </cell>
          <cell r="J68">
            <v>6.6186035002887751</v>
          </cell>
          <cell r="K68">
            <v>8.0478163439427366</v>
          </cell>
          <cell r="O68" t="str">
            <v>cg</v>
          </cell>
          <cell r="P68">
            <v>42069</v>
          </cell>
          <cell r="Q68">
            <v>42069</v>
          </cell>
          <cell r="R68">
            <v>42069</v>
          </cell>
          <cell r="T68">
            <v>42069</v>
          </cell>
          <cell r="U68">
            <v>42069</v>
          </cell>
        </row>
        <row r="69">
          <cell r="B69" t="str">
            <v>Street and Roadway Lighting-NR</v>
          </cell>
          <cell r="C69" t="str">
            <v>Com-Streetlight-7P_V8.xlsx</v>
          </cell>
          <cell r="F69" t="str">
            <v>Street and Roadway Lighting</v>
          </cell>
          <cell r="G69">
            <v>42070</v>
          </cell>
          <cell r="H69">
            <v>54.214701088024171</v>
          </cell>
          <cell r="J69">
            <v>54.214701088024171</v>
          </cell>
          <cell r="K69">
            <v>35.768242090251178</v>
          </cell>
          <cell r="O69" t="str">
            <v>cg</v>
          </cell>
          <cell r="P69">
            <v>42069</v>
          </cell>
          <cell r="Q69">
            <v>42069</v>
          </cell>
          <cell r="R69">
            <v>42069</v>
          </cell>
          <cell r="T69">
            <v>42069</v>
          </cell>
          <cell r="U69">
            <v>42069</v>
          </cell>
        </row>
        <row r="70">
          <cell r="B70" t="str">
            <v>Parking Lighting-New</v>
          </cell>
          <cell r="F70" t="str">
            <v>Parking Lighting</v>
          </cell>
          <cell r="I70">
            <v>0</v>
          </cell>
          <cell r="J70">
            <v>0</v>
          </cell>
          <cell r="K70">
            <v>8.3762581743454216</v>
          </cell>
          <cell r="O70" t="str">
            <v>cg</v>
          </cell>
          <cell r="R70">
            <v>42069</v>
          </cell>
          <cell r="T70">
            <v>42069</v>
          </cell>
        </row>
        <row r="71">
          <cell r="B71" t="str">
            <v>Parking Lighting-NR</v>
          </cell>
          <cell r="C71" t="str">
            <v>Com-ParkingGarageLighting-7P_v6.xlsx</v>
          </cell>
          <cell r="F71" t="str">
            <v>Parking Lighting</v>
          </cell>
          <cell r="G71">
            <v>42064</v>
          </cell>
          <cell r="H71">
            <v>8.5168591321761209</v>
          </cell>
          <cell r="J71">
            <v>8.5168591321761209</v>
          </cell>
          <cell r="K71">
            <v>45.816647060114327</v>
          </cell>
          <cell r="O71" t="str">
            <v>cg</v>
          </cell>
          <cell r="R71">
            <v>42069</v>
          </cell>
          <cell r="T71">
            <v>42069</v>
          </cell>
        </row>
        <row r="72">
          <cell r="B72" t="str">
            <v>Bi-Level Stairwell Lighting-NR</v>
          </cell>
          <cell r="C72" t="str">
            <v>Com-Bi-Level Stairwell-7P_V2.xlsx</v>
          </cell>
          <cell r="F72" t="str">
            <v>Bi-Level Stairwell</v>
          </cell>
          <cell r="G72">
            <v>42064</v>
          </cell>
          <cell r="H72">
            <v>11.858348727423326</v>
          </cell>
          <cell r="J72">
            <v>11.858348727423326</v>
          </cell>
          <cell r="K72" t="str">
            <v/>
          </cell>
          <cell r="O72" t="str">
            <v>cg</v>
          </cell>
          <cell r="R72">
            <v>42069</v>
          </cell>
          <cell r="T72">
            <v>42069</v>
          </cell>
        </row>
        <row r="73">
          <cell r="B73" t="str">
            <v>ECM-VAV-New</v>
          </cell>
          <cell r="C73" t="str">
            <v>COM-ECM-VAV-7P_V2.xlsm</v>
          </cell>
          <cell r="F73" t="str">
            <v>ECM Motors on Variable Air Volume Boxes</v>
          </cell>
          <cell r="H73">
            <v>6.3907640383945719</v>
          </cell>
          <cell r="I73">
            <v>6.3907640383945719</v>
          </cell>
          <cell r="J73">
            <v>6.3907640383945719</v>
          </cell>
          <cell r="K73">
            <v>2.5095329434297415</v>
          </cell>
          <cell r="O73" t="str">
            <v>ks</v>
          </cell>
        </row>
        <row r="74">
          <cell r="B74" t="str">
            <v>ECM-VAV-NR</v>
          </cell>
          <cell r="C74" t="str">
            <v>COM-ECM-VAV-7P_V2.xlsm</v>
          </cell>
          <cell r="F74" t="str">
            <v>ECM Motors on Variable Air Volume Boxes</v>
          </cell>
          <cell r="H74">
            <v>27.229691418576945</v>
          </cell>
          <cell r="J74">
            <v>27.229691418576945</v>
          </cell>
          <cell r="K74">
            <v>8.5068284449929461</v>
          </cell>
          <cell r="O74" t="str">
            <v>ks</v>
          </cell>
        </row>
        <row r="75">
          <cell r="B75" t="str">
            <v>Pool pumps-Retro</v>
          </cell>
          <cell r="C75" t="str">
            <v>dropped for 7p</v>
          </cell>
          <cell r="F75" t="str">
            <v>Pool pumps</v>
          </cell>
          <cell r="J75">
            <v>0</v>
          </cell>
          <cell r="K75" t="str">
            <v/>
          </cell>
        </row>
        <row r="76">
          <cell r="B76" t="str">
            <v>MotorsRewind-New</v>
          </cell>
          <cell r="C76" t="str">
            <v>COM-MotorsRewind-7P_v1.xlsm</v>
          </cell>
          <cell r="F76" t="str">
            <v>Motors - Rewind</v>
          </cell>
          <cell r="H76">
            <v>0.59897056594621811</v>
          </cell>
          <cell r="I76">
            <v>0.59897056594621811</v>
          </cell>
          <cell r="J76">
            <v>0.59897056594621811</v>
          </cell>
          <cell r="K76" t="str">
            <v/>
          </cell>
          <cell r="O76" t="str">
            <v>ks</v>
          </cell>
        </row>
        <row r="77">
          <cell r="B77" t="str">
            <v>MotorsRewind-NR</v>
          </cell>
          <cell r="C77" t="str">
            <v>COM-MotorsRewind-7P_v1.xlsm</v>
          </cell>
          <cell r="F77" t="str">
            <v>Motors - Rewind</v>
          </cell>
          <cell r="H77">
            <v>2.6079890407215234</v>
          </cell>
          <cell r="J77">
            <v>2.6079890407215234</v>
          </cell>
          <cell r="K77" t="str">
            <v/>
          </cell>
          <cell r="O77" t="str">
            <v>ks</v>
          </cell>
        </row>
        <row r="78">
          <cell r="B78" t="str">
            <v>Municipal Sewage Treatment-Retro</v>
          </cell>
          <cell r="C78" t="str">
            <v>COM-Wastewater-7P_V4.xlsm</v>
          </cell>
          <cell r="D78" t="str">
            <v>SC_Retro</v>
          </cell>
          <cell r="E78" t="str">
            <v>Retro</v>
          </cell>
          <cell r="F78" t="str">
            <v>Municipal Sewage Treatment</v>
          </cell>
          <cell r="H78">
            <v>35.293413394978195</v>
          </cell>
          <cell r="J78">
            <v>35.293413394978195</v>
          </cell>
          <cell r="K78">
            <v>35.639494471243012</v>
          </cell>
          <cell r="O78" t="str">
            <v>ks</v>
          </cell>
        </row>
        <row r="79">
          <cell r="B79" t="str">
            <v>Municipal Water Supply-Retro</v>
          </cell>
          <cell r="C79" t="str">
            <v>COM-WaterSupply-7P_V4.xlsm</v>
          </cell>
          <cell r="D79" t="str">
            <v>SC_Retro</v>
          </cell>
          <cell r="E79" t="str">
            <v>Retro</v>
          </cell>
          <cell r="F79" t="str">
            <v>Municipal Water Supply</v>
          </cell>
          <cell r="H79">
            <v>14.07904856503921</v>
          </cell>
          <cell r="J79">
            <v>14.07904856503921</v>
          </cell>
          <cell r="K79">
            <v>13.786942026010605</v>
          </cell>
          <cell r="O79" t="str">
            <v>ks</v>
          </cell>
        </row>
        <row r="80">
          <cell r="B80" t="str">
            <v>Engine Generator Block Heaters-Retro</v>
          </cell>
          <cell r="C80" t="str">
            <v>dropped for 7p</v>
          </cell>
          <cell r="F80" t="str">
            <v>Engine Generator Block Heaters</v>
          </cell>
          <cell r="J80">
            <v>0</v>
          </cell>
          <cell r="K80" t="str">
            <v/>
          </cell>
        </row>
        <row r="81">
          <cell r="B81" t="str">
            <v>Grocery Refrigeration Bundle-Retro</v>
          </cell>
          <cell r="C81" t="str">
            <v>Com-Grocery-7P_V5p.xlsx</v>
          </cell>
          <cell r="F81" t="str">
            <v>Grocery Refrigeration Bundle</v>
          </cell>
          <cell r="G81">
            <v>42064</v>
          </cell>
          <cell r="H81">
            <v>63.534810180973587</v>
          </cell>
          <cell r="J81">
            <v>63.534810180973587</v>
          </cell>
          <cell r="K81">
            <v>85.641041401934004</v>
          </cell>
          <cell r="O81" t="str">
            <v>cg</v>
          </cell>
          <cell r="R81">
            <v>42069</v>
          </cell>
          <cell r="T81">
            <v>42069</v>
          </cell>
        </row>
        <row r="82">
          <cell r="B82" t="str">
            <v>Packaged Refrigeration Equipment-New</v>
          </cell>
          <cell r="C82" t="str">
            <v>dropped for 7p - stds</v>
          </cell>
          <cell r="F82" t="str">
            <v>Packaged Refrigeration Equipment</v>
          </cell>
          <cell r="J82">
            <v>0</v>
          </cell>
          <cell r="K82">
            <v>49.431909921506794</v>
          </cell>
        </row>
        <row r="83">
          <cell r="B83" t="str">
            <v>Appliances - Freezers-NR</v>
          </cell>
          <cell r="F83" t="str">
            <v>Appliances - Freezers</v>
          </cell>
          <cell r="J83">
            <v>0</v>
          </cell>
          <cell r="K83" t="str">
            <v/>
          </cell>
        </row>
        <row r="84">
          <cell r="B84" t="str">
            <v>Appliances - Refrigerators-NR</v>
          </cell>
          <cell r="F84" t="str">
            <v>Appliances - Refrigerators</v>
          </cell>
          <cell r="J84">
            <v>0</v>
          </cell>
          <cell r="K84" t="str">
            <v/>
          </cell>
        </row>
        <row r="85">
          <cell r="B85" t="str">
            <v>Water Cooler Controls-NR</v>
          </cell>
          <cell r="C85" t="str">
            <v>Com-WaterCooler-7P_V3.xlsx</v>
          </cell>
          <cell r="F85" t="str">
            <v>Water Cooler Controls</v>
          </cell>
          <cell r="G85">
            <v>42063</v>
          </cell>
          <cell r="H85">
            <v>13.180394293600866</v>
          </cell>
          <cell r="J85">
            <v>13.180394293600866</v>
          </cell>
          <cell r="K85" t="str">
            <v/>
          </cell>
          <cell r="O85" t="str">
            <v>cg</v>
          </cell>
          <cell r="R85">
            <v>42069</v>
          </cell>
          <cell r="T85">
            <v>42069</v>
          </cell>
        </row>
        <row r="86">
          <cell r="B86" t="str">
            <v>WHTanks-New</v>
          </cell>
          <cell r="C86" t="str">
            <v>COM-WHTanks-7p_v4.xlsm</v>
          </cell>
          <cell r="F86" t="str">
            <v>DHW - Efficient Tanks</v>
          </cell>
          <cell r="H86">
            <v>0.49370461821151984</v>
          </cell>
          <cell r="I86">
            <v>0.49370461821151984</v>
          </cell>
          <cell r="J86">
            <v>0.49370461821151984</v>
          </cell>
          <cell r="K86">
            <v>0</v>
          </cell>
          <cell r="O86" t="str">
            <v>ks</v>
          </cell>
        </row>
        <row r="87">
          <cell r="B87" t="str">
            <v>WHTanks-NR</v>
          </cell>
          <cell r="C87" t="str">
            <v>COM-WHTanks-7p_v4.xlsm</v>
          </cell>
          <cell r="F87" t="str">
            <v>DHW - Efficient Tanks</v>
          </cell>
          <cell r="H87">
            <v>2.0446577325813005</v>
          </cell>
          <cell r="J87">
            <v>2.0446577325813005</v>
          </cell>
          <cell r="K87" t="str">
            <v/>
          </cell>
          <cell r="O87" t="str">
            <v>ks</v>
          </cell>
        </row>
        <row r="88">
          <cell r="B88" t="str">
            <v>Appliances - Clothes Washers-NR</v>
          </cell>
          <cell r="F88" t="str">
            <v>Appliances - Clothes Washers</v>
          </cell>
          <cell r="J88">
            <v>0</v>
          </cell>
          <cell r="K88" t="str">
            <v/>
          </cell>
        </row>
        <row r="89">
          <cell r="B89" t="str">
            <v>Showerheads-Retro</v>
          </cell>
          <cell r="C89" t="str">
            <v>COM-Showerhead-7P_v2.xlsm</v>
          </cell>
          <cell r="F89" t="str">
            <v>DHW - Showerheads</v>
          </cell>
          <cell r="H89">
            <v>3.7216771353503777</v>
          </cell>
          <cell r="J89">
            <v>3.7216771353503777</v>
          </cell>
          <cell r="K89" t="str">
            <v/>
          </cell>
          <cell r="O89" t="str">
            <v>ks</v>
          </cell>
        </row>
        <row r="90">
          <cell r="B90" t="str">
            <v>Water Heating - GFHX-New</v>
          </cell>
          <cell r="C90" t="str">
            <v>dropped for 7p</v>
          </cell>
          <cell r="F90" t="str">
            <v>Water Heating - GFHX</v>
          </cell>
          <cell r="J90">
            <v>0</v>
          </cell>
          <cell r="K90" t="str">
            <v/>
          </cell>
        </row>
        <row r="91">
          <cell r="B91" t="str">
            <v>Demand Control Circulating system DHW-Retro</v>
          </cell>
          <cell r="C91" t="str">
            <v>dropped for 7p</v>
          </cell>
          <cell r="F91" t="str">
            <v>Demand Control Circulating system DHW</v>
          </cell>
          <cell r="J91">
            <v>0</v>
          </cell>
          <cell r="K91" t="str">
            <v/>
          </cell>
        </row>
        <row r="92">
          <cell r="B92" t="str">
            <v>Central HPWH MF-Retro</v>
          </cell>
          <cell r="F92" t="str">
            <v>Central HPWH MF</v>
          </cell>
          <cell r="J92">
            <v>0</v>
          </cell>
          <cell r="K92" t="str">
            <v/>
          </cell>
        </row>
        <row r="93">
          <cell r="B93" t="str">
            <v>Ultra Low Energy Building-New</v>
          </cell>
          <cell r="F93" t="str">
            <v>Ultra Low Energy Building</v>
          </cell>
          <cell r="J93">
            <v>7</v>
          </cell>
          <cell r="K93">
            <v>57.012696990717721</v>
          </cell>
          <cell r="O93" t="str">
            <v>cg</v>
          </cell>
          <cell r="R93">
            <v>42069</v>
          </cell>
          <cell r="T93">
            <v>42069</v>
          </cell>
        </row>
        <row r="94">
          <cell r="B94" t="str">
            <v>Low Power LF Lamps-NR</v>
          </cell>
          <cell r="C94" t="str">
            <v>Com-HPLowPowerGSFL-7P_V5.xlsx</v>
          </cell>
          <cell r="F94" t="str">
            <v>High Perf Low Power Fluorescent Lamp PPA</v>
          </cell>
          <cell r="G94">
            <v>42057</v>
          </cell>
          <cell r="H94">
            <v>40.479721787784023</v>
          </cell>
          <cell r="O94" t="str">
            <v>cg</v>
          </cell>
          <cell r="P94">
            <v>42070</v>
          </cell>
          <cell r="Q94">
            <v>42070</v>
          </cell>
          <cell r="R94">
            <v>42069</v>
          </cell>
          <cell r="T94">
            <v>42069</v>
          </cell>
          <cell r="U94">
            <v>42070</v>
          </cell>
        </row>
        <row r="96">
          <cell r="B96" t="str">
            <v>From 6P not in 7P</v>
          </cell>
        </row>
        <row r="97">
          <cell r="B97" t="str">
            <v>Signage-New</v>
          </cell>
          <cell r="C97" t="str">
            <v>dropped for 7p</v>
          </cell>
          <cell r="J97">
            <v>0</v>
          </cell>
          <cell r="K97">
            <v>1.1088142099641565</v>
          </cell>
        </row>
        <row r="98">
          <cell r="B98" t="str">
            <v>Signage-NR</v>
          </cell>
          <cell r="C98" t="str">
            <v>dropped for 7p</v>
          </cell>
          <cell r="J98">
            <v>0</v>
          </cell>
          <cell r="K98">
            <v>5.6760557940938234</v>
          </cell>
        </row>
        <row r="99">
          <cell r="B99" t="str">
            <v>Exit Signs-NR</v>
          </cell>
          <cell r="C99" t="str">
            <v>dropped for 7p</v>
          </cell>
          <cell r="H99">
            <v>741</v>
          </cell>
          <cell r="J99">
            <v>27.229691418576945</v>
          </cell>
          <cell r="K99">
            <v>4.88794421832577</v>
          </cell>
        </row>
        <row r="100">
          <cell r="B100" t="str">
            <v>Roof Insulation-NR</v>
          </cell>
          <cell r="C100" t="str">
            <v>dropped for 7p</v>
          </cell>
          <cell r="J100">
            <v>40.390797895321441</v>
          </cell>
          <cell r="K100">
            <v>24.79389803241914</v>
          </cell>
        </row>
        <row r="101">
          <cell r="B101" t="str">
            <v>Package Roof Top Optimization and Repair-New</v>
          </cell>
          <cell r="C101" t="str">
            <v>These will be added back into list when completed</v>
          </cell>
          <cell r="J101">
            <v>0</v>
          </cell>
          <cell r="K101">
            <v>4.3297471414332787</v>
          </cell>
        </row>
        <row r="102">
          <cell r="B102" t="str">
            <v>Package Roof Top Optimization and Repair-NR</v>
          </cell>
          <cell r="C102" t="str">
            <v>These will be added back into list when completed</v>
          </cell>
          <cell r="J102">
            <v>0</v>
          </cell>
          <cell r="K102">
            <v>8.0798753943758364</v>
          </cell>
        </row>
        <row r="103">
          <cell r="B103" t="str">
            <v>Package Roof Top Optimization and Repair-Retro</v>
          </cell>
          <cell r="C103" t="str">
            <v>These will be added back into list when completed</v>
          </cell>
          <cell r="J103">
            <v>76.986931526097095</v>
          </cell>
          <cell r="K103">
            <v>13.993833635474468</v>
          </cell>
        </row>
        <row r="104">
          <cell r="B104" t="str">
            <v>Computer Servers and IT-Retro</v>
          </cell>
          <cell r="C104" t="str">
            <v>See data centers</v>
          </cell>
        </row>
        <row r="105">
          <cell r="B105" t="str">
            <v>Low Pressure Distribution Complex HVAC-New</v>
          </cell>
          <cell r="F105" t="str">
            <v>Low Pressure Distribution Complex HVAC</v>
          </cell>
        </row>
        <row r="107">
          <cell r="B107" t="str">
            <v>Considered by not included in 7P</v>
          </cell>
        </row>
        <row r="108">
          <cell r="B108" t="str">
            <v>Energy Recovery Ventilator-NR</v>
          </cell>
          <cell r="C108" t="str">
            <v>dropped for 7p - too expensive</v>
          </cell>
        </row>
        <row r="109">
          <cell r="B109" t="str">
            <v>AC Heat Recovery for Water Heating-NR</v>
          </cell>
          <cell r="C109" t="str">
            <v>dropped for 7p</v>
          </cell>
        </row>
        <row r="110">
          <cell r="B110" t="str">
            <v>Room Occupancy Sensors in Lodging-Retro</v>
          </cell>
          <cell r="C110" t="str">
            <v>dropped for 7p</v>
          </cell>
          <cell r="D110" t="str">
            <v>dropped for 7p</v>
          </cell>
          <cell r="E110" t="str">
            <v>dropped for 7p</v>
          </cell>
          <cell r="F110" t="str">
            <v>dropped for 7p</v>
          </cell>
        </row>
        <row r="111">
          <cell r="B111" t="str">
            <v>Commercial Clothes Washers-New</v>
          </cell>
          <cell r="C111" t="str">
            <v>dropped for 7p</v>
          </cell>
          <cell r="D111" t="str">
            <v>dropped for 7p</v>
          </cell>
          <cell r="E111" t="str">
            <v>dropped for 7p</v>
          </cell>
          <cell r="F111" t="str">
            <v>dropped for 7p</v>
          </cell>
        </row>
        <row r="112">
          <cell r="B112" t="str">
            <v>Switched Reluctance/Permanent Magnet Motors-Retro</v>
          </cell>
          <cell r="C112" t="str">
            <v>see ecm-vav - could be expanded to other applications</v>
          </cell>
          <cell r="F112" t="str">
            <v>Switched Reluctance/Permanent Magnet Motors</v>
          </cell>
          <cell r="J112">
            <v>155</v>
          </cell>
          <cell r="L112" t="str">
            <v>power supplies</v>
          </cell>
        </row>
        <row r="113">
          <cell r="B113">
            <v>0</v>
          </cell>
          <cell r="F113">
            <v>0</v>
          </cell>
          <cell r="L113" t="str">
            <v>Computers (in ICE)</v>
          </cell>
        </row>
        <row r="114">
          <cell r="L114" t="str">
            <v>Monitors (in ICE)</v>
          </cell>
        </row>
      </sheetData>
      <sheetData sheetId="3">
        <row r="9">
          <cell r="C9">
            <v>0</v>
          </cell>
        </row>
        <row r="11">
          <cell r="B11" t="str">
            <v>Measure Index Name</v>
          </cell>
          <cell r="C11" t="str">
            <v>Large Off</v>
          </cell>
          <cell r="D11" t="str">
            <v>Medium Off</v>
          </cell>
          <cell r="E11" t="str">
            <v>Small Off</v>
          </cell>
          <cell r="F11" t="str">
            <v>Xlarge Ret</v>
          </cell>
          <cell r="G11" t="str">
            <v>Large Ret</v>
          </cell>
          <cell r="H11" t="str">
            <v>Medium Ret</v>
          </cell>
          <cell r="I11" t="str">
            <v>Small Ret</v>
          </cell>
          <cell r="J11" t="str">
            <v>School K-12</v>
          </cell>
          <cell r="K11" t="str">
            <v>University</v>
          </cell>
          <cell r="L11" t="str">
            <v>Warehouse</v>
          </cell>
          <cell r="M11" t="str">
            <v>Supermarket</v>
          </cell>
          <cell r="N11" t="str">
            <v>MiniMart</v>
          </cell>
          <cell r="O11" t="str">
            <v>Restaurant</v>
          </cell>
          <cell r="P11" t="str">
            <v>Lodging</v>
          </cell>
          <cell r="Q11" t="str">
            <v>Hospital</v>
          </cell>
          <cell r="R11" t="str">
            <v>Residential Care</v>
          </cell>
          <cell r="S11" t="str">
            <v>Assembly</v>
          </cell>
          <cell r="T11" t="str">
            <v>Other</v>
          </cell>
          <cell r="U11" t="str">
            <v>Non-Building Stock</v>
          </cell>
        </row>
        <row r="19">
          <cell r="B19" t="str">
            <v>Desktop-NR</v>
          </cell>
          <cell r="C19">
            <v>0.01</v>
          </cell>
          <cell r="D19">
            <v>0.01</v>
          </cell>
          <cell r="E19">
            <v>0.01</v>
          </cell>
          <cell r="F19">
            <v>0.01</v>
          </cell>
          <cell r="G19">
            <v>0.01</v>
          </cell>
          <cell r="H19">
            <v>0.01</v>
          </cell>
          <cell r="I19">
            <v>0.01</v>
          </cell>
          <cell r="J19">
            <v>0.01</v>
          </cell>
          <cell r="K19">
            <v>0.01</v>
          </cell>
          <cell r="L19">
            <v>0.01</v>
          </cell>
          <cell r="M19">
            <v>0.01</v>
          </cell>
          <cell r="N19">
            <v>0.01</v>
          </cell>
          <cell r="O19">
            <v>0.01</v>
          </cell>
          <cell r="P19">
            <v>0.01</v>
          </cell>
          <cell r="Q19">
            <v>0.01</v>
          </cell>
          <cell r="R19">
            <v>0.01</v>
          </cell>
          <cell r="S19">
            <v>0.01</v>
          </cell>
          <cell r="T19">
            <v>0.01</v>
          </cell>
          <cell r="U19">
            <v>0.25</v>
          </cell>
          <cell r="V19">
            <v>0</v>
          </cell>
          <cell r="X19">
            <v>0.01</v>
          </cell>
          <cell r="Y19">
            <v>0.01</v>
          </cell>
        </row>
        <row r="20">
          <cell r="B20" t="str">
            <v>Pre-Rinse Spray Valve-Retro</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0.74</v>
          </cell>
          <cell r="V20">
            <v>0</v>
          </cell>
          <cell r="X20">
            <v>0</v>
          </cell>
          <cell r="Y20">
            <v>0</v>
          </cell>
        </row>
        <row r="21">
          <cell r="B21" t="str">
            <v>Cooking Equipment-NR</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0.54900000000000004</v>
          </cell>
          <cell r="V21">
            <v>0</v>
          </cell>
          <cell r="X21">
            <v>0</v>
          </cell>
          <cell r="Y21">
            <v>0</v>
          </cell>
        </row>
        <row r="22">
          <cell r="B22" t="str">
            <v>Premium HVAC Equipment-New</v>
          </cell>
          <cell r="C22">
            <v>0.9</v>
          </cell>
          <cell r="D22">
            <v>0.9</v>
          </cell>
          <cell r="E22">
            <v>0.9</v>
          </cell>
          <cell r="F22">
            <v>0.9</v>
          </cell>
          <cell r="G22">
            <v>0.9</v>
          </cell>
          <cell r="H22">
            <v>0.9</v>
          </cell>
          <cell r="I22">
            <v>0.9</v>
          </cell>
          <cell r="J22">
            <v>0.9</v>
          </cell>
          <cell r="K22">
            <v>0.9</v>
          </cell>
          <cell r="L22">
            <v>0.9</v>
          </cell>
          <cell r="M22">
            <v>0.9</v>
          </cell>
          <cell r="N22">
            <v>0.9</v>
          </cell>
          <cell r="O22">
            <v>0.9</v>
          </cell>
          <cell r="P22">
            <v>0.9</v>
          </cell>
          <cell r="Q22">
            <v>0.9</v>
          </cell>
          <cell r="R22">
            <v>0.9</v>
          </cell>
          <cell r="S22">
            <v>0.9</v>
          </cell>
          <cell r="T22">
            <v>0.9</v>
          </cell>
          <cell r="V22">
            <v>0</v>
          </cell>
          <cell r="X22">
            <v>1</v>
          </cell>
          <cell r="Y22">
            <v>1</v>
          </cell>
        </row>
        <row r="23">
          <cell r="B23" t="str">
            <v>Premium HVAC Equipment-NR</v>
          </cell>
          <cell r="C23">
            <v>0.9</v>
          </cell>
          <cell r="D23">
            <v>0.9</v>
          </cell>
          <cell r="E23">
            <v>0.9</v>
          </cell>
          <cell r="F23">
            <v>0.9</v>
          </cell>
          <cell r="G23">
            <v>0.9</v>
          </cell>
          <cell r="H23">
            <v>0.9</v>
          </cell>
          <cell r="I23">
            <v>0.9</v>
          </cell>
          <cell r="J23">
            <v>0.9</v>
          </cell>
          <cell r="K23">
            <v>0.9</v>
          </cell>
          <cell r="L23">
            <v>0.9</v>
          </cell>
          <cell r="M23">
            <v>0.9</v>
          </cell>
          <cell r="N23">
            <v>0.9</v>
          </cell>
          <cell r="O23">
            <v>0.9</v>
          </cell>
          <cell r="P23">
            <v>0.9</v>
          </cell>
          <cell r="Q23">
            <v>0.9</v>
          </cell>
          <cell r="R23">
            <v>0.9</v>
          </cell>
          <cell r="S23">
            <v>0.9</v>
          </cell>
          <cell r="T23">
            <v>0.9</v>
          </cell>
          <cell r="V23">
            <v>0</v>
          </cell>
          <cell r="X23">
            <v>1</v>
          </cell>
          <cell r="Y23">
            <v>1</v>
          </cell>
        </row>
        <row r="24">
          <cell r="B24" t="str">
            <v>Glass-New</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V24">
            <v>0</v>
          </cell>
          <cell r="X24">
            <v>0</v>
          </cell>
          <cell r="Y24">
            <v>0</v>
          </cell>
        </row>
        <row r="25">
          <cell r="B25" t="str">
            <v>Glass-NR</v>
          </cell>
          <cell r="C25">
            <v>0</v>
          </cell>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0</v>
          </cell>
          <cell r="V25">
            <v>0</v>
          </cell>
          <cell r="X25">
            <v>0</v>
          </cell>
          <cell r="Y25">
            <v>0</v>
          </cell>
        </row>
        <row r="26">
          <cell r="B26" t="str">
            <v>Glass-Retro</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V26">
            <v>0</v>
          </cell>
          <cell r="X26">
            <v>0</v>
          </cell>
          <cell r="Y26">
            <v>0</v>
          </cell>
        </row>
        <row r="27">
          <cell r="B27" t="str">
            <v>Advanced Rooftop Controller-New</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V27">
            <v>0</v>
          </cell>
          <cell r="X27">
            <v>0</v>
          </cell>
          <cell r="Y27">
            <v>0</v>
          </cell>
        </row>
        <row r="28">
          <cell r="B28" t="str">
            <v>Advanced Rooftop Controller-NR</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V28">
            <v>0</v>
          </cell>
          <cell r="X28">
            <v>0</v>
          </cell>
          <cell r="Y28">
            <v>0</v>
          </cell>
        </row>
        <row r="29">
          <cell r="B29" t="str">
            <v>Advanced Rooftop Controller-Retro</v>
          </cell>
          <cell r="C29">
            <v>0</v>
          </cell>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V29">
            <v>0</v>
          </cell>
          <cell r="X29">
            <v>0</v>
          </cell>
          <cell r="Y29">
            <v>0</v>
          </cell>
        </row>
        <row r="30">
          <cell r="B30" t="str">
            <v>Variable Speed Chiller-New</v>
          </cell>
          <cell r="C30">
            <v>0</v>
          </cell>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V30">
            <v>0</v>
          </cell>
          <cell r="X30">
            <v>0</v>
          </cell>
          <cell r="Y30">
            <v>0</v>
          </cell>
        </row>
        <row r="31">
          <cell r="B31" t="str">
            <v>Variable Speed Chiller-NR</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V31">
            <v>0</v>
          </cell>
          <cell r="X31">
            <v>0</v>
          </cell>
          <cell r="Y31">
            <v>0</v>
          </cell>
        </row>
        <row r="32">
          <cell r="B32" t="str">
            <v>Commercial EM-New</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V32">
            <v>0</v>
          </cell>
          <cell r="X32">
            <v>1</v>
          </cell>
          <cell r="Y32">
            <v>1</v>
          </cell>
        </row>
        <row r="33">
          <cell r="B33" t="str">
            <v>Commercial EM-NR</v>
          </cell>
          <cell r="C33">
            <v>1</v>
          </cell>
          <cell r="D33">
            <v>1</v>
          </cell>
          <cell r="E33">
            <v>1</v>
          </cell>
          <cell r="F33">
            <v>1</v>
          </cell>
          <cell r="G33">
            <v>1</v>
          </cell>
          <cell r="H33">
            <v>1</v>
          </cell>
          <cell r="I33">
            <v>1</v>
          </cell>
          <cell r="J33">
            <v>1</v>
          </cell>
          <cell r="K33">
            <v>1</v>
          </cell>
          <cell r="L33">
            <v>1</v>
          </cell>
          <cell r="M33">
            <v>1</v>
          </cell>
          <cell r="N33">
            <v>1</v>
          </cell>
          <cell r="O33">
            <v>1</v>
          </cell>
          <cell r="P33">
            <v>1</v>
          </cell>
          <cell r="Q33">
            <v>1</v>
          </cell>
          <cell r="R33">
            <v>1</v>
          </cell>
          <cell r="S33">
            <v>1</v>
          </cell>
          <cell r="T33">
            <v>1</v>
          </cell>
          <cell r="V33">
            <v>0</v>
          </cell>
          <cell r="X33">
            <v>1</v>
          </cell>
          <cell r="Y33">
            <v>1</v>
          </cell>
        </row>
        <row r="34">
          <cell r="B34" t="str">
            <v>Commercial EM-Retro</v>
          </cell>
          <cell r="C34">
            <v>0.81420000000000003</v>
          </cell>
          <cell r="D34">
            <v>0.81420000000000003</v>
          </cell>
          <cell r="E34">
            <v>0.81420000000000003</v>
          </cell>
          <cell r="F34">
            <v>0.81420000000000003</v>
          </cell>
          <cell r="G34">
            <v>0.81420000000000003</v>
          </cell>
          <cell r="H34">
            <v>0.81420000000000003</v>
          </cell>
          <cell r="I34">
            <v>0.81420000000000003</v>
          </cell>
          <cell r="J34">
            <v>0.81420000000000003</v>
          </cell>
          <cell r="K34">
            <v>0.81420000000000003</v>
          </cell>
          <cell r="L34">
            <v>0.81420000000000003</v>
          </cell>
          <cell r="M34">
            <v>0.81420000000000003</v>
          </cell>
          <cell r="N34">
            <v>0.81420000000000003</v>
          </cell>
          <cell r="O34">
            <v>0.81420000000000003</v>
          </cell>
          <cell r="P34">
            <v>0.81420000000000003</v>
          </cell>
          <cell r="Q34">
            <v>0.81420000000000003</v>
          </cell>
          <cell r="R34">
            <v>0.81420000000000003</v>
          </cell>
          <cell r="S34">
            <v>0.81420000000000003</v>
          </cell>
          <cell r="T34">
            <v>0.81420000000000003</v>
          </cell>
          <cell r="V34">
            <v>0</v>
          </cell>
          <cell r="X34">
            <v>1</v>
          </cell>
          <cell r="Y34">
            <v>1</v>
          </cell>
        </row>
        <row r="35">
          <cell r="B35" t="str">
            <v>Evaporative Assist Cooling-New</v>
          </cell>
          <cell r="C35">
            <v>0</v>
          </cell>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V35">
            <v>0</v>
          </cell>
          <cell r="X35">
            <v>0</v>
          </cell>
          <cell r="Y35">
            <v>0</v>
          </cell>
        </row>
        <row r="36">
          <cell r="B36" t="str">
            <v>Evaporative Assist Cooling-NR</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V36">
            <v>0</v>
          </cell>
          <cell r="X36">
            <v>0</v>
          </cell>
          <cell r="Y36">
            <v>0</v>
          </cell>
        </row>
        <row r="37">
          <cell r="B37" t="str">
            <v>Low Pressure Distribution Complex HVAC-New</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X37">
            <v>0</v>
          </cell>
          <cell r="Y37">
            <v>0</v>
          </cell>
        </row>
        <row r="38">
          <cell r="B38" t="str">
            <v>Demand Control Ventilation-New</v>
          </cell>
          <cell r="C38">
            <v>0</v>
          </cell>
          <cell r="D38">
            <v>0</v>
          </cell>
          <cell r="E38">
            <v>0</v>
          </cell>
          <cell r="F38">
            <v>0</v>
          </cell>
          <cell r="G38">
            <v>0</v>
          </cell>
          <cell r="H38">
            <v>0</v>
          </cell>
          <cell r="I38">
            <v>0</v>
          </cell>
          <cell r="J38">
            <v>0</v>
          </cell>
          <cell r="K38">
            <v>0</v>
          </cell>
          <cell r="L38">
            <v>0</v>
          </cell>
          <cell r="M38">
            <v>0</v>
          </cell>
          <cell r="N38">
            <v>0</v>
          </cell>
          <cell r="O38">
            <v>0</v>
          </cell>
          <cell r="P38">
            <v>0</v>
          </cell>
          <cell r="Q38">
            <v>0</v>
          </cell>
          <cell r="R38">
            <v>0</v>
          </cell>
          <cell r="S38">
            <v>0</v>
          </cell>
          <cell r="T38">
            <v>0</v>
          </cell>
          <cell r="V38">
            <v>0</v>
          </cell>
          <cell r="X38">
            <v>0</v>
          </cell>
          <cell r="Y38">
            <v>0</v>
          </cell>
        </row>
        <row r="39">
          <cell r="B39" t="str">
            <v>Demand Control Ventilation-NR</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V39">
            <v>0</v>
          </cell>
          <cell r="X39">
            <v>0</v>
          </cell>
          <cell r="Y39">
            <v>0</v>
          </cell>
        </row>
        <row r="40">
          <cell r="B40" t="str">
            <v>Demand Control Ventilation-Retro</v>
          </cell>
          <cell r="C40">
            <v>0.10326972741610822</v>
          </cell>
          <cell r="D40">
            <v>0.62207382538606792</v>
          </cell>
          <cell r="E40">
            <v>0.71764122486097937</v>
          </cell>
          <cell r="F40">
            <v>0.64936643170170361</v>
          </cell>
          <cell r="G40">
            <v>0.3754791340852166</v>
          </cell>
          <cell r="H40">
            <v>0.51861578363233451</v>
          </cell>
          <cell r="I40">
            <v>0.4224831216091387</v>
          </cell>
          <cell r="J40">
            <v>0.32307857163168779</v>
          </cell>
          <cell r="K40">
            <v>0.19213044434378573</v>
          </cell>
          <cell r="L40">
            <v>0.21144946069810441</v>
          </cell>
          <cell r="M40">
            <v>0.43390558040018462</v>
          </cell>
          <cell r="N40">
            <v>0.57499869036077145</v>
          </cell>
          <cell r="O40">
            <v>0.45018285377424883</v>
          </cell>
          <cell r="P40">
            <v>0.24208313482049432</v>
          </cell>
          <cell r="Q40">
            <v>0.12663145344947355</v>
          </cell>
          <cell r="R40">
            <v>0.3226231781527627</v>
          </cell>
          <cell r="S40">
            <v>0.47074543668218816</v>
          </cell>
          <cell r="T40">
            <v>0.34671695238562511</v>
          </cell>
          <cell r="V40">
            <v>0</v>
          </cell>
          <cell r="X40">
            <v>0.14631137601011796</v>
          </cell>
          <cell r="Y40">
            <v>0.74589661920231454</v>
          </cell>
        </row>
        <row r="41">
          <cell r="B41" t="str">
            <v>Premium Fume Hood-NR</v>
          </cell>
          <cell r="C41">
            <v>0</v>
          </cell>
          <cell r="D41">
            <v>0</v>
          </cell>
          <cell r="E41">
            <v>0</v>
          </cell>
          <cell r="F41">
            <v>0</v>
          </cell>
          <cell r="G41">
            <v>0</v>
          </cell>
          <cell r="H41">
            <v>0</v>
          </cell>
          <cell r="I41">
            <v>0</v>
          </cell>
          <cell r="J41">
            <v>0</v>
          </cell>
          <cell r="K41">
            <v>0</v>
          </cell>
          <cell r="L41">
            <v>0</v>
          </cell>
          <cell r="M41">
            <v>0</v>
          </cell>
          <cell r="N41">
            <v>0</v>
          </cell>
          <cell r="O41">
            <v>0</v>
          </cell>
          <cell r="P41">
            <v>0</v>
          </cell>
          <cell r="Q41">
            <v>0</v>
          </cell>
          <cell r="R41">
            <v>0</v>
          </cell>
          <cell r="S41">
            <v>0</v>
          </cell>
          <cell r="T41">
            <v>0</v>
          </cell>
          <cell r="U41">
            <v>0.9</v>
          </cell>
          <cell r="X41">
            <v>0</v>
          </cell>
          <cell r="Y41">
            <v>0</v>
          </cell>
        </row>
        <row r="42">
          <cell r="B42" t="str">
            <v>DCV Restaurant Hood-Retro</v>
          </cell>
          <cell r="C42">
            <v>0</v>
          </cell>
          <cell r="D42">
            <v>0</v>
          </cell>
          <cell r="E42">
            <v>0</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cell r="V42">
            <v>0</v>
          </cell>
          <cell r="X42">
            <v>0</v>
          </cell>
          <cell r="Y42">
            <v>0</v>
          </cell>
        </row>
        <row r="43">
          <cell r="B43" t="str">
            <v>DCV Parking Garage-Retro</v>
          </cell>
          <cell r="C43">
            <v>0</v>
          </cell>
          <cell r="D43">
            <v>0</v>
          </cell>
          <cell r="E43">
            <v>0</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V43">
            <v>0</v>
          </cell>
          <cell r="X43">
            <v>0</v>
          </cell>
          <cell r="Y43">
            <v>0</v>
          </cell>
        </row>
        <row r="44">
          <cell r="B44" t="str">
            <v>Weatherization - School-Retro</v>
          </cell>
          <cell r="C44">
            <v>0.01</v>
          </cell>
          <cell r="D44">
            <v>0.01</v>
          </cell>
          <cell r="E44">
            <v>0.01</v>
          </cell>
          <cell r="F44">
            <v>0.01</v>
          </cell>
          <cell r="G44">
            <v>0.01</v>
          </cell>
          <cell r="H44">
            <v>0.01</v>
          </cell>
          <cell r="I44">
            <v>0.01</v>
          </cell>
          <cell r="J44">
            <v>0.01</v>
          </cell>
          <cell r="K44">
            <v>0.01</v>
          </cell>
          <cell r="L44">
            <v>0.01</v>
          </cell>
          <cell r="M44">
            <v>0.01</v>
          </cell>
          <cell r="N44">
            <v>0.01</v>
          </cell>
          <cell r="O44">
            <v>0.01</v>
          </cell>
          <cell r="P44">
            <v>0.01</v>
          </cell>
          <cell r="Q44">
            <v>0.01</v>
          </cell>
          <cell r="R44">
            <v>0.01</v>
          </cell>
          <cell r="S44">
            <v>0.01</v>
          </cell>
          <cell r="T44">
            <v>0.01</v>
          </cell>
          <cell r="V44">
            <v>0</v>
          </cell>
          <cell r="X44">
            <v>0.01</v>
          </cell>
          <cell r="Y44">
            <v>0.01</v>
          </cell>
        </row>
        <row r="45">
          <cell r="B45" t="str">
            <v>Energy Recovery Ventilator-NR</v>
          </cell>
          <cell r="C45">
            <v>0.01</v>
          </cell>
          <cell r="D45">
            <v>0.01</v>
          </cell>
          <cell r="E45">
            <v>0.01</v>
          </cell>
          <cell r="F45">
            <v>0.01</v>
          </cell>
          <cell r="G45">
            <v>0.01</v>
          </cell>
          <cell r="H45">
            <v>0.01</v>
          </cell>
          <cell r="I45">
            <v>0.01</v>
          </cell>
          <cell r="J45">
            <v>0.01</v>
          </cell>
          <cell r="K45">
            <v>0.01</v>
          </cell>
          <cell r="L45">
            <v>0.01</v>
          </cell>
          <cell r="M45">
            <v>0.01</v>
          </cell>
          <cell r="N45">
            <v>0.01</v>
          </cell>
          <cell r="O45">
            <v>0.01</v>
          </cell>
          <cell r="P45">
            <v>0.01</v>
          </cell>
          <cell r="Q45">
            <v>0.01</v>
          </cell>
          <cell r="R45">
            <v>0.01</v>
          </cell>
          <cell r="S45">
            <v>0.01</v>
          </cell>
          <cell r="T45">
            <v>0.01</v>
          </cell>
          <cell r="U45">
            <v>9.9999999999999978E-2</v>
          </cell>
          <cell r="V45">
            <v>0</v>
          </cell>
          <cell r="X45">
            <v>0.01</v>
          </cell>
          <cell r="Y45">
            <v>0.01</v>
          </cell>
        </row>
        <row r="46">
          <cell r="B46" t="str">
            <v>AC Heat Recovery for Water Heating-NR</v>
          </cell>
          <cell r="C46">
            <v>0.01</v>
          </cell>
          <cell r="D46">
            <v>0.01</v>
          </cell>
          <cell r="E46">
            <v>0.01</v>
          </cell>
          <cell r="F46">
            <v>0.01</v>
          </cell>
          <cell r="G46">
            <v>0.01</v>
          </cell>
          <cell r="H46">
            <v>0.01</v>
          </cell>
          <cell r="I46">
            <v>0.01</v>
          </cell>
          <cell r="J46">
            <v>0.01</v>
          </cell>
          <cell r="K46">
            <v>0.01</v>
          </cell>
          <cell r="L46">
            <v>0.01</v>
          </cell>
          <cell r="M46">
            <v>0.01</v>
          </cell>
          <cell r="N46">
            <v>0.01</v>
          </cell>
          <cell r="O46">
            <v>0.01</v>
          </cell>
          <cell r="P46">
            <v>0.01</v>
          </cell>
          <cell r="Q46">
            <v>0.01</v>
          </cell>
          <cell r="R46">
            <v>0.01</v>
          </cell>
          <cell r="S46">
            <v>0.01</v>
          </cell>
          <cell r="T46">
            <v>0.01</v>
          </cell>
          <cell r="V46">
            <v>0</v>
          </cell>
          <cell r="X46">
            <v>0.01</v>
          </cell>
          <cell r="Y46">
            <v>0.01</v>
          </cell>
        </row>
        <row r="47">
          <cell r="B47" t="str">
            <v>Room Occupancy Sensors in Lodging-Retro</v>
          </cell>
          <cell r="C47">
            <v>0.01</v>
          </cell>
          <cell r="D47">
            <v>0.01</v>
          </cell>
          <cell r="E47">
            <v>0.01</v>
          </cell>
          <cell r="F47">
            <v>0.01</v>
          </cell>
          <cell r="G47">
            <v>0.01</v>
          </cell>
          <cell r="H47">
            <v>0.01</v>
          </cell>
          <cell r="I47">
            <v>0.01</v>
          </cell>
          <cell r="J47">
            <v>0.01</v>
          </cell>
          <cell r="K47">
            <v>0.01</v>
          </cell>
          <cell r="L47">
            <v>0.01</v>
          </cell>
          <cell r="M47">
            <v>0.01</v>
          </cell>
          <cell r="N47">
            <v>0.01</v>
          </cell>
          <cell r="O47">
            <v>0.01</v>
          </cell>
          <cell r="P47">
            <v>0.01</v>
          </cell>
          <cell r="Q47">
            <v>0.01</v>
          </cell>
          <cell r="R47">
            <v>0.01</v>
          </cell>
          <cell r="S47">
            <v>0.01</v>
          </cell>
          <cell r="T47">
            <v>0.01</v>
          </cell>
          <cell r="V47">
            <v>0</v>
          </cell>
          <cell r="X47">
            <v>0.01</v>
          </cell>
          <cell r="Y47">
            <v>0.01</v>
          </cell>
        </row>
        <row r="48">
          <cell r="B48" t="str">
            <v>Chiller - chilled water retrofit-Retro</v>
          </cell>
          <cell r="C48">
            <v>0.01</v>
          </cell>
          <cell r="D48">
            <v>0.01</v>
          </cell>
          <cell r="E48">
            <v>0.01</v>
          </cell>
          <cell r="F48">
            <v>0.01</v>
          </cell>
          <cell r="G48">
            <v>0.01</v>
          </cell>
          <cell r="H48">
            <v>0.01</v>
          </cell>
          <cell r="I48">
            <v>0.01</v>
          </cell>
          <cell r="J48">
            <v>0.01</v>
          </cell>
          <cell r="K48">
            <v>0.01</v>
          </cell>
          <cell r="L48">
            <v>0.01</v>
          </cell>
          <cell r="M48">
            <v>0.01</v>
          </cell>
          <cell r="N48">
            <v>0.01</v>
          </cell>
          <cell r="O48">
            <v>0.01</v>
          </cell>
          <cell r="P48">
            <v>0.01</v>
          </cell>
          <cell r="Q48">
            <v>0.01</v>
          </cell>
          <cell r="R48">
            <v>0.01</v>
          </cell>
          <cell r="S48">
            <v>0.01</v>
          </cell>
          <cell r="T48">
            <v>0.01</v>
          </cell>
          <cell r="V48">
            <v>0</v>
          </cell>
          <cell r="X48">
            <v>0.01</v>
          </cell>
          <cell r="Y48">
            <v>0.01</v>
          </cell>
        </row>
        <row r="49">
          <cell r="B49" t="str">
            <v>Chiller - equip retrofits-Retro</v>
          </cell>
          <cell r="C49">
            <v>0.01</v>
          </cell>
          <cell r="D49">
            <v>0.01</v>
          </cell>
          <cell r="E49">
            <v>0.01</v>
          </cell>
          <cell r="F49">
            <v>0.01</v>
          </cell>
          <cell r="G49">
            <v>0.01</v>
          </cell>
          <cell r="H49">
            <v>0.01</v>
          </cell>
          <cell r="I49">
            <v>0.01</v>
          </cell>
          <cell r="J49">
            <v>0.01</v>
          </cell>
          <cell r="K49">
            <v>0.01</v>
          </cell>
          <cell r="L49">
            <v>0.01</v>
          </cell>
          <cell r="M49">
            <v>0.01</v>
          </cell>
          <cell r="N49">
            <v>0.01</v>
          </cell>
          <cell r="O49">
            <v>0.01</v>
          </cell>
          <cell r="P49">
            <v>0.01</v>
          </cell>
          <cell r="Q49">
            <v>0.01</v>
          </cell>
          <cell r="R49">
            <v>0.01</v>
          </cell>
          <cell r="S49">
            <v>0.01</v>
          </cell>
          <cell r="T49">
            <v>0.01</v>
          </cell>
          <cell r="V49">
            <v>0</v>
          </cell>
          <cell r="X49">
            <v>0.01</v>
          </cell>
          <cell r="Y49">
            <v>0.01</v>
          </cell>
        </row>
        <row r="50">
          <cell r="B50" t="str">
            <v>Pool Blankets-Retro</v>
          </cell>
          <cell r="C50">
            <v>0.01</v>
          </cell>
          <cell r="D50">
            <v>0.01</v>
          </cell>
          <cell r="E50">
            <v>0.01</v>
          </cell>
          <cell r="F50">
            <v>0.01</v>
          </cell>
          <cell r="G50">
            <v>0.01</v>
          </cell>
          <cell r="H50">
            <v>0.01</v>
          </cell>
          <cell r="I50">
            <v>0.01</v>
          </cell>
          <cell r="J50">
            <v>0.01</v>
          </cell>
          <cell r="K50">
            <v>0.01</v>
          </cell>
          <cell r="L50">
            <v>0.01</v>
          </cell>
          <cell r="M50">
            <v>0.01</v>
          </cell>
          <cell r="N50">
            <v>0.01</v>
          </cell>
          <cell r="O50">
            <v>0.01</v>
          </cell>
          <cell r="P50">
            <v>0.01</v>
          </cell>
          <cell r="Q50">
            <v>0.01</v>
          </cell>
          <cell r="R50">
            <v>0.01</v>
          </cell>
          <cell r="S50">
            <v>0.01</v>
          </cell>
          <cell r="T50">
            <v>0.01</v>
          </cell>
          <cell r="V50">
            <v>0</v>
          </cell>
          <cell r="X50">
            <v>0.01</v>
          </cell>
          <cell r="Y50">
            <v>0.01</v>
          </cell>
        </row>
        <row r="51">
          <cell r="B51" t="str">
            <v>Web-Enabled Thermostats-Retro</v>
          </cell>
          <cell r="C51">
            <v>0.01</v>
          </cell>
          <cell r="D51">
            <v>0.01</v>
          </cell>
          <cell r="E51">
            <v>0.01</v>
          </cell>
          <cell r="F51">
            <v>0.01</v>
          </cell>
          <cell r="G51">
            <v>0.01</v>
          </cell>
          <cell r="H51">
            <v>0.01</v>
          </cell>
          <cell r="I51">
            <v>0.01</v>
          </cell>
          <cell r="J51">
            <v>0.01</v>
          </cell>
          <cell r="K51">
            <v>0.01</v>
          </cell>
          <cell r="L51">
            <v>0.01</v>
          </cell>
          <cell r="M51">
            <v>0.01</v>
          </cell>
          <cell r="N51">
            <v>0.01</v>
          </cell>
          <cell r="O51">
            <v>0.01</v>
          </cell>
          <cell r="P51">
            <v>0.01</v>
          </cell>
          <cell r="Q51">
            <v>0.01</v>
          </cell>
          <cell r="R51">
            <v>0.01</v>
          </cell>
          <cell r="S51">
            <v>0.01</v>
          </cell>
          <cell r="T51">
            <v>0.01</v>
          </cell>
          <cell r="V51">
            <v>0</v>
          </cell>
          <cell r="X51">
            <v>0.01</v>
          </cell>
          <cell r="Y51">
            <v>0.01</v>
          </cell>
        </row>
        <row r="52">
          <cell r="B52" t="str">
            <v>Garage CO2 ventilation-Retro</v>
          </cell>
          <cell r="C52">
            <v>0.01</v>
          </cell>
          <cell r="D52">
            <v>0.01</v>
          </cell>
          <cell r="E52">
            <v>0.01</v>
          </cell>
          <cell r="F52">
            <v>0.01</v>
          </cell>
          <cell r="G52">
            <v>0.01</v>
          </cell>
          <cell r="H52">
            <v>0.01</v>
          </cell>
          <cell r="I52">
            <v>0.01</v>
          </cell>
          <cell r="J52">
            <v>0.01</v>
          </cell>
          <cell r="K52">
            <v>0.01</v>
          </cell>
          <cell r="L52">
            <v>0.01</v>
          </cell>
          <cell r="M52">
            <v>0.01</v>
          </cell>
          <cell r="N52">
            <v>0.01</v>
          </cell>
          <cell r="O52">
            <v>0.01</v>
          </cell>
          <cell r="P52">
            <v>0.01</v>
          </cell>
          <cell r="Q52">
            <v>0.01</v>
          </cell>
          <cell r="R52">
            <v>0.01</v>
          </cell>
          <cell r="S52">
            <v>0.01</v>
          </cell>
          <cell r="T52">
            <v>0.01</v>
          </cell>
          <cell r="V52">
            <v>0</v>
          </cell>
          <cell r="X52">
            <v>0.01</v>
          </cell>
          <cell r="Y52">
            <v>0.01</v>
          </cell>
        </row>
        <row r="53">
          <cell r="B53" t="str">
            <v>Circ Pump ECM and drive-Retro</v>
          </cell>
          <cell r="C53">
            <v>0.01</v>
          </cell>
          <cell r="D53">
            <v>0.01</v>
          </cell>
          <cell r="E53">
            <v>0.01</v>
          </cell>
          <cell r="F53">
            <v>0.01</v>
          </cell>
          <cell r="G53">
            <v>0.01</v>
          </cell>
          <cell r="H53">
            <v>0.01</v>
          </cell>
          <cell r="I53">
            <v>0.01</v>
          </cell>
          <cell r="J53">
            <v>0.01</v>
          </cell>
          <cell r="K53">
            <v>0.01</v>
          </cell>
          <cell r="L53">
            <v>0.01</v>
          </cell>
          <cell r="M53">
            <v>0.01</v>
          </cell>
          <cell r="N53">
            <v>0.01</v>
          </cell>
          <cell r="O53">
            <v>0.01</v>
          </cell>
          <cell r="P53">
            <v>0.01</v>
          </cell>
          <cell r="Q53">
            <v>0.01</v>
          </cell>
          <cell r="R53">
            <v>0.01</v>
          </cell>
          <cell r="S53">
            <v>0.01</v>
          </cell>
          <cell r="T53">
            <v>0.01</v>
          </cell>
          <cell r="V53">
            <v>0</v>
          </cell>
          <cell r="X53">
            <v>0.01</v>
          </cell>
          <cell r="Y53">
            <v>0.01</v>
          </cell>
        </row>
        <row r="54">
          <cell r="B54" t="str">
            <v>VRF-New</v>
          </cell>
          <cell r="C54">
            <v>4.9000000000000002E-2</v>
          </cell>
          <cell r="D54">
            <v>0.78400000000000003</v>
          </cell>
          <cell r="E54">
            <v>0.78400000000000003</v>
          </cell>
          <cell r="F54">
            <v>0.245</v>
          </cell>
          <cell r="G54">
            <v>0.245</v>
          </cell>
          <cell r="H54">
            <v>0.245</v>
          </cell>
          <cell r="I54">
            <v>0.245</v>
          </cell>
          <cell r="J54">
            <v>0.78400000000000003</v>
          </cell>
          <cell r="K54">
            <v>0.78400000000000003</v>
          </cell>
          <cell r="L54">
            <v>9.7999999999999997E-3</v>
          </cell>
          <cell r="M54">
            <v>4.9000000000000002E-2</v>
          </cell>
          <cell r="N54">
            <v>4.9000000000000002E-2</v>
          </cell>
          <cell r="O54">
            <v>0.245</v>
          </cell>
          <cell r="P54">
            <v>0.68599999999999994</v>
          </cell>
          <cell r="Q54">
            <v>4.9000000000000002E-2</v>
          </cell>
          <cell r="R54">
            <v>0.78400000000000003</v>
          </cell>
          <cell r="S54">
            <v>0.245</v>
          </cell>
          <cell r="T54">
            <v>0.78400000000000003</v>
          </cell>
          <cell r="V54">
            <v>0</v>
          </cell>
          <cell r="X54">
            <v>0.05</v>
          </cell>
          <cell r="Y54">
            <v>0.8</v>
          </cell>
        </row>
        <row r="55">
          <cell r="B55" t="str">
            <v>VRF-Retro</v>
          </cell>
          <cell r="C55">
            <v>2.4820152866650024E-2</v>
          </cell>
          <cell r="D55">
            <v>6.9496428026620066E-2</v>
          </cell>
          <cell r="E55">
            <v>6.9496428026620066E-2</v>
          </cell>
          <cell r="F55">
            <v>4.9500000000000004E-3</v>
          </cell>
          <cell r="G55">
            <v>6.93E-2</v>
          </cell>
          <cell r="H55">
            <v>6.93E-2</v>
          </cell>
          <cell r="I55">
            <v>2.4750000000000001E-2</v>
          </cell>
          <cell r="J55">
            <v>2.4750000000000001E-2</v>
          </cell>
          <cell r="K55">
            <v>2.4750000000000001E-2</v>
          </cell>
          <cell r="L55">
            <v>2.4750000000000001E-2</v>
          </cell>
          <cell r="M55">
            <v>6.93E-2</v>
          </cell>
          <cell r="N55">
            <v>6.93E-2</v>
          </cell>
          <cell r="O55">
            <v>9.8999999999999999E-4</v>
          </cell>
          <cell r="P55">
            <v>4.9500000000000004E-3</v>
          </cell>
          <cell r="Q55">
            <v>4.9500000000000004E-3</v>
          </cell>
          <cell r="R55">
            <v>2.4750000000000001E-2</v>
          </cell>
          <cell r="S55">
            <v>6.93E-2</v>
          </cell>
          <cell r="T55">
            <v>4.9500000000000004E-3</v>
          </cell>
          <cell r="V55">
            <v>0</v>
          </cell>
          <cell r="X55">
            <v>2.4820152866650024E-2</v>
          </cell>
          <cell r="Y55">
            <v>6.9496428026620066E-2</v>
          </cell>
        </row>
        <row r="56">
          <cell r="B56" t="str">
            <v>Evaporator Roof Top HVAC-Retro</v>
          </cell>
          <cell r="C56">
            <v>0.01</v>
          </cell>
          <cell r="D56">
            <v>0.01</v>
          </cell>
          <cell r="E56">
            <v>0.01</v>
          </cell>
          <cell r="F56">
            <v>0.01</v>
          </cell>
          <cell r="G56">
            <v>0.01</v>
          </cell>
          <cell r="H56">
            <v>0.01</v>
          </cell>
          <cell r="I56">
            <v>0.01</v>
          </cell>
          <cell r="J56">
            <v>0.01</v>
          </cell>
          <cell r="K56">
            <v>0.01</v>
          </cell>
          <cell r="L56">
            <v>0.01</v>
          </cell>
          <cell r="M56">
            <v>0.01</v>
          </cell>
          <cell r="N56">
            <v>0.01</v>
          </cell>
          <cell r="O56">
            <v>0.01</v>
          </cell>
          <cell r="P56">
            <v>0.01</v>
          </cell>
          <cell r="Q56">
            <v>0.01</v>
          </cell>
          <cell r="R56">
            <v>0.01</v>
          </cell>
          <cell r="S56">
            <v>0.01</v>
          </cell>
          <cell r="T56">
            <v>0.01</v>
          </cell>
          <cell r="V56">
            <v>0</v>
          </cell>
          <cell r="X56">
            <v>0.01</v>
          </cell>
          <cell r="Y56">
            <v>0.01</v>
          </cell>
        </row>
        <row r="57">
          <cell r="B57" t="str">
            <v>Secondary Glazing Systems-Retro</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V57">
            <v>0</v>
          </cell>
          <cell r="X57">
            <v>0</v>
          </cell>
          <cell r="Y57">
            <v>0</v>
          </cell>
        </row>
        <row r="58">
          <cell r="B58" t="str">
            <v>LPD Package-New</v>
          </cell>
          <cell r="C58">
            <v>0</v>
          </cell>
          <cell r="D58">
            <v>0</v>
          </cell>
          <cell r="E58">
            <v>0</v>
          </cell>
          <cell r="F58">
            <v>0</v>
          </cell>
          <cell r="G58">
            <v>0</v>
          </cell>
          <cell r="H58">
            <v>0</v>
          </cell>
          <cell r="I58">
            <v>0</v>
          </cell>
          <cell r="J58">
            <v>0</v>
          </cell>
          <cell r="K58">
            <v>0</v>
          </cell>
          <cell r="L58">
            <v>0</v>
          </cell>
          <cell r="M58">
            <v>0</v>
          </cell>
          <cell r="N58">
            <v>0</v>
          </cell>
          <cell r="O58">
            <v>0</v>
          </cell>
          <cell r="P58">
            <v>0</v>
          </cell>
          <cell r="Q58">
            <v>0</v>
          </cell>
          <cell r="R58">
            <v>0</v>
          </cell>
          <cell r="S58">
            <v>0</v>
          </cell>
          <cell r="T58">
            <v>0</v>
          </cell>
          <cell r="V58">
            <v>0</v>
          </cell>
          <cell r="X58">
            <v>0</v>
          </cell>
          <cell r="Y58">
            <v>0</v>
          </cell>
        </row>
        <row r="59">
          <cell r="B59" t="str">
            <v>LPD Package-NR</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V59">
            <v>0</v>
          </cell>
          <cell r="X59">
            <v>0</v>
          </cell>
          <cell r="Y59">
            <v>0</v>
          </cell>
        </row>
        <row r="60">
          <cell r="B60" t="str">
            <v>LPD Package-Retro</v>
          </cell>
          <cell r="C60">
            <v>0</v>
          </cell>
          <cell r="D60">
            <v>0</v>
          </cell>
          <cell r="E60">
            <v>0</v>
          </cell>
          <cell r="F60">
            <v>0</v>
          </cell>
          <cell r="G60">
            <v>0</v>
          </cell>
          <cell r="H60">
            <v>0</v>
          </cell>
          <cell r="I60">
            <v>0</v>
          </cell>
          <cell r="J60">
            <v>0</v>
          </cell>
          <cell r="K60">
            <v>0</v>
          </cell>
          <cell r="L60">
            <v>0</v>
          </cell>
          <cell r="M60">
            <v>0</v>
          </cell>
          <cell r="N60">
            <v>0</v>
          </cell>
          <cell r="O60">
            <v>0</v>
          </cell>
          <cell r="P60">
            <v>0</v>
          </cell>
          <cell r="Q60">
            <v>0</v>
          </cell>
          <cell r="R60">
            <v>0</v>
          </cell>
          <cell r="S60">
            <v>0</v>
          </cell>
          <cell r="T60">
            <v>0</v>
          </cell>
          <cell r="V60">
            <v>0</v>
          </cell>
          <cell r="X60">
            <v>0</v>
          </cell>
          <cell r="Y60">
            <v>0</v>
          </cell>
        </row>
        <row r="61">
          <cell r="B61" t="str">
            <v>Top Daylighting-New</v>
          </cell>
          <cell r="C61">
            <v>0</v>
          </cell>
          <cell r="D61">
            <v>0</v>
          </cell>
          <cell r="E61">
            <v>0</v>
          </cell>
          <cell r="F61">
            <v>0</v>
          </cell>
          <cell r="G61">
            <v>0</v>
          </cell>
          <cell r="H61">
            <v>0</v>
          </cell>
          <cell r="I61">
            <v>0</v>
          </cell>
          <cell r="J61">
            <v>0</v>
          </cell>
          <cell r="K61">
            <v>0</v>
          </cell>
          <cell r="L61">
            <v>0</v>
          </cell>
          <cell r="M61">
            <v>0</v>
          </cell>
          <cell r="N61">
            <v>0</v>
          </cell>
          <cell r="O61">
            <v>0</v>
          </cell>
          <cell r="P61">
            <v>0</v>
          </cell>
          <cell r="Q61">
            <v>0</v>
          </cell>
          <cell r="R61">
            <v>0</v>
          </cell>
          <cell r="S61">
            <v>0</v>
          </cell>
          <cell r="T61">
            <v>0</v>
          </cell>
          <cell r="V61">
            <v>0</v>
          </cell>
          <cell r="X61">
            <v>0</v>
          </cell>
          <cell r="Y61">
            <v>0</v>
          </cell>
        </row>
        <row r="62">
          <cell r="B62" t="str">
            <v>Perimeter Daylighting Controls Advanced-New</v>
          </cell>
          <cell r="C62">
            <v>0</v>
          </cell>
          <cell r="D62">
            <v>0</v>
          </cell>
          <cell r="E62">
            <v>0</v>
          </cell>
          <cell r="F62">
            <v>0</v>
          </cell>
          <cell r="G62">
            <v>0</v>
          </cell>
          <cell r="H62">
            <v>0</v>
          </cell>
          <cell r="I62">
            <v>0</v>
          </cell>
          <cell r="J62">
            <v>0</v>
          </cell>
          <cell r="K62">
            <v>0</v>
          </cell>
          <cell r="L62">
            <v>0</v>
          </cell>
          <cell r="M62">
            <v>0</v>
          </cell>
          <cell r="N62">
            <v>0</v>
          </cell>
          <cell r="O62">
            <v>0</v>
          </cell>
          <cell r="P62">
            <v>0</v>
          </cell>
          <cell r="Q62">
            <v>0</v>
          </cell>
          <cell r="R62">
            <v>0</v>
          </cell>
          <cell r="S62">
            <v>0</v>
          </cell>
          <cell r="T62">
            <v>0</v>
          </cell>
          <cell r="V62">
            <v>0</v>
          </cell>
          <cell r="X62">
            <v>0</v>
          </cell>
          <cell r="Y62">
            <v>0</v>
          </cell>
        </row>
        <row r="63">
          <cell r="B63" t="str">
            <v>Perimeter Daylighting Controls Advanced-NR</v>
          </cell>
          <cell r="C63">
            <v>0</v>
          </cell>
          <cell r="D63">
            <v>0</v>
          </cell>
          <cell r="E63">
            <v>0</v>
          </cell>
          <cell r="F63">
            <v>0</v>
          </cell>
          <cell r="G63">
            <v>0</v>
          </cell>
          <cell r="H63">
            <v>0</v>
          </cell>
          <cell r="I63">
            <v>0</v>
          </cell>
          <cell r="J63">
            <v>0</v>
          </cell>
          <cell r="K63">
            <v>0</v>
          </cell>
          <cell r="L63">
            <v>0</v>
          </cell>
          <cell r="M63">
            <v>0</v>
          </cell>
          <cell r="N63">
            <v>0</v>
          </cell>
          <cell r="O63">
            <v>0</v>
          </cell>
          <cell r="P63">
            <v>0</v>
          </cell>
          <cell r="Q63">
            <v>0</v>
          </cell>
          <cell r="R63">
            <v>0</v>
          </cell>
          <cell r="S63">
            <v>0</v>
          </cell>
          <cell r="T63">
            <v>0</v>
          </cell>
          <cell r="V63">
            <v>0</v>
          </cell>
          <cell r="X63">
            <v>0</v>
          </cell>
          <cell r="Y63">
            <v>0</v>
          </cell>
        </row>
        <row r="64">
          <cell r="B64" t="str">
            <v>Lighting Controls Interior-New</v>
          </cell>
          <cell r="C64">
            <v>0</v>
          </cell>
          <cell r="D64">
            <v>0</v>
          </cell>
          <cell r="E64">
            <v>0</v>
          </cell>
          <cell r="F64">
            <v>0</v>
          </cell>
          <cell r="G64">
            <v>0</v>
          </cell>
          <cell r="H64">
            <v>0</v>
          </cell>
          <cell r="I64">
            <v>0</v>
          </cell>
          <cell r="J64">
            <v>0</v>
          </cell>
          <cell r="K64">
            <v>0</v>
          </cell>
          <cell r="L64">
            <v>0</v>
          </cell>
          <cell r="M64">
            <v>0</v>
          </cell>
          <cell r="N64">
            <v>0</v>
          </cell>
          <cell r="O64">
            <v>0</v>
          </cell>
          <cell r="P64">
            <v>0</v>
          </cell>
          <cell r="Q64">
            <v>0</v>
          </cell>
          <cell r="R64">
            <v>0</v>
          </cell>
          <cell r="S64">
            <v>0</v>
          </cell>
          <cell r="T64">
            <v>0</v>
          </cell>
          <cell r="V64">
            <v>0</v>
          </cell>
          <cell r="X64">
            <v>0</v>
          </cell>
          <cell r="Y64">
            <v>0</v>
          </cell>
        </row>
        <row r="65">
          <cell r="B65" t="str">
            <v>Lighting Controls Interior-NR</v>
          </cell>
          <cell r="C65">
            <v>0</v>
          </cell>
          <cell r="D65">
            <v>0</v>
          </cell>
          <cell r="E65">
            <v>0</v>
          </cell>
          <cell r="F65">
            <v>0</v>
          </cell>
          <cell r="G65">
            <v>0</v>
          </cell>
          <cell r="H65">
            <v>0</v>
          </cell>
          <cell r="I65">
            <v>0</v>
          </cell>
          <cell r="J65">
            <v>0</v>
          </cell>
          <cell r="K65">
            <v>0</v>
          </cell>
          <cell r="L65">
            <v>0</v>
          </cell>
          <cell r="M65">
            <v>0</v>
          </cell>
          <cell r="N65">
            <v>0</v>
          </cell>
          <cell r="O65">
            <v>0</v>
          </cell>
          <cell r="P65">
            <v>0</v>
          </cell>
          <cell r="Q65">
            <v>0</v>
          </cell>
          <cell r="R65">
            <v>0</v>
          </cell>
          <cell r="S65">
            <v>0</v>
          </cell>
          <cell r="T65">
            <v>0</v>
          </cell>
          <cell r="V65">
            <v>0</v>
          </cell>
          <cell r="X65">
            <v>0</v>
          </cell>
          <cell r="Y65">
            <v>0</v>
          </cell>
        </row>
        <row r="66">
          <cell r="B66" t="str">
            <v>Exterior Building Lighting-New</v>
          </cell>
          <cell r="C66">
            <v>0</v>
          </cell>
          <cell r="D66">
            <v>0</v>
          </cell>
          <cell r="E66">
            <v>0</v>
          </cell>
          <cell r="F66">
            <v>0</v>
          </cell>
          <cell r="G66">
            <v>0</v>
          </cell>
          <cell r="H66">
            <v>0</v>
          </cell>
          <cell r="I66">
            <v>0</v>
          </cell>
          <cell r="J66">
            <v>0</v>
          </cell>
          <cell r="K66">
            <v>0</v>
          </cell>
          <cell r="L66">
            <v>0</v>
          </cell>
          <cell r="M66">
            <v>0</v>
          </cell>
          <cell r="N66">
            <v>0</v>
          </cell>
          <cell r="O66">
            <v>0</v>
          </cell>
          <cell r="P66">
            <v>0</v>
          </cell>
          <cell r="Q66">
            <v>0</v>
          </cell>
          <cell r="R66">
            <v>0</v>
          </cell>
          <cell r="S66">
            <v>0</v>
          </cell>
          <cell r="T66">
            <v>0</v>
          </cell>
          <cell r="V66">
            <v>0</v>
          </cell>
          <cell r="X66">
            <v>0</v>
          </cell>
          <cell r="Y66">
            <v>0</v>
          </cell>
        </row>
        <row r="67">
          <cell r="B67" t="str">
            <v>Exterior Building Lighting-NR</v>
          </cell>
          <cell r="C67">
            <v>0</v>
          </cell>
          <cell r="D67">
            <v>0</v>
          </cell>
          <cell r="E67">
            <v>0</v>
          </cell>
          <cell r="F67">
            <v>0</v>
          </cell>
          <cell r="G67">
            <v>0</v>
          </cell>
          <cell r="H67">
            <v>0</v>
          </cell>
          <cell r="I67">
            <v>0</v>
          </cell>
          <cell r="J67">
            <v>0</v>
          </cell>
          <cell r="K67">
            <v>0</v>
          </cell>
          <cell r="L67">
            <v>0</v>
          </cell>
          <cell r="M67">
            <v>0</v>
          </cell>
          <cell r="N67">
            <v>0</v>
          </cell>
          <cell r="O67">
            <v>0</v>
          </cell>
          <cell r="P67">
            <v>0</v>
          </cell>
          <cell r="Q67">
            <v>0</v>
          </cell>
          <cell r="R67">
            <v>0</v>
          </cell>
          <cell r="S67">
            <v>0</v>
          </cell>
          <cell r="T67">
            <v>0</v>
          </cell>
          <cell r="V67">
            <v>0</v>
          </cell>
          <cell r="X67">
            <v>0</v>
          </cell>
          <cell r="Y67">
            <v>0</v>
          </cell>
        </row>
        <row r="68">
          <cell r="B68" t="str">
            <v>Street and Roadway Lighting-New</v>
          </cell>
          <cell r="C68">
            <v>0</v>
          </cell>
          <cell r="D68">
            <v>0</v>
          </cell>
          <cell r="E68">
            <v>0</v>
          </cell>
          <cell r="F68">
            <v>0</v>
          </cell>
          <cell r="G68">
            <v>0</v>
          </cell>
          <cell r="H68">
            <v>0</v>
          </cell>
          <cell r="I68">
            <v>0</v>
          </cell>
          <cell r="J68">
            <v>0</v>
          </cell>
          <cell r="K68">
            <v>0</v>
          </cell>
          <cell r="L68">
            <v>0</v>
          </cell>
          <cell r="M68">
            <v>0</v>
          </cell>
          <cell r="N68">
            <v>0</v>
          </cell>
          <cell r="O68">
            <v>0</v>
          </cell>
          <cell r="P68">
            <v>0</v>
          </cell>
          <cell r="Q68">
            <v>0</v>
          </cell>
          <cell r="R68">
            <v>0</v>
          </cell>
          <cell r="S68">
            <v>0</v>
          </cell>
          <cell r="T68">
            <v>0</v>
          </cell>
          <cell r="U68">
            <v>0.6</v>
          </cell>
          <cell r="V68">
            <v>0</v>
          </cell>
          <cell r="X68">
            <v>0</v>
          </cell>
          <cell r="Y68">
            <v>0</v>
          </cell>
        </row>
        <row r="69">
          <cell r="B69" t="str">
            <v>Street and Roadway Lighting-NR</v>
          </cell>
          <cell r="C69">
            <v>0</v>
          </cell>
          <cell r="D69">
            <v>0</v>
          </cell>
          <cell r="E69">
            <v>0</v>
          </cell>
          <cell r="F69">
            <v>0</v>
          </cell>
          <cell r="G69">
            <v>0</v>
          </cell>
          <cell r="H69">
            <v>0</v>
          </cell>
          <cell r="I69">
            <v>0</v>
          </cell>
          <cell r="J69">
            <v>0</v>
          </cell>
          <cell r="K69">
            <v>0</v>
          </cell>
          <cell r="L69">
            <v>0</v>
          </cell>
          <cell r="M69">
            <v>0</v>
          </cell>
          <cell r="N69">
            <v>0</v>
          </cell>
          <cell r="O69">
            <v>0</v>
          </cell>
          <cell r="P69">
            <v>0</v>
          </cell>
          <cell r="Q69">
            <v>0</v>
          </cell>
          <cell r="R69">
            <v>0</v>
          </cell>
          <cell r="S69">
            <v>0</v>
          </cell>
          <cell r="T69">
            <v>0</v>
          </cell>
          <cell r="U69">
            <v>0.5</v>
          </cell>
          <cell r="V69">
            <v>0</v>
          </cell>
          <cell r="X69">
            <v>0</v>
          </cell>
          <cell r="Y69">
            <v>0</v>
          </cell>
        </row>
        <row r="70">
          <cell r="B70" t="str">
            <v>Parking Lighting-New</v>
          </cell>
          <cell r="C70">
            <v>0</v>
          </cell>
          <cell r="D70">
            <v>0</v>
          </cell>
          <cell r="E70">
            <v>0</v>
          </cell>
          <cell r="F70">
            <v>0</v>
          </cell>
          <cell r="G70">
            <v>0</v>
          </cell>
          <cell r="H70">
            <v>0</v>
          </cell>
          <cell r="I70">
            <v>0</v>
          </cell>
          <cell r="J70">
            <v>0</v>
          </cell>
          <cell r="K70">
            <v>0</v>
          </cell>
          <cell r="L70">
            <v>0</v>
          </cell>
          <cell r="M70">
            <v>0</v>
          </cell>
          <cell r="N70">
            <v>0</v>
          </cell>
          <cell r="O70">
            <v>0</v>
          </cell>
          <cell r="P70">
            <v>0</v>
          </cell>
          <cell r="Q70">
            <v>0</v>
          </cell>
          <cell r="R70">
            <v>0</v>
          </cell>
          <cell r="S70">
            <v>0</v>
          </cell>
          <cell r="T70">
            <v>0</v>
          </cell>
          <cell r="V70">
            <v>0</v>
          </cell>
          <cell r="X70">
            <v>0</v>
          </cell>
          <cell r="Y70">
            <v>0</v>
          </cell>
        </row>
        <row r="71">
          <cell r="B71" t="str">
            <v>Parking Lighting-NR</v>
          </cell>
          <cell r="C71">
            <v>0</v>
          </cell>
          <cell r="D71">
            <v>0</v>
          </cell>
          <cell r="E71">
            <v>0</v>
          </cell>
          <cell r="F71">
            <v>0</v>
          </cell>
          <cell r="G71">
            <v>0</v>
          </cell>
          <cell r="H71">
            <v>0</v>
          </cell>
          <cell r="I71">
            <v>0</v>
          </cell>
          <cell r="J71">
            <v>0</v>
          </cell>
          <cell r="K71">
            <v>0</v>
          </cell>
          <cell r="L71">
            <v>0</v>
          </cell>
          <cell r="M71">
            <v>0</v>
          </cell>
          <cell r="N71">
            <v>0</v>
          </cell>
          <cell r="O71">
            <v>0</v>
          </cell>
          <cell r="P71">
            <v>0</v>
          </cell>
          <cell r="Q71">
            <v>0</v>
          </cell>
          <cell r="R71">
            <v>0</v>
          </cell>
          <cell r="S71">
            <v>0</v>
          </cell>
          <cell r="T71">
            <v>0</v>
          </cell>
          <cell r="V71">
            <v>0</v>
          </cell>
          <cell r="X71">
            <v>0</v>
          </cell>
          <cell r="Y71">
            <v>0</v>
          </cell>
        </row>
        <row r="72">
          <cell r="B72" t="str">
            <v>Bi-Level Stairwell Lighting-NR</v>
          </cell>
          <cell r="C72">
            <v>0.01</v>
          </cell>
          <cell r="D72">
            <v>0.01</v>
          </cell>
          <cell r="E72">
            <v>0.01</v>
          </cell>
          <cell r="F72">
            <v>0.01</v>
          </cell>
          <cell r="G72">
            <v>0.01</v>
          </cell>
          <cell r="H72">
            <v>0.01</v>
          </cell>
          <cell r="I72">
            <v>0.01</v>
          </cell>
          <cell r="J72">
            <v>0.01</v>
          </cell>
          <cell r="K72">
            <v>0.01</v>
          </cell>
          <cell r="L72">
            <v>0.01</v>
          </cell>
          <cell r="M72">
            <v>0.01</v>
          </cell>
          <cell r="N72">
            <v>0.01</v>
          </cell>
          <cell r="O72">
            <v>0.01</v>
          </cell>
          <cell r="P72">
            <v>0.01</v>
          </cell>
          <cell r="Q72">
            <v>0.01</v>
          </cell>
          <cell r="R72">
            <v>0.01</v>
          </cell>
          <cell r="S72">
            <v>0.01</v>
          </cell>
          <cell r="T72">
            <v>0.01</v>
          </cell>
          <cell r="V72">
            <v>0</v>
          </cell>
          <cell r="X72">
            <v>0.01</v>
          </cell>
          <cell r="Y72">
            <v>0.01</v>
          </cell>
        </row>
        <row r="73">
          <cell r="B73" t="str">
            <v>ECM-VAV-New</v>
          </cell>
          <cell r="C73">
            <v>0.6</v>
          </cell>
          <cell r="D73">
            <v>0.7</v>
          </cell>
          <cell r="E73">
            <v>0.9</v>
          </cell>
          <cell r="F73">
            <v>0.9</v>
          </cell>
          <cell r="G73">
            <v>0.9</v>
          </cell>
          <cell r="H73">
            <v>0.9</v>
          </cell>
          <cell r="I73">
            <v>0.6</v>
          </cell>
          <cell r="J73">
            <v>0.9</v>
          </cell>
          <cell r="K73">
            <v>0.6</v>
          </cell>
          <cell r="L73">
            <v>0.9</v>
          </cell>
          <cell r="M73">
            <v>0.9</v>
          </cell>
          <cell r="N73">
            <v>0.9</v>
          </cell>
          <cell r="O73">
            <v>0.9</v>
          </cell>
          <cell r="P73">
            <v>0.9</v>
          </cell>
          <cell r="Q73">
            <v>0.6</v>
          </cell>
          <cell r="R73">
            <v>0.9</v>
          </cell>
          <cell r="S73">
            <v>0.9</v>
          </cell>
          <cell r="T73">
            <v>0.6</v>
          </cell>
          <cell r="X73">
            <v>1</v>
          </cell>
          <cell r="Y73">
            <v>1</v>
          </cell>
        </row>
        <row r="74">
          <cell r="B74" t="str">
            <v>ECM-VAV-NR</v>
          </cell>
          <cell r="C74">
            <v>0.8</v>
          </cell>
          <cell r="D74">
            <v>0.8</v>
          </cell>
          <cell r="E74">
            <v>0.9</v>
          </cell>
          <cell r="F74">
            <v>0.9</v>
          </cell>
          <cell r="G74">
            <v>0.9</v>
          </cell>
          <cell r="H74">
            <v>0.9</v>
          </cell>
          <cell r="I74">
            <v>0.8</v>
          </cell>
          <cell r="J74">
            <v>0.9</v>
          </cell>
          <cell r="K74">
            <v>0.8</v>
          </cell>
          <cell r="L74">
            <v>0.9</v>
          </cell>
          <cell r="M74">
            <v>0.9</v>
          </cell>
          <cell r="N74">
            <v>0.9</v>
          </cell>
          <cell r="O74">
            <v>0.9</v>
          </cell>
          <cell r="P74">
            <v>0.9</v>
          </cell>
          <cell r="Q74">
            <v>0.8</v>
          </cell>
          <cell r="R74">
            <v>0.9</v>
          </cell>
          <cell r="S74">
            <v>0.9</v>
          </cell>
          <cell r="T74">
            <v>0.8</v>
          </cell>
          <cell r="X74">
            <v>1</v>
          </cell>
          <cell r="Y74">
            <v>1</v>
          </cell>
        </row>
        <row r="75">
          <cell r="B75" t="str">
            <v>Pool pumps-Retro</v>
          </cell>
          <cell r="C75">
            <v>0.01</v>
          </cell>
          <cell r="D75">
            <v>0.01</v>
          </cell>
          <cell r="E75">
            <v>0.01</v>
          </cell>
          <cell r="F75">
            <v>0.01</v>
          </cell>
          <cell r="G75">
            <v>0.01</v>
          </cell>
          <cell r="H75">
            <v>0.01</v>
          </cell>
          <cell r="I75">
            <v>0.01</v>
          </cell>
          <cell r="J75">
            <v>0.01</v>
          </cell>
          <cell r="K75">
            <v>0.01</v>
          </cell>
          <cell r="L75">
            <v>0.01</v>
          </cell>
          <cell r="M75">
            <v>0.01</v>
          </cell>
          <cell r="N75">
            <v>0.01</v>
          </cell>
          <cell r="O75">
            <v>0.01</v>
          </cell>
          <cell r="P75">
            <v>0.01</v>
          </cell>
          <cell r="Q75">
            <v>0.01</v>
          </cell>
          <cell r="R75">
            <v>0.01</v>
          </cell>
          <cell r="S75">
            <v>0.01</v>
          </cell>
          <cell r="T75">
            <v>0.01</v>
          </cell>
          <cell r="V75">
            <v>0</v>
          </cell>
          <cell r="X75">
            <v>0.01</v>
          </cell>
          <cell r="Y75">
            <v>0.01</v>
          </cell>
        </row>
        <row r="76">
          <cell r="B76" t="str">
            <v>MotorsRewind-New</v>
          </cell>
          <cell r="C76">
            <v>0.01</v>
          </cell>
          <cell r="D76">
            <v>0.01</v>
          </cell>
          <cell r="E76">
            <v>0.01</v>
          </cell>
          <cell r="F76">
            <v>0.01</v>
          </cell>
          <cell r="G76">
            <v>0.01</v>
          </cell>
          <cell r="H76">
            <v>0.01</v>
          </cell>
          <cell r="I76">
            <v>0.01</v>
          </cell>
          <cell r="J76">
            <v>0.01</v>
          </cell>
          <cell r="K76">
            <v>0.01</v>
          </cell>
          <cell r="L76">
            <v>0.01</v>
          </cell>
          <cell r="M76">
            <v>0.01</v>
          </cell>
          <cell r="N76">
            <v>0.01</v>
          </cell>
          <cell r="O76">
            <v>0.01</v>
          </cell>
          <cell r="P76">
            <v>0.01</v>
          </cell>
          <cell r="Q76">
            <v>0.01</v>
          </cell>
          <cell r="R76">
            <v>0.01</v>
          </cell>
          <cell r="S76">
            <v>0.01</v>
          </cell>
          <cell r="T76">
            <v>0.01</v>
          </cell>
          <cell r="U76">
            <v>0</v>
          </cell>
          <cell r="V76">
            <v>0</v>
          </cell>
          <cell r="X76">
            <v>0.01</v>
          </cell>
          <cell r="Y76">
            <v>0.01</v>
          </cell>
        </row>
        <row r="77">
          <cell r="B77" t="str">
            <v>MotorsRewind-NR</v>
          </cell>
          <cell r="C77">
            <v>0.01</v>
          </cell>
          <cell r="D77">
            <v>0.01</v>
          </cell>
          <cell r="E77">
            <v>0.01</v>
          </cell>
          <cell r="F77">
            <v>0.01</v>
          </cell>
          <cell r="G77">
            <v>0.01</v>
          </cell>
          <cell r="H77">
            <v>0.01</v>
          </cell>
          <cell r="I77">
            <v>0.01</v>
          </cell>
          <cell r="J77">
            <v>0.01</v>
          </cell>
          <cell r="K77">
            <v>0.01</v>
          </cell>
          <cell r="L77">
            <v>0.01</v>
          </cell>
          <cell r="M77">
            <v>0.01</v>
          </cell>
          <cell r="N77">
            <v>0.01</v>
          </cell>
          <cell r="O77">
            <v>0.01</v>
          </cell>
          <cell r="P77">
            <v>0.01</v>
          </cell>
          <cell r="Q77">
            <v>0.01</v>
          </cell>
          <cell r="R77">
            <v>0.01</v>
          </cell>
          <cell r="S77">
            <v>0.01</v>
          </cell>
          <cell r="T77">
            <v>0.01</v>
          </cell>
          <cell r="U77">
            <v>0</v>
          </cell>
          <cell r="V77">
            <v>0</v>
          </cell>
          <cell r="X77">
            <v>0.01</v>
          </cell>
          <cell r="Y77">
            <v>0.01</v>
          </cell>
        </row>
        <row r="78">
          <cell r="B78" t="str">
            <v>Municipal Sewage Treatment-Retro</v>
          </cell>
          <cell r="C78">
            <v>0</v>
          </cell>
          <cell r="D78">
            <v>0</v>
          </cell>
          <cell r="E78">
            <v>0</v>
          </cell>
          <cell r="F78">
            <v>0</v>
          </cell>
          <cell r="G78">
            <v>0</v>
          </cell>
          <cell r="H78">
            <v>0</v>
          </cell>
          <cell r="I78">
            <v>0</v>
          </cell>
          <cell r="J78">
            <v>0</v>
          </cell>
          <cell r="K78">
            <v>0</v>
          </cell>
          <cell r="L78">
            <v>0</v>
          </cell>
          <cell r="M78">
            <v>0</v>
          </cell>
          <cell r="N78">
            <v>0</v>
          </cell>
          <cell r="O78">
            <v>0</v>
          </cell>
          <cell r="P78">
            <v>0</v>
          </cell>
          <cell r="Q78">
            <v>0</v>
          </cell>
          <cell r="R78">
            <v>0</v>
          </cell>
          <cell r="S78">
            <v>0</v>
          </cell>
          <cell r="T78">
            <v>0</v>
          </cell>
          <cell r="U78">
            <v>1</v>
          </cell>
          <cell r="V78">
            <v>0</v>
          </cell>
          <cell r="X78">
            <v>0</v>
          </cell>
          <cell r="Y78">
            <v>0</v>
          </cell>
        </row>
        <row r="79">
          <cell r="B79" t="str">
            <v>Municipal Water Supply-Retro</v>
          </cell>
          <cell r="C79">
            <v>0</v>
          </cell>
          <cell r="D79">
            <v>0</v>
          </cell>
          <cell r="E79">
            <v>0</v>
          </cell>
          <cell r="F79">
            <v>0</v>
          </cell>
          <cell r="G79">
            <v>0</v>
          </cell>
          <cell r="H79">
            <v>0</v>
          </cell>
          <cell r="I79">
            <v>0</v>
          </cell>
          <cell r="J79">
            <v>0</v>
          </cell>
          <cell r="K79">
            <v>0</v>
          </cell>
          <cell r="L79">
            <v>0</v>
          </cell>
          <cell r="M79">
            <v>0</v>
          </cell>
          <cell r="N79">
            <v>0</v>
          </cell>
          <cell r="O79">
            <v>0</v>
          </cell>
          <cell r="P79">
            <v>0</v>
          </cell>
          <cell r="Q79">
            <v>0</v>
          </cell>
          <cell r="R79">
            <v>0</v>
          </cell>
          <cell r="S79">
            <v>0</v>
          </cell>
          <cell r="T79">
            <v>0</v>
          </cell>
          <cell r="U79">
            <v>1</v>
          </cell>
          <cell r="V79">
            <v>0</v>
          </cell>
          <cell r="X79">
            <v>0</v>
          </cell>
          <cell r="Y79">
            <v>0</v>
          </cell>
        </row>
        <row r="80">
          <cell r="B80" t="str">
            <v>Engine Generator Block Heaters-Retro</v>
          </cell>
          <cell r="C80">
            <v>0.01</v>
          </cell>
          <cell r="D80">
            <v>0.01</v>
          </cell>
          <cell r="E80">
            <v>0.01</v>
          </cell>
          <cell r="F80">
            <v>0.01</v>
          </cell>
          <cell r="G80">
            <v>0.01</v>
          </cell>
          <cell r="H80">
            <v>0.01</v>
          </cell>
          <cell r="I80">
            <v>0.01</v>
          </cell>
          <cell r="J80">
            <v>0.01</v>
          </cell>
          <cell r="K80">
            <v>0.01</v>
          </cell>
          <cell r="L80">
            <v>0.01</v>
          </cell>
          <cell r="M80">
            <v>0.01</v>
          </cell>
          <cell r="N80">
            <v>0.01</v>
          </cell>
          <cell r="O80">
            <v>0.01</v>
          </cell>
          <cell r="P80">
            <v>0.01</v>
          </cell>
          <cell r="Q80">
            <v>0.01</v>
          </cell>
          <cell r="R80">
            <v>0.01</v>
          </cell>
          <cell r="S80">
            <v>0.01</v>
          </cell>
          <cell r="T80">
            <v>0.01</v>
          </cell>
          <cell r="U80">
            <v>0</v>
          </cell>
          <cell r="V80">
            <v>0</v>
          </cell>
          <cell r="X80">
            <v>0.01</v>
          </cell>
          <cell r="Y80">
            <v>0.01</v>
          </cell>
        </row>
        <row r="81">
          <cell r="B81" t="str">
            <v>Grocery Refrigeration Bundle-Retro</v>
          </cell>
          <cell r="C81">
            <v>0</v>
          </cell>
          <cell r="D81">
            <v>0</v>
          </cell>
          <cell r="E81">
            <v>0</v>
          </cell>
          <cell r="F81">
            <v>0</v>
          </cell>
          <cell r="G81">
            <v>0</v>
          </cell>
          <cell r="H81">
            <v>0</v>
          </cell>
          <cell r="I81">
            <v>0</v>
          </cell>
          <cell r="J81">
            <v>0</v>
          </cell>
          <cell r="K81">
            <v>0</v>
          </cell>
          <cell r="L81">
            <v>0</v>
          </cell>
          <cell r="M81">
            <v>0</v>
          </cell>
          <cell r="N81">
            <v>0</v>
          </cell>
          <cell r="O81">
            <v>0</v>
          </cell>
          <cell r="P81">
            <v>0</v>
          </cell>
          <cell r="Q81">
            <v>0</v>
          </cell>
          <cell r="R81">
            <v>0</v>
          </cell>
          <cell r="S81">
            <v>0</v>
          </cell>
          <cell r="T81">
            <v>0</v>
          </cell>
          <cell r="U81">
            <v>0</v>
          </cell>
          <cell r="V81">
            <v>0</v>
          </cell>
          <cell r="X81">
            <v>0</v>
          </cell>
          <cell r="Y81">
            <v>0</v>
          </cell>
        </row>
        <row r="82">
          <cell r="B82" t="str">
            <v>Packaged Refrigeration Equipment-New</v>
          </cell>
          <cell r="C82">
            <v>0</v>
          </cell>
          <cell r="D82">
            <v>0</v>
          </cell>
          <cell r="E82">
            <v>0</v>
          </cell>
          <cell r="F82">
            <v>0</v>
          </cell>
          <cell r="G82">
            <v>0</v>
          </cell>
          <cell r="H82">
            <v>0</v>
          </cell>
          <cell r="I82">
            <v>0</v>
          </cell>
          <cell r="J82">
            <v>0</v>
          </cell>
          <cell r="K82">
            <v>0</v>
          </cell>
          <cell r="L82">
            <v>0</v>
          </cell>
          <cell r="M82">
            <v>0</v>
          </cell>
          <cell r="N82">
            <v>0</v>
          </cell>
          <cell r="O82">
            <v>0</v>
          </cell>
          <cell r="P82">
            <v>0</v>
          </cell>
          <cell r="Q82">
            <v>0</v>
          </cell>
          <cell r="R82">
            <v>0</v>
          </cell>
          <cell r="S82">
            <v>0</v>
          </cell>
          <cell r="T82">
            <v>0</v>
          </cell>
          <cell r="U82">
            <v>0</v>
          </cell>
          <cell r="V82">
            <v>0</v>
          </cell>
          <cell r="X82">
            <v>0</v>
          </cell>
          <cell r="Y82">
            <v>0</v>
          </cell>
        </row>
        <row r="83">
          <cell r="B83" t="str">
            <v>Appliances - Freezers-NR</v>
          </cell>
          <cell r="C83">
            <v>0.01</v>
          </cell>
          <cell r="D83">
            <v>0.01</v>
          </cell>
          <cell r="E83">
            <v>0.01</v>
          </cell>
          <cell r="F83">
            <v>0.01</v>
          </cell>
          <cell r="G83">
            <v>0.01</v>
          </cell>
          <cell r="H83">
            <v>0.01</v>
          </cell>
          <cell r="I83">
            <v>0.01</v>
          </cell>
          <cell r="J83">
            <v>0.01</v>
          </cell>
          <cell r="K83">
            <v>0.01</v>
          </cell>
          <cell r="L83">
            <v>0.01</v>
          </cell>
          <cell r="M83">
            <v>0.01</v>
          </cell>
          <cell r="N83">
            <v>0.01</v>
          </cell>
          <cell r="O83">
            <v>0.01</v>
          </cell>
          <cell r="P83">
            <v>0.01</v>
          </cell>
          <cell r="Q83">
            <v>0.01</v>
          </cell>
          <cell r="R83">
            <v>0.01</v>
          </cell>
          <cell r="S83">
            <v>0.01</v>
          </cell>
          <cell r="T83">
            <v>0.01</v>
          </cell>
          <cell r="U83" t="e">
            <v>#VALUE!</v>
          </cell>
          <cell r="V83">
            <v>0</v>
          </cell>
          <cell r="X83">
            <v>0.01</v>
          </cell>
          <cell r="Y83">
            <v>0.01</v>
          </cell>
        </row>
        <row r="84">
          <cell r="B84" t="str">
            <v>Appliances - Refrigerators-NR</v>
          </cell>
          <cell r="C84">
            <v>0.01</v>
          </cell>
          <cell r="D84">
            <v>0.01</v>
          </cell>
          <cell r="E84">
            <v>0.01</v>
          </cell>
          <cell r="F84">
            <v>0.01</v>
          </cell>
          <cell r="G84">
            <v>0.01</v>
          </cell>
          <cell r="H84">
            <v>0.01</v>
          </cell>
          <cell r="I84">
            <v>0.01</v>
          </cell>
          <cell r="J84">
            <v>0.01</v>
          </cell>
          <cell r="K84">
            <v>0.01</v>
          </cell>
          <cell r="L84">
            <v>0.01</v>
          </cell>
          <cell r="M84">
            <v>0.01</v>
          </cell>
          <cell r="N84">
            <v>0.01</v>
          </cell>
          <cell r="O84">
            <v>0.01</v>
          </cell>
          <cell r="P84">
            <v>0.01</v>
          </cell>
          <cell r="Q84">
            <v>0.01</v>
          </cell>
          <cell r="R84">
            <v>0.01</v>
          </cell>
          <cell r="S84">
            <v>0.01</v>
          </cell>
          <cell r="T84">
            <v>0.01</v>
          </cell>
          <cell r="U84" t="e">
            <v>#VALUE!</v>
          </cell>
          <cell r="V84">
            <v>0</v>
          </cell>
          <cell r="X84">
            <v>0.01</v>
          </cell>
          <cell r="Y84">
            <v>0.01</v>
          </cell>
        </row>
        <row r="85">
          <cell r="B85" t="str">
            <v>Water Cooler Controls-NR</v>
          </cell>
          <cell r="C85">
            <v>0</v>
          </cell>
          <cell r="D85">
            <v>0</v>
          </cell>
          <cell r="E85">
            <v>0</v>
          </cell>
          <cell r="F85">
            <v>0</v>
          </cell>
          <cell r="G85">
            <v>0</v>
          </cell>
          <cell r="H85">
            <v>0</v>
          </cell>
          <cell r="I85">
            <v>0</v>
          </cell>
          <cell r="J85">
            <v>0</v>
          </cell>
          <cell r="K85">
            <v>0</v>
          </cell>
          <cell r="L85">
            <v>0</v>
          </cell>
          <cell r="M85">
            <v>0</v>
          </cell>
          <cell r="N85">
            <v>0</v>
          </cell>
          <cell r="O85">
            <v>0</v>
          </cell>
          <cell r="P85">
            <v>0</v>
          </cell>
          <cell r="Q85">
            <v>0</v>
          </cell>
          <cell r="R85">
            <v>0</v>
          </cell>
          <cell r="S85">
            <v>0</v>
          </cell>
          <cell r="T85">
            <v>0</v>
          </cell>
          <cell r="U85">
            <v>0</v>
          </cell>
          <cell r="V85">
            <v>0</v>
          </cell>
          <cell r="X85">
            <v>0</v>
          </cell>
          <cell r="Y85">
            <v>0</v>
          </cell>
        </row>
        <row r="86">
          <cell r="B86" t="str">
            <v>WHTanks-New</v>
          </cell>
          <cell r="C86">
            <v>1</v>
          </cell>
          <cell r="D86">
            <v>1</v>
          </cell>
          <cell r="E86">
            <v>1</v>
          </cell>
          <cell r="F86">
            <v>1</v>
          </cell>
          <cell r="G86">
            <v>1</v>
          </cell>
          <cell r="H86">
            <v>1</v>
          </cell>
          <cell r="I86">
            <v>1</v>
          </cell>
          <cell r="J86">
            <v>1</v>
          </cell>
          <cell r="K86">
            <v>1</v>
          </cell>
          <cell r="L86">
            <v>1</v>
          </cell>
          <cell r="M86">
            <v>1</v>
          </cell>
          <cell r="N86">
            <v>1</v>
          </cell>
          <cell r="O86">
            <v>1</v>
          </cell>
          <cell r="P86">
            <v>1</v>
          </cell>
          <cell r="Q86">
            <v>1</v>
          </cell>
          <cell r="R86">
            <v>1</v>
          </cell>
          <cell r="S86">
            <v>1</v>
          </cell>
          <cell r="T86">
            <v>1</v>
          </cell>
          <cell r="U86">
            <v>0</v>
          </cell>
          <cell r="V86">
            <v>0</v>
          </cell>
          <cell r="X86">
            <v>1</v>
          </cell>
          <cell r="Y86">
            <v>1</v>
          </cell>
        </row>
        <row r="87">
          <cell r="B87" t="str">
            <v>WHTanks-NR</v>
          </cell>
          <cell r="C87">
            <v>1</v>
          </cell>
          <cell r="D87">
            <v>1</v>
          </cell>
          <cell r="E87">
            <v>1</v>
          </cell>
          <cell r="F87">
            <v>1</v>
          </cell>
          <cell r="G87">
            <v>1</v>
          </cell>
          <cell r="H87">
            <v>1</v>
          </cell>
          <cell r="I87">
            <v>1</v>
          </cell>
          <cell r="J87">
            <v>1</v>
          </cell>
          <cell r="K87">
            <v>1</v>
          </cell>
          <cell r="L87">
            <v>1</v>
          </cell>
          <cell r="M87">
            <v>1</v>
          </cell>
          <cell r="N87">
            <v>1</v>
          </cell>
          <cell r="O87">
            <v>1</v>
          </cell>
          <cell r="P87">
            <v>1</v>
          </cell>
          <cell r="Q87">
            <v>1</v>
          </cell>
          <cell r="R87">
            <v>1</v>
          </cell>
          <cell r="S87">
            <v>1</v>
          </cell>
          <cell r="T87">
            <v>1</v>
          </cell>
          <cell r="U87" t="e">
            <v>#VALUE!</v>
          </cell>
          <cell r="X87">
            <v>1</v>
          </cell>
          <cell r="Y87">
            <v>1</v>
          </cell>
        </row>
        <row r="88">
          <cell r="B88" t="str">
            <v>Appliances - Clothes Washers-NR</v>
          </cell>
          <cell r="C88">
            <v>0.01</v>
          </cell>
          <cell r="D88">
            <v>0.01</v>
          </cell>
          <cell r="E88">
            <v>0.01</v>
          </cell>
          <cell r="F88">
            <v>0.01</v>
          </cell>
          <cell r="G88">
            <v>0.01</v>
          </cell>
          <cell r="H88">
            <v>0.01</v>
          </cell>
          <cell r="I88">
            <v>0.01</v>
          </cell>
          <cell r="J88">
            <v>0.01</v>
          </cell>
          <cell r="K88">
            <v>0.01</v>
          </cell>
          <cell r="L88">
            <v>0.01</v>
          </cell>
          <cell r="M88">
            <v>0.01</v>
          </cell>
          <cell r="N88">
            <v>0.01</v>
          </cell>
          <cell r="O88">
            <v>0.01</v>
          </cell>
          <cell r="P88">
            <v>0.01</v>
          </cell>
          <cell r="Q88">
            <v>0.01</v>
          </cell>
          <cell r="R88">
            <v>0.01</v>
          </cell>
          <cell r="S88">
            <v>0.01</v>
          </cell>
          <cell r="T88">
            <v>0.01</v>
          </cell>
          <cell r="U88" t="e">
            <v>#VALUE!</v>
          </cell>
          <cell r="V88">
            <v>0</v>
          </cell>
          <cell r="X88">
            <v>0.01</v>
          </cell>
          <cell r="Y88">
            <v>0.01</v>
          </cell>
        </row>
        <row r="89">
          <cell r="B89" t="str">
            <v>Showerheads-Retro</v>
          </cell>
          <cell r="C89">
            <v>0.8</v>
          </cell>
          <cell r="D89">
            <v>0.8</v>
          </cell>
          <cell r="E89">
            <v>0.8</v>
          </cell>
          <cell r="F89">
            <v>0.8</v>
          </cell>
          <cell r="G89">
            <v>0.8</v>
          </cell>
          <cell r="H89">
            <v>0.8</v>
          </cell>
          <cell r="I89">
            <v>0.8</v>
          </cell>
          <cell r="J89">
            <v>0.8</v>
          </cell>
          <cell r="K89">
            <v>0.8</v>
          </cell>
          <cell r="L89">
            <v>0.8</v>
          </cell>
          <cell r="M89">
            <v>0.8</v>
          </cell>
          <cell r="N89">
            <v>0.8</v>
          </cell>
          <cell r="O89">
            <v>0.8</v>
          </cell>
          <cell r="P89">
            <v>0.8</v>
          </cell>
          <cell r="Q89">
            <v>0.8</v>
          </cell>
          <cell r="R89">
            <v>0.8</v>
          </cell>
          <cell r="S89">
            <v>0.8</v>
          </cell>
          <cell r="T89">
            <v>0.8</v>
          </cell>
          <cell r="U89" t="e">
            <v>#VALUE!</v>
          </cell>
          <cell r="V89">
            <v>0</v>
          </cell>
          <cell r="W89">
            <v>0</v>
          </cell>
          <cell r="X89">
            <v>1</v>
          </cell>
          <cell r="Y89">
            <v>1</v>
          </cell>
        </row>
        <row r="90">
          <cell r="B90" t="str">
            <v>Water Heating - GFHX-New</v>
          </cell>
          <cell r="C90">
            <v>0.01</v>
          </cell>
          <cell r="D90">
            <v>0.01</v>
          </cell>
          <cell r="E90">
            <v>0.01</v>
          </cell>
          <cell r="F90">
            <v>0.01</v>
          </cell>
          <cell r="G90">
            <v>0.01</v>
          </cell>
          <cell r="H90">
            <v>0.01</v>
          </cell>
          <cell r="I90">
            <v>0.01</v>
          </cell>
          <cell r="J90">
            <v>0.01</v>
          </cell>
          <cell r="K90">
            <v>0.01</v>
          </cell>
          <cell r="L90">
            <v>0.01</v>
          </cell>
          <cell r="M90">
            <v>0.01</v>
          </cell>
          <cell r="N90">
            <v>0.01</v>
          </cell>
          <cell r="O90">
            <v>0.01</v>
          </cell>
          <cell r="P90">
            <v>0.01</v>
          </cell>
          <cell r="Q90">
            <v>0.01</v>
          </cell>
          <cell r="R90">
            <v>0.01</v>
          </cell>
          <cell r="S90">
            <v>0.01</v>
          </cell>
          <cell r="T90">
            <v>0.01</v>
          </cell>
          <cell r="U90" t="e">
            <v>#VALUE!</v>
          </cell>
          <cell r="V90">
            <v>0</v>
          </cell>
          <cell r="X90">
            <v>0.01</v>
          </cell>
          <cell r="Y90">
            <v>0.01</v>
          </cell>
        </row>
        <row r="91">
          <cell r="B91" t="str">
            <v>Demand Control Circulating system DHW-Retro</v>
          </cell>
          <cell r="C91">
            <v>0.01</v>
          </cell>
          <cell r="D91">
            <v>0.01</v>
          </cell>
          <cell r="E91">
            <v>0.01</v>
          </cell>
          <cell r="F91">
            <v>0.01</v>
          </cell>
          <cell r="G91">
            <v>0.01</v>
          </cell>
          <cell r="H91">
            <v>0.01</v>
          </cell>
          <cell r="I91">
            <v>0.01</v>
          </cell>
          <cell r="J91">
            <v>0.01</v>
          </cell>
          <cell r="K91">
            <v>0.01</v>
          </cell>
          <cell r="L91">
            <v>0.01</v>
          </cell>
          <cell r="M91">
            <v>0.01</v>
          </cell>
          <cell r="N91">
            <v>0.01</v>
          </cell>
          <cell r="O91">
            <v>0.01</v>
          </cell>
          <cell r="P91">
            <v>0.01</v>
          </cell>
          <cell r="Q91">
            <v>0.01</v>
          </cell>
          <cell r="R91">
            <v>0.01</v>
          </cell>
          <cell r="S91">
            <v>0.01</v>
          </cell>
          <cell r="T91">
            <v>0.01</v>
          </cell>
          <cell r="U91" t="e">
            <v>#VALUE!</v>
          </cell>
          <cell r="V91">
            <v>0</v>
          </cell>
          <cell r="X91">
            <v>0.01</v>
          </cell>
          <cell r="Y91">
            <v>0.01</v>
          </cell>
        </row>
        <row r="92">
          <cell r="B92" t="str">
            <v>Central HPWH MF-Retro</v>
          </cell>
          <cell r="C92">
            <v>0.01</v>
          </cell>
          <cell r="D92">
            <v>0.01</v>
          </cell>
          <cell r="E92">
            <v>0.01</v>
          </cell>
          <cell r="F92">
            <v>0.01</v>
          </cell>
          <cell r="G92">
            <v>0.01</v>
          </cell>
          <cell r="H92">
            <v>0.01</v>
          </cell>
          <cell r="I92">
            <v>0.01</v>
          </cell>
          <cell r="J92">
            <v>0.01</v>
          </cell>
          <cell r="K92">
            <v>0.01</v>
          </cell>
          <cell r="L92">
            <v>0.01</v>
          </cell>
          <cell r="M92">
            <v>0.01</v>
          </cell>
          <cell r="N92">
            <v>0.01</v>
          </cell>
          <cell r="O92">
            <v>0.01</v>
          </cell>
          <cell r="P92">
            <v>0.01</v>
          </cell>
          <cell r="Q92">
            <v>0.01</v>
          </cell>
          <cell r="R92">
            <v>0.01</v>
          </cell>
          <cell r="S92">
            <v>0.01</v>
          </cell>
          <cell r="T92">
            <v>0.01</v>
          </cell>
          <cell r="U92" t="e">
            <v>#VALUE!</v>
          </cell>
          <cell r="V92">
            <v>0</v>
          </cell>
          <cell r="X92">
            <v>0.01</v>
          </cell>
          <cell r="Y92">
            <v>0.01</v>
          </cell>
        </row>
        <row r="93">
          <cell r="B93" t="str">
            <v>Ultra Low Energy Building-New</v>
          </cell>
          <cell r="C93">
            <v>0</v>
          </cell>
          <cell r="D93">
            <v>0</v>
          </cell>
          <cell r="E93">
            <v>0</v>
          </cell>
          <cell r="F93">
            <v>0</v>
          </cell>
          <cell r="G93">
            <v>0</v>
          </cell>
          <cell r="H93">
            <v>0</v>
          </cell>
          <cell r="I93">
            <v>0</v>
          </cell>
          <cell r="J93">
            <v>0</v>
          </cell>
          <cell r="K93">
            <v>0</v>
          </cell>
          <cell r="L93">
            <v>0</v>
          </cell>
          <cell r="M93">
            <v>0</v>
          </cell>
          <cell r="N93">
            <v>0</v>
          </cell>
          <cell r="O93">
            <v>0</v>
          </cell>
          <cell r="P93">
            <v>0</v>
          </cell>
          <cell r="Q93">
            <v>0</v>
          </cell>
          <cell r="R93">
            <v>0</v>
          </cell>
          <cell r="S93">
            <v>0</v>
          </cell>
          <cell r="T93">
            <v>0</v>
          </cell>
          <cell r="U93">
            <v>0</v>
          </cell>
          <cell r="V93">
            <v>0</v>
          </cell>
          <cell r="X93">
            <v>0</v>
          </cell>
          <cell r="Y93">
            <v>0</v>
          </cell>
        </row>
        <row r="94">
          <cell r="B94" t="str">
            <v>Low Power LF Lamps-NR</v>
          </cell>
          <cell r="C94">
            <v>1</v>
          </cell>
          <cell r="D94">
            <v>1</v>
          </cell>
          <cell r="E94">
            <v>1</v>
          </cell>
          <cell r="F94">
            <v>1</v>
          </cell>
          <cell r="G94">
            <v>1</v>
          </cell>
          <cell r="H94">
            <v>1</v>
          </cell>
          <cell r="I94">
            <v>1</v>
          </cell>
          <cell r="J94">
            <v>1</v>
          </cell>
          <cell r="K94">
            <v>1</v>
          </cell>
          <cell r="L94">
            <v>1</v>
          </cell>
          <cell r="M94">
            <v>1</v>
          </cell>
          <cell r="N94">
            <v>1</v>
          </cell>
          <cell r="O94">
            <v>1</v>
          </cell>
          <cell r="P94">
            <v>1</v>
          </cell>
          <cell r="Q94">
            <v>1</v>
          </cell>
          <cell r="R94">
            <v>1</v>
          </cell>
          <cell r="S94">
            <v>1</v>
          </cell>
          <cell r="T94">
            <v>1</v>
          </cell>
          <cell r="U94">
            <v>0</v>
          </cell>
          <cell r="V94">
            <v>0</v>
          </cell>
          <cell r="X94">
            <v>1</v>
          </cell>
          <cell r="Y94">
            <v>1</v>
          </cell>
        </row>
        <row r="95">
          <cell r="B95">
            <v>0</v>
          </cell>
          <cell r="C95">
            <v>0</v>
          </cell>
          <cell r="D95">
            <v>0</v>
          </cell>
          <cell r="E95">
            <v>0</v>
          </cell>
          <cell r="F95">
            <v>0</v>
          </cell>
          <cell r="G95">
            <v>0</v>
          </cell>
          <cell r="H95">
            <v>0</v>
          </cell>
          <cell r="I95">
            <v>0</v>
          </cell>
          <cell r="J95">
            <v>0</v>
          </cell>
          <cell r="K95">
            <v>0</v>
          </cell>
          <cell r="L95">
            <v>0</v>
          </cell>
          <cell r="M95">
            <v>0</v>
          </cell>
          <cell r="N95">
            <v>0</v>
          </cell>
          <cell r="O95">
            <v>0</v>
          </cell>
          <cell r="P95">
            <v>0</v>
          </cell>
          <cell r="Q95">
            <v>0</v>
          </cell>
          <cell r="R95">
            <v>0</v>
          </cell>
          <cell r="S95">
            <v>0</v>
          </cell>
          <cell r="T95">
            <v>0</v>
          </cell>
          <cell r="U95">
            <v>0</v>
          </cell>
          <cell r="V95">
            <v>0</v>
          </cell>
          <cell r="X95">
            <v>0</v>
          </cell>
        </row>
        <row r="96">
          <cell r="B96">
            <v>0</v>
          </cell>
          <cell r="C96">
            <v>0</v>
          </cell>
          <cell r="D96">
            <v>0</v>
          </cell>
          <cell r="E96">
            <v>0</v>
          </cell>
          <cell r="F96">
            <v>0</v>
          </cell>
          <cell r="G96">
            <v>0</v>
          </cell>
          <cell r="H96">
            <v>0</v>
          </cell>
          <cell r="I96">
            <v>0</v>
          </cell>
          <cell r="J96">
            <v>0</v>
          </cell>
          <cell r="K96">
            <v>0</v>
          </cell>
          <cell r="L96">
            <v>0</v>
          </cell>
          <cell r="M96">
            <v>0</v>
          </cell>
          <cell r="N96">
            <v>0</v>
          </cell>
          <cell r="O96">
            <v>0</v>
          </cell>
          <cell r="P96">
            <v>0</v>
          </cell>
          <cell r="Q96">
            <v>0</v>
          </cell>
          <cell r="R96">
            <v>0</v>
          </cell>
          <cell r="S96">
            <v>0</v>
          </cell>
          <cell r="T96">
            <v>0</v>
          </cell>
          <cell r="U96">
            <v>0</v>
          </cell>
          <cell r="V96">
            <v>0</v>
          </cell>
          <cell r="X96">
            <v>0</v>
          </cell>
        </row>
        <row r="97">
          <cell r="B97">
            <v>0</v>
          </cell>
          <cell r="C97">
            <v>0</v>
          </cell>
          <cell r="D97">
            <v>0</v>
          </cell>
          <cell r="E97">
            <v>0</v>
          </cell>
          <cell r="F97">
            <v>0</v>
          </cell>
          <cell r="G97">
            <v>0</v>
          </cell>
          <cell r="H97">
            <v>0</v>
          </cell>
          <cell r="I97">
            <v>0</v>
          </cell>
          <cell r="J97">
            <v>0</v>
          </cell>
          <cell r="K97">
            <v>0</v>
          </cell>
          <cell r="L97">
            <v>0</v>
          </cell>
          <cell r="M97">
            <v>0</v>
          </cell>
          <cell r="N97">
            <v>0</v>
          </cell>
          <cell r="O97">
            <v>0</v>
          </cell>
          <cell r="P97">
            <v>0</v>
          </cell>
          <cell r="Q97">
            <v>0</v>
          </cell>
          <cell r="R97">
            <v>0</v>
          </cell>
          <cell r="S97">
            <v>0</v>
          </cell>
          <cell r="T97">
            <v>0</v>
          </cell>
          <cell r="U97">
            <v>0</v>
          </cell>
          <cell r="V97">
            <v>0</v>
          </cell>
          <cell r="X97">
            <v>0</v>
          </cell>
        </row>
        <row r="98">
          <cell r="B98">
            <v>0</v>
          </cell>
          <cell r="C98">
            <v>0</v>
          </cell>
          <cell r="D98">
            <v>0</v>
          </cell>
          <cell r="E98">
            <v>0</v>
          </cell>
          <cell r="F98">
            <v>0</v>
          </cell>
          <cell r="G98">
            <v>0</v>
          </cell>
          <cell r="H98">
            <v>0</v>
          </cell>
          <cell r="I98">
            <v>0</v>
          </cell>
          <cell r="J98">
            <v>0</v>
          </cell>
          <cell r="K98">
            <v>0</v>
          </cell>
          <cell r="L98">
            <v>0</v>
          </cell>
          <cell r="M98">
            <v>0</v>
          </cell>
          <cell r="N98">
            <v>0</v>
          </cell>
          <cell r="O98">
            <v>0</v>
          </cell>
          <cell r="P98">
            <v>0</v>
          </cell>
          <cell r="Q98">
            <v>0</v>
          </cell>
          <cell r="R98">
            <v>0</v>
          </cell>
          <cell r="S98">
            <v>0</v>
          </cell>
          <cell r="T98">
            <v>0</v>
          </cell>
          <cell r="U98">
            <v>0</v>
          </cell>
          <cell r="V98">
            <v>0</v>
          </cell>
          <cell r="X98">
            <v>0</v>
          </cell>
        </row>
        <row r="99">
          <cell r="B99">
            <v>0</v>
          </cell>
          <cell r="C99">
            <v>0</v>
          </cell>
          <cell r="D99">
            <v>0</v>
          </cell>
          <cell r="E99">
            <v>0</v>
          </cell>
          <cell r="F99">
            <v>0</v>
          </cell>
          <cell r="G99">
            <v>0</v>
          </cell>
          <cell r="H99">
            <v>0</v>
          </cell>
          <cell r="I99">
            <v>0</v>
          </cell>
          <cell r="J99">
            <v>0</v>
          </cell>
          <cell r="K99">
            <v>0</v>
          </cell>
          <cell r="L99">
            <v>0</v>
          </cell>
          <cell r="M99">
            <v>0</v>
          </cell>
          <cell r="N99">
            <v>0</v>
          </cell>
          <cell r="O99">
            <v>0</v>
          </cell>
          <cell r="P99">
            <v>0</v>
          </cell>
          <cell r="Q99">
            <v>0</v>
          </cell>
          <cell r="R99">
            <v>0</v>
          </cell>
          <cell r="S99">
            <v>0</v>
          </cell>
          <cell r="T99">
            <v>0</v>
          </cell>
          <cell r="U99">
            <v>0</v>
          </cell>
          <cell r="V99">
            <v>0</v>
          </cell>
          <cell r="X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cell r="O100">
            <v>0</v>
          </cell>
          <cell r="P100">
            <v>0</v>
          </cell>
          <cell r="Q100">
            <v>0</v>
          </cell>
          <cell r="R100">
            <v>0</v>
          </cell>
          <cell r="S100">
            <v>0</v>
          </cell>
          <cell r="T100">
            <v>0</v>
          </cell>
          <cell r="U100">
            <v>0</v>
          </cell>
          <cell r="V100">
            <v>0</v>
          </cell>
          <cell r="X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cell r="O101">
            <v>0</v>
          </cell>
          <cell r="P101">
            <v>0</v>
          </cell>
          <cell r="Q101">
            <v>0</v>
          </cell>
          <cell r="R101">
            <v>0</v>
          </cell>
          <cell r="S101">
            <v>0</v>
          </cell>
          <cell r="T101">
            <v>0</v>
          </cell>
          <cell r="U101">
            <v>0</v>
          </cell>
          <cell r="V101">
            <v>0</v>
          </cell>
          <cell r="X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cell r="O102">
            <v>0</v>
          </cell>
          <cell r="P102">
            <v>0</v>
          </cell>
          <cell r="Q102">
            <v>0</v>
          </cell>
          <cell r="R102">
            <v>0</v>
          </cell>
          <cell r="S102">
            <v>0</v>
          </cell>
          <cell r="T102">
            <v>0</v>
          </cell>
          <cell r="U102">
            <v>0</v>
          </cell>
          <cell r="V102">
            <v>0</v>
          </cell>
          <cell r="X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cell r="O103">
            <v>0</v>
          </cell>
          <cell r="P103">
            <v>0</v>
          </cell>
          <cell r="Q103">
            <v>0</v>
          </cell>
          <cell r="R103">
            <v>0</v>
          </cell>
          <cell r="S103">
            <v>0</v>
          </cell>
          <cell r="T103">
            <v>0</v>
          </cell>
        </row>
        <row r="104">
          <cell r="B104">
            <v>0</v>
          </cell>
          <cell r="C104">
            <v>0</v>
          </cell>
          <cell r="D104">
            <v>0</v>
          </cell>
          <cell r="E104">
            <v>0</v>
          </cell>
          <cell r="F104">
            <v>0</v>
          </cell>
          <cell r="G104">
            <v>0</v>
          </cell>
          <cell r="H104">
            <v>0</v>
          </cell>
          <cell r="I104">
            <v>0</v>
          </cell>
          <cell r="J104">
            <v>0</v>
          </cell>
          <cell r="K104">
            <v>0</v>
          </cell>
          <cell r="L104">
            <v>0</v>
          </cell>
          <cell r="M104">
            <v>0</v>
          </cell>
          <cell r="N104">
            <v>0</v>
          </cell>
          <cell r="O104">
            <v>0</v>
          </cell>
          <cell r="P104">
            <v>0</v>
          </cell>
          <cell r="Q104">
            <v>0</v>
          </cell>
          <cell r="R104">
            <v>0</v>
          </cell>
          <cell r="S104">
            <v>0</v>
          </cell>
          <cell r="T104">
            <v>0</v>
          </cell>
        </row>
        <row r="105">
          <cell r="B105">
            <v>0</v>
          </cell>
          <cell r="C105">
            <v>0</v>
          </cell>
          <cell r="D105">
            <v>0</v>
          </cell>
          <cell r="E105">
            <v>0</v>
          </cell>
          <cell r="F105">
            <v>0</v>
          </cell>
          <cell r="G105">
            <v>0</v>
          </cell>
          <cell r="H105">
            <v>0</v>
          </cell>
          <cell r="I105">
            <v>0</v>
          </cell>
          <cell r="J105">
            <v>0</v>
          </cell>
          <cell r="K105">
            <v>0</v>
          </cell>
          <cell r="L105">
            <v>0</v>
          </cell>
          <cell r="M105">
            <v>0</v>
          </cell>
          <cell r="N105">
            <v>0</v>
          </cell>
          <cell r="O105">
            <v>0</v>
          </cell>
          <cell r="P105">
            <v>0</v>
          </cell>
          <cell r="Q105">
            <v>0</v>
          </cell>
          <cell r="R105">
            <v>0</v>
          </cell>
          <cell r="S105">
            <v>0</v>
          </cell>
          <cell r="T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cell r="O106">
            <v>0</v>
          </cell>
          <cell r="P106">
            <v>0</v>
          </cell>
          <cell r="Q106">
            <v>0</v>
          </cell>
          <cell r="R106">
            <v>0</v>
          </cell>
          <cell r="S106">
            <v>0</v>
          </cell>
          <cell r="T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cell r="O107">
            <v>0</v>
          </cell>
          <cell r="P107">
            <v>0</v>
          </cell>
          <cell r="Q107">
            <v>0</v>
          </cell>
          <cell r="R107">
            <v>0</v>
          </cell>
          <cell r="S107">
            <v>0</v>
          </cell>
          <cell r="T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cell r="O108">
            <v>0</v>
          </cell>
          <cell r="P108">
            <v>0</v>
          </cell>
          <cell r="Q108">
            <v>0</v>
          </cell>
          <cell r="R108">
            <v>0</v>
          </cell>
          <cell r="S108">
            <v>0</v>
          </cell>
          <cell r="T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cell r="O109">
            <v>0</v>
          </cell>
          <cell r="P109">
            <v>0</v>
          </cell>
          <cell r="Q109">
            <v>0</v>
          </cell>
          <cell r="R109">
            <v>0</v>
          </cell>
          <cell r="S109">
            <v>0</v>
          </cell>
          <cell r="T109">
            <v>0</v>
          </cell>
        </row>
        <row r="110">
          <cell r="C110">
            <v>0</v>
          </cell>
          <cell r="D110">
            <v>0</v>
          </cell>
          <cell r="E110">
            <v>0</v>
          </cell>
          <cell r="F110">
            <v>0</v>
          </cell>
          <cell r="G110">
            <v>0</v>
          </cell>
          <cell r="H110">
            <v>0</v>
          </cell>
          <cell r="I110">
            <v>0</v>
          </cell>
          <cell r="J110">
            <v>0</v>
          </cell>
          <cell r="K110">
            <v>0</v>
          </cell>
          <cell r="L110">
            <v>0</v>
          </cell>
          <cell r="M110">
            <v>0</v>
          </cell>
          <cell r="N110">
            <v>0</v>
          </cell>
          <cell r="O110">
            <v>0</v>
          </cell>
          <cell r="P110">
            <v>0</v>
          </cell>
          <cell r="Q110">
            <v>0</v>
          </cell>
          <cell r="R110">
            <v>0</v>
          </cell>
          <cell r="S110">
            <v>0</v>
          </cell>
          <cell r="T110">
            <v>0</v>
          </cell>
        </row>
        <row r="111">
          <cell r="C111">
            <v>0</v>
          </cell>
          <cell r="D111">
            <v>0</v>
          </cell>
          <cell r="E111">
            <v>0</v>
          </cell>
          <cell r="F111">
            <v>0</v>
          </cell>
          <cell r="G111">
            <v>0</v>
          </cell>
          <cell r="H111">
            <v>0</v>
          </cell>
          <cell r="I111">
            <v>0</v>
          </cell>
          <cell r="J111">
            <v>0</v>
          </cell>
          <cell r="K111">
            <v>0</v>
          </cell>
          <cell r="L111">
            <v>0</v>
          </cell>
          <cell r="M111">
            <v>0</v>
          </cell>
          <cell r="N111">
            <v>0</v>
          </cell>
          <cell r="O111">
            <v>0</v>
          </cell>
          <cell r="P111">
            <v>0</v>
          </cell>
          <cell r="Q111">
            <v>0</v>
          </cell>
          <cell r="R111">
            <v>0</v>
          </cell>
          <cell r="S111">
            <v>0</v>
          </cell>
          <cell r="T111">
            <v>0</v>
          </cell>
        </row>
        <row r="112">
          <cell r="C112">
            <v>0</v>
          </cell>
          <cell r="D112">
            <v>0</v>
          </cell>
          <cell r="E112">
            <v>0</v>
          </cell>
          <cell r="F112">
            <v>0</v>
          </cell>
          <cell r="G112">
            <v>0</v>
          </cell>
          <cell r="H112">
            <v>0</v>
          </cell>
          <cell r="I112">
            <v>0</v>
          </cell>
          <cell r="J112">
            <v>0</v>
          </cell>
          <cell r="K112">
            <v>0</v>
          </cell>
          <cell r="L112">
            <v>0</v>
          </cell>
          <cell r="M112">
            <v>0</v>
          </cell>
          <cell r="N112">
            <v>0</v>
          </cell>
          <cell r="O112">
            <v>0</v>
          </cell>
          <cell r="P112">
            <v>0</v>
          </cell>
          <cell r="Q112">
            <v>0</v>
          </cell>
          <cell r="R112">
            <v>0</v>
          </cell>
          <cell r="S112">
            <v>0</v>
          </cell>
          <cell r="T112">
            <v>0</v>
          </cell>
        </row>
      </sheetData>
      <sheetData sheetId="4">
        <row r="11">
          <cell r="B11" t="str">
            <v>Measure Index Name</v>
          </cell>
          <cell r="C11" t="str">
            <v>Large Off</v>
          </cell>
          <cell r="D11" t="str">
            <v>Medium Off</v>
          </cell>
          <cell r="E11" t="str">
            <v>Small Off</v>
          </cell>
          <cell r="F11" t="str">
            <v>Xlarge Ret</v>
          </cell>
          <cell r="G11" t="str">
            <v>Large Ret</v>
          </cell>
          <cell r="H11" t="str">
            <v>Medium Ret</v>
          </cell>
          <cell r="I11" t="str">
            <v>Small Ret</v>
          </cell>
          <cell r="J11" t="str">
            <v>School K-12</v>
          </cell>
          <cell r="K11" t="str">
            <v>University</v>
          </cell>
          <cell r="L11" t="str">
            <v>Warehouse</v>
          </cell>
          <cell r="M11" t="str">
            <v>Supermarket</v>
          </cell>
          <cell r="N11" t="str">
            <v>MiniMart</v>
          </cell>
          <cell r="O11" t="str">
            <v>Restaurant</v>
          </cell>
          <cell r="P11" t="str">
            <v>Lodging</v>
          </cell>
          <cell r="Q11" t="str">
            <v>Hospital</v>
          </cell>
          <cell r="R11" t="str">
            <v>Residential Care</v>
          </cell>
          <cell r="S11" t="str">
            <v>Assembly</v>
          </cell>
          <cell r="T11" t="str">
            <v>Other</v>
          </cell>
          <cell r="U11" t="str">
            <v>Non-Building Stock</v>
          </cell>
        </row>
        <row r="19">
          <cell r="B19" t="str">
            <v>Desktop-NR</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0.75</v>
          </cell>
          <cell r="V19" t="str">
            <v>NEEA Sales data</v>
          </cell>
        </row>
        <row r="20">
          <cell r="B20" t="str">
            <v>Pre-Rinse Spray Valve-Retro</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0.26</v>
          </cell>
          <cell r="V20" t="str">
            <v>6 going on 7 plus CBSA</v>
          </cell>
        </row>
        <row r="21">
          <cell r="B21" t="str">
            <v>Cooking Equipment-NR</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0.39</v>
          </cell>
          <cell r="V21" t="str">
            <v>EPA Energy Star 2011</v>
          </cell>
        </row>
        <row r="22">
          <cell r="B22" t="str">
            <v>Premium HVAC Equipment-New</v>
          </cell>
          <cell r="C22">
            <v>0.1</v>
          </cell>
          <cell r="D22">
            <v>0.1</v>
          </cell>
          <cell r="E22">
            <v>0.1</v>
          </cell>
          <cell r="F22">
            <v>0.1</v>
          </cell>
          <cell r="G22">
            <v>0.1</v>
          </cell>
          <cell r="H22">
            <v>0.1</v>
          </cell>
          <cell r="I22">
            <v>0.1</v>
          </cell>
          <cell r="J22">
            <v>0.1</v>
          </cell>
          <cell r="K22">
            <v>0.1</v>
          </cell>
          <cell r="L22">
            <v>0.1</v>
          </cell>
          <cell r="M22">
            <v>0.1</v>
          </cell>
          <cell r="N22">
            <v>0.1</v>
          </cell>
          <cell r="O22">
            <v>0.1</v>
          </cell>
          <cell r="P22">
            <v>0.1</v>
          </cell>
          <cell r="Q22">
            <v>0.1</v>
          </cell>
          <cell r="R22">
            <v>0.1</v>
          </cell>
          <cell r="S22">
            <v>0.1</v>
          </cell>
          <cell r="T22">
            <v>0.1</v>
          </cell>
          <cell r="U22">
            <v>0</v>
          </cell>
        </row>
        <row r="23">
          <cell r="B23" t="str">
            <v>Premium HVAC Equipment-NR</v>
          </cell>
          <cell r="C23">
            <v>0.1</v>
          </cell>
          <cell r="D23">
            <v>0.1</v>
          </cell>
          <cell r="E23">
            <v>0.1</v>
          </cell>
          <cell r="F23">
            <v>0.1</v>
          </cell>
          <cell r="G23">
            <v>0.1</v>
          </cell>
          <cell r="H23">
            <v>0.1</v>
          </cell>
          <cell r="I23">
            <v>0.1</v>
          </cell>
          <cell r="J23">
            <v>0.1</v>
          </cell>
          <cell r="K23">
            <v>0.1</v>
          </cell>
          <cell r="L23">
            <v>0.1</v>
          </cell>
          <cell r="M23">
            <v>0.1</v>
          </cell>
          <cell r="N23">
            <v>0.1</v>
          </cell>
          <cell r="O23">
            <v>0.1</v>
          </cell>
          <cell r="P23">
            <v>0.1</v>
          </cell>
          <cell r="Q23">
            <v>0.1</v>
          </cell>
          <cell r="R23">
            <v>0.1</v>
          </cell>
          <cell r="S23">
            <v>0.1</v>
          </cell>
          <cell r="T23">
            <v>0.1</v>
          </cell>
          <cell r="U23">
            <v>0</v>
          </cell>
        </row>
        <row r="24">
          <cell r="B24" t="str">
            <v>Glass-New</v>
          </cell>
          <cell r="C24">
            <v>0.30399999999999999</v>
          </cell>
          <cell r="D24">
            <v>0.21039999999999998</v>
          </cell>
          <cell r="E24">
            <v>0.21760000000000002</v>
          </cell>
          <cell r="F24">
            <v>0.38244</v>
          </cell>
          <cell r="G24">
            <v>0.38183</v>
          </cell>
          <cell r="H24">
            <v>0.21683000000000002</v>
          </cell>
          <cell r="I24">
            <v>0.45624999999999999</v>
          </cell>
          <cell r="J24">
            <v>0.1434</v>
          </cell>
          <cell r="K24">
            <v>0.20800000000000002</v>
          </cell>
          <cell r="L24">
            <v>0.47244999999999998</v>
          </cell>
          <cell r="M24">
            <v>0.21212000000000003</v>
          </cell>
          <cell r="N24">
            <v>0.22062000000000004</v>
          </cell>
          <cell r="O24">
            <v>0.225000056</v>
          </cell>
          <cell r="P24">
            <v>0.25224999999999997</v>
          </cell>
          <cell r="Q24">
            <v>0.19740000000000002</v>
          </cell>
          <cell r="R24">
            <v>0.25850000000000001</v>
          </cell>
          <cell r="S24">
            <v>0.2</v>
          </cell>
          <cell r="T24">
            <v>0.23139999999999999</v>
          </cell>
          <cell r="U24">
            <v>0</v>
          </cell>
        </row>
        <row r="25">
          <cell r="B25" t="str">
            <v>Glass-NR</v>
          </cell>
          <cell r="C25">
            <v>0.30399999999999999</v>
          </cell>
          <cell r="D25">
            <v>0.21039999999999998</v>
          </cell>
          <cell r="E25">
            <v>0.21760000000000002</v>
          </cell>
          <cell r="F25">
            <v>0.38244</v>
          </cell>
          <cell r="G25">
            <v>0.38183</v>
          </cell>
          <cell r="H25">
            <v>0.21683000000000002</v>
          </cell>
          <cell r="I25">
            <v>0.45624999999999999</v>
          </cell>
          <cell r="J25">
            <v>0.1434</v>
          </cell>
          <cell r="K25">
            <v>0.20800000000000002</v>
          </cell>
          <cell r="L25">
            <v>0.47244999999999998</v>
          </cell>
          <cell r="M25">
            <v>0.21212000000000003</v>
          </cell>
          <cell r="N25">
            <v>0.22062000000000004</v>
          </cell>
          <cell r="O25">
            <v>0.225000056</v>
          </cell>
          <cell r="P25">
            <v>0.25224999999999997</v>
          </cell>
          <cell r="Q25">
            <v>0.19740000000000002</v>
          </cell>
          <cell r="R25">
            <v>0.25850000000000001</v>
          </cell>
          <cell r="S25">
            <v>0.2</v>
          </cell>
          <cell r="T25">
            <v>0.23139999999999999</v>
          </cell>
          <cell r="U25">
            <v>0</v>
          </cell>
        </row>
        <row r="26">
          <cell r="B26" t="str">
            <v>Glass-Retro</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row>
        <row r="27">
          <cell r="B27" t="str">
            <v>Advanced Rooftop Controller-New</v>
          </cell>
          <cell r="C27">
            <v>0.05</v>
          </cell>
          <cell r="D27">
            <v>0.05</v>
          </cell>
          <cell r="E27">
            <v>0.05</v>
          </cell>
          <cell r="F27">
            <v>0.05</v>
          </cell>
          <cell r="G27">
            <v>0.05</v>
          </cell>
          <cell r="H27">
            <v>0.05</v>
          </cell>
          <cell r="I27">
            <v>0.05</v>
          </cell>
          <cell r="J27">
            <v>0.05</v>
          </cell>
          <cell r="K27">
            <v>0.05</v>
          </cell>
          <cell r="L27">
            <v>0.05</v>
          </cell>
          <cell r="M27">
            <v>0.05</v>
          </cell>
          <cell r="N27">
            <v>0.05</v>
          </cell>
          <cell r="O27">
            <v>0.05</v>
          </cell>
          <cell r="P27">
            <v>0.05</v>
          </cell>
          <cell r="Q27">
            <v>0.05</v>
          </cell>
          <cell r="R27">
            <v>0.05</v>
          </cell>
          <cell r="S27">
            <v>0.05</v>
          </cell>
          <cell r="T27">
            <v>0.05</v>
          </cell>
          <cell r="U27">
            <v>0</v>
          </cell>
        </row>
        <row r="28">
          <cell r="B28" t="str">
            <v>Advanced Rooftop Controller-NR</v>
          </cell>
          <cell r="C28">
            <v>0.05</v>
          </cell>
          <cell r="D28">
            <v>0.05</v>
          </cell>
          <cell r="E28">
            <v>0.05</v>
          </cell>
          <cell r="F28">
            <v>0.05</v>
          </cell>
          <cell r="G28">
            <v>0.05</v>
          </cell>
          <cell r="H28">
            <v>0.05</v>
          </cell>
          <cell r="I28">
            <v>0.05</v>
          </cell>
          <cell r="J28">
            <v>0.05</v>
          </cell>
          <cell r="K28">
            <v>0.05</v>
          </cell>
          <cell r="L28">
            <v>0.05</v>
          </cell>
          <cell r="M28">
            <v>0.05</v>
          </cell>
          <cell r="N28">
            <v>0.05</v>
          </cell>
          <cell r="O28">
            <v>0.05</v>
          </cell>
          <cell r="P28">
            <v>0.05</v>
          </cell>
          <cell r="Q28">
            <v>0.05</v>
          </cell>
          <cell r="R28">
            <v>0.05</v>
          </cell>
          <cell r="S28">
            <v>0.05</v>
          </cell>
          <cell r="T28">
            <v>0.05</v>
          </cell>
          <cell r="U28">
            <v>0</v>
          </cell>
        </row>
        <row r="29">
          <cell r="B29" t="str">
            <v>Advanced Rooftop Controller-Retro</v>
          </cell>
          <cell r="C29">
            <v>0.05</v>
          </cell>
          <cell r="D29">
            <v>0.05</v>
          </cell>
          <cell r="E29">
            <v>0.05</v>
          </cell>
          <cell r="F29">
            <v>0.05</v>
          </cell>
          <cell r="G29">
            <v>0.05</v>
          </cell>
          <cell r="H29">
            <v>0.05</v>
          </cell>
          <cell r="I29">
            <v>0.05</v>
          </cell>
          <cell r="J29">
            <v>0.05</v>
          </cell>
          <cell r="K29">
            <v>0.05</v>
          </cell>
          <cell r="L29">
            <v>0.05</v>
          </cell>
          <cell r="M29">
            <v>0.05</v>
          </cell>
          <cell r="N29">
            <v>0.05</v>
          </cell>
          <cell r="O29">
            <v>0.05</v>
          </cell>
          <cell r="P29">
            <v>0.05</v>
          </cell>
          <cell r="Q29">
            <v>0.05</v>
          </cell>
          <cell r="R29">
            <v>0.05</v>
          </cell>
          <cell r="S29">
            <v>0.05</v>
          </cell>
          <cell r="T29">
            <v>0.05</v>
          </cell>
          <cell r="U29">
            <v>0</v>
          </cell>
        </row>
        <row r="30">
          <cell r="B30" t="str">
            <v>Variable Speed Chiller-New</v>
          </cell>
          <cell r="C30">
            <v>0.1</v>
          </cell>
          <cell r="D30">
            <v>0.1</v>
          </cell>
          <cell r="E30">
            <v>0.1</v>
          </cell>
          <cell r="F30">
            <v>0.1</v>
          </cell>
          <cell r="G30">
            <v>0.1</v>
          </cell>
          <cell r="H30">
            <v>0.1</v>
          </cell>
          <cell r="I30">
            <v>0.1</v>
          </cell>
          <cell r="J30">
            <v>0.1</v>
          </cell>
          <cell r="K30">
            <v>0.1</v>
          </cell>
          <cell r="L30">
            <v>0.1</v>
          </cell>
          <cell r="M30">
            <v>0.1</v>
          </cell>
          <cell r="N30">
            <v>0.1</v>
          </cell>
          <cell r="O30">
            <v>0.1</v>
          </cell>
          <cell r="P30">
            <v>0.1</v>
          </cell>
          <cell r="Q30">
            <v>0.1</v>
          </cell>
          <cell r="R30">
            <v>0.1</v>
          </cell>
          <cell r="S30">
            <v>0.1</v>
          </cell>
          <cell r="T30">
            <v>0.1</v>
          </cell>
          <cell r="U30">
            <v>0</v>
          </cell>
        </row>
        <row r="31">
          <cell r="B31" t="str">
            <v>Variable Speed Chiller-NR</v>
          </cell>
          <cell r="C31">
            <v>0.1</v>
          </cell>
          <cell r="D31">
            <v>0.1</v>
          </cell>
          <cell r="E31">
            <v>0.1</v>
          </cell>
          <cell r="F31">
            <v>0.1</v>
          </cell>
          <cell r="G31">
            <v>0.1</v>
          </cell>
          <cell r="H31">
            <v>0.1</v>
          </cell>
          <cell r="I31">
            <v>0.1</v>
          </cell>
          <cell r="J31">
            <v>0.1</v>
          </cell>
          <cell r="K31">
            <v>0.1</v>
          </cell>
          <cell r="L31">
            <v>0.1</v>
          </cell>
          <cell r="M31">
            <v>0.1</v>
          </cell>
          <cell r="N31">
            <v>0.1</v>
          </cell>
          <cell r="O31">
            <v>0.1</v>
          </cell>
          <cell r="P31">
            <v>0.1</v>
          </cell>
          <cell r="Q31">
            <v>0.1</v>
          </cell>
          <cell r="R31">
            <v>0.1</v>
          </cell>
          <cell r="S31">
            <v>0.1</v>
          </cell>
          <cell r="T31">
            <v>0.1</v>
          </cell>
          <cell r="U31">
            <v>0</v>
          </cell>
        </row>
        <row r="32">
          <cell r="B32" t="str">
            <v>Commercial EM-New</v>
          </cell>
          <cell r="C32">
            <v>0</v>
          </cell>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t="str">
            <v/>
          </cell>
          <cell r="V32" t="str">
            <v>Baseline saturation in measure workbook-eui adjustment</v>
          </cell>
        </row>
        <row r="33">
          <cell r="B33" t="str">
            <v>Commercial EM-NR</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t="str">
            <v/>
          </cell>
        </row>
        <row r="34">
          <cell r="B34" t="str">
            <v>Commercial EM-Retro</v>
          </cell>
          <cell r="C34">
            <v>0.18579999999999999</v>
          </cell>
          <cell r="D34">
            <v>0.18579999999999999</v>
          </cell>
          <cell r="E34">
            <v>0.18579999999999999</v>
          </cell>
          <cell r="F34">
            <v>0.18579999999999999</v>
          </cell>
          <cell r="G34">
            <v>0.18579999999999999</v>
          </cell>
          <cell r="H34">
            <v>0.18579999999999999</v>
          </cell>
          <cell r="I34">
            <v>0.18579999999999999</v>
          </cell>
          <cell r="J34">
            <v>0.18579999999999999</v>
          </cell>
          <cell r="K34">
            <v>0.18579999999999999</v>
          </cell>
          <cell r="L34">
            <v>0.18579999999999999</v>
          </cell>
          <cell r="M34">
            <v>0.18579999999999999</v>
          </cell>
          <cell r="N34">
            <v>0.18579999999999999</v>
          </cell>
          <cell r="O34">
            <v>0.18579999999999999</v>
          </cell>
          <cell r="P34">
            <v>0.18579999999999999</v>
          </cell>
          <cell r="Q34">
            <v>0.18579999999999999</v>
          </cell>
          <cell r="R34">
            <v>0.18579999999999999</v>
          </cell>
          <cell r="S34">
            <v>0.18579999999999999</v>
          </cell>
          <cell r="T34">
            <v>0.18579999999999999</v>
          </cell>
          <cell r="U34" t="str">
            <v/>
          </cell>
          <cell r="V34" t="str">
            <v>From 6 going on 7.  See Com-EM workbook</v>
          </cell>
        </row>
        <row r="35">
          <cell r="B35" t="str">
            <v>Evaporative Assist Cooling-New</v>
          </cell>
          <cell r="C35">
            <v>0</v>
          </cell>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row>
        <row r="36">
          <cell r="B36" t="str">
            <v>Evaporative Assist Cooling-NR</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row>
        <row r="37">
          <cell r="B37" t="str">
            <v>Low Pressure Distribution Complex HVAC-New</v>
          </cell>
          <cell r="C37">
            <v>0.1</v>
          </cell>
          <cell r="D37">
            <v>0.1</v>
          </cell>
          <cell r="E37">
            <v>0.1</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0.05</v>
          </cell>
          <cell r="U37">
            <v>0</v>
          </cell>
        </row>
        <row r="38">
          <cell r="B38" t="str">
            <v>Demand Control Ventilation-New</v>
          </cell>
          <cell r="C38">
            <v>0</v>
          </cell>
          <cell r="D38">
            <v>0</v>
          </cell>
          <cell r="E38">
            <v>0</v>
          </cell>
          <cell r="F38">
            <v>0.2</v>
          </cell>
          <cell r="G38">
            <v>0</v>
          </cell>
          <cell r="H38">
            <v>0</v>
          </cell>
          <cell r="I38">
            <v>0</v>
          </cell>
          <cell r="J38">
            <v>0</v>
          </cell>
          <cell r="K38">
            <v>0</v>
          </cell>
          <cell r="L38">
            <v>0</v>
          </cell>
          <cell r="M38">
            <v>0</v>
          </cell>
          <cell r="N38">
            <v>0</v>
          </cell>
          <cell r="O38">
            <v>0</v>
          </cell>
          <cell r="P38">
            <v>0</v>
          </cell>
          <cell r="Q38">
            <v>0</v>
          </cell>
          <cell r="R38">
            <v>0</v>
          </cell>
          <cell r="S38">
            <v>0</v>
          </cell>
          <cell r="T38">
            <v>0</v>
          </cell>
          <cell r="U38">
            <v>0</v>
          </cell>
        </row>
        <row r="39">
          <cell r="B39" t="str">
            <v>Demand Control Ventilation-NR</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row>
        <row r="40">
          <cell r="B40" t="str">
            <v>Demand Control Ventilation-Retro</v>
          </cell>
          <cell r="C40">
            <v>0.29417841433623887</v>
          </cell>
          <cell r="D40">
            <v>0.16600530238180544</v>
          </cell>
          <cell r="E40">
            <v>2.3737663898859066E-2</v>
          </cell>
          <cell r="F40">
            <v>0.22300715162221316</v>
          </cell>
          <cell r="G40">
            <v>0.19741792645695339</v>
          </cell>
          <cell r="H40">
            <v>4.2740762746028386E-2</v>
          </cell>
          <cell r="I40">
            <v>1.3597214573254024E-2</v>
          </cell>
          <cell r="J40">
            <v>0.3265989178858158</v>
          </cell>
          <cell r="K40">
            <v>0.13622896031789924</v>
          </cell>
          <cell r="L40">
            <v>0.12181229468805803</v>
          </cell>
          <cell r="M40">
            <v>1.5043119467328166E-2</v>
          </cell>
          <cell r="N40">
            <v>0.13718952244125024</v>
          </cell>
          <cell r="O40">
            <v>0.13714113159081304</v>
          </cell>
          <cell r="P40">
            <v>3.8125362646436782E-2</v>
          </cell>
          <cell r="Q40">
            <v>0.13622896031789924</v>
          </cell>
          <cell r="R40">
            <v>9.2381299117502383E-2</v>
          </cell>
          <cell r="S40">
            <v>0.22458868903269982</v>
          </cell>
          <cell r="T40">
            <v>0.27868917229328594</v>
          </cell>
          <cell r="U40">
            <v>0</v>
          </cell>
        </row>
        <row r="41">
          <cell r="B41" t="str">
            <v>Premium Fume Hood-NR</v>
          </cell>
          <cell r="C41">
            <v>0</v>
          </cell>
          <cell r="D41">
            <v>0</v>
          </cell>
          <cell r="E41">
            <v>0</v>
          </cell>
          <cell r="F41">
            <v>0</v>
          </cell>
          <cell r="G41">
            <v>0</v>
          </cell>
          <cell r="H41">
            <v>0</v>
          </cell>
          <cell r="I41">
            <v>0</v>
          </cell>
          <cell r="J41">
            <v>0</v>
          </cell>
          <cell r="K41">
            <v>0</v>
          </cell>
          <cell r="L41">
            <v>0</v>
          </cell>
          <cell r="M41">
            <v>0</v>
          </cell>
          <cell r="N41">
            <v>0</v>
          </cell>
          <cell r="O41">
            <v>0</v>
          </cell>
          <cell r="P41">
            <v>0</v>
          </cell>
          <cell r="Q41">
            <v>0</v>
          </cell>
          <cell r="R41">
            <v>0</v>
          </cell>
          <cell r="S41">
            <v>0</v>
          </cell>
          <cell r="T41">
            <v>0</v>
          </cell>
          <cell r="U41">
            <v>0.1</v>
          </cell>
          <cell r="W41">
            <v>0.29417841433623887</v>
          </cell>
        </row>
        <row r="42">
          <cell r="B42" t="str">
            <v>DCV Restaurant Hood-Retro</v>
          </cell>
          <cell r="C42">
            <v>0</v>
          </cell>
          <cell r="D42">
            <v>0</v>
          </cell>
          <cell r="E42">
            <v>0</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cell r="U42">
            <v>0</v>
          </cell>
          <cell r="W42">
            <v>0.16600530238180544</v>
          </cell>
        </row>
        <row r="43">
          <cell r="B43" t="str">
            <v>DCV Parking Garage-Retro</v>
          </cell>
          <cell r="C43">
            <v>0</v>
          </cell>
          <cell r="D43">
            <v>0</v>
          </cell>
          <cell r="E43">
            <v>0</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U43">
            <v>0.4</v>
          </cell>
          <cell r="W43">
            <v>2.3737663898859066E-2</v>
          </cell>
        </row>
        <row r="44">
          <cell r="B44" t="str">
            <v>Weatherization - School-Retro</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t="str">
            <v/>
          </cell>
          <cell r="W44">
            <v>0.22300715162221316</v>
          </cell>
        </row>
        <row r="45">
          <cell r="B45" t="str">
            <v>Energy Recovery Ventilator-NR</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0.9</v>
          </cell>
          <cell r="V45" t="str">
            <v>NEEA Sales data</v>
          </cell>
          <cell r="W45">
            <v>0.19741792645695339</v>
          </cell>
        </row>
        <row r="46">
          <cell r="B46" t="str">
            <v>AC Heat Recovery for Water Heating-NR</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t="str">
            <v/>
          </cell>
          <cell r="W46">
            <v>4.2740762746028386E-2</v>
          </cell>
        </row>
        <row r="47">
          <cell r="B47" t="str">
            <v>Room Occupancy Sensors in Lodging-Retro</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t="str">
            <v/>
          </cell>
          <cell r="W47">
            <v>1.3597214573254024E-2</v>
          </cell>
        </row>
        <row r="48">
          <cell r="B48" t="str">
            <v>Chiller - chilled water retrofit-Retro</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t="str">
            <v/>
          </cell>
          <cell r="W48">
            <v>0.3265989178858158</v>
          </cell>
        </row>
        <row r="49">
          <cell r="B49" t="str">
            <v>Chiller - equip retrofits-Retro</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t="str">
            <v/>
          </cell>
          <cell r="W49">
            <v>0.13622896031789924</v>
          </cell>
        </row>
        <row r="50">
          <cell r="B50" t="str">
            <v>Pool Blankets-Retro</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t="str">
            <v/>
          </cell>
          <cell r="W50">
            <v>0.12181229468805803</v>
          </cell>
        </row>
        <row r="51">
          <cell r="B51" t="str">
            <v>Web-Enabled Thermostats-Retro</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t="str">
            <v/>
          </cell>
          <cell r="W51">
            <v>1.5043119467328166E-2</v>
          </cell>
        </row>
        <row r="52">
          <cell r="B52" t="str">
            <v>Garage CO2 ventilation-Retro</v>
          </cell>
          <cell r="C52">
            <v>0</v>
          </cell>
          <cell r="D52">
            <v>0</v>
          </cell>
          <cell r="E52">
            <v>0</v>
          </cell>
          <cell r="F52">
            <v>0</v>
          </cell>
          <cell r="G52">
            <v>0</v>
          </cell>
          <cell r="H52">
            <v>0</v>
          </cell>
          <cell r="I52">
            <v>0</v>
          </cell>
          <cell r="J52">
            <v>0</v>
          </cell>
          <cell r="K52">
            <v>0</v>
          </cell>
          <cell r="L52">
            <v>0</v>
          </cell>
          <cell r="M52">
            <v>0</v>
          </cell>
          <cell r="N52">
            <v>0</v>
          </cell>
          <cell r="O52">
            <v>0</v>
          </cell>
          <cell r="P52">
            <v>0</v>
          </cell>
          <cell r="Q52">
            <v>0</v>
          </cell>
          <cell r="R52">
            <v>0</v>
          </cell>
          <cell r="S52">
            <v>0</v>
          </cell>
          <cell r="T52">
            <v>0</v>
          </cell>
          <cell r="U52" t="str">
            <v/>
          </cell>
          <cell r="W52">
            <v>0.13718952244125024</v>
          </cell>
        </row>
        <row r="53">
          <cell r="B53" t="str">
            <v>Circ Pump ECM and drive-Retro</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t="str">
            <v/>
          </cell>
          <cell r="W53">
            <v>0.13714113159081304</v>
          </cell>
        </row>
        <row r="54">
          <cell r="B54" t="str">
            <v>VRF-New</v>
          </cell>
          <cell r="C54">
            <v>0.02</v>
          </cell>
          <cell r="D54">
            <v>0.02</v>
          </cell>
          <cell r="E54">
            <v>0.02</v>
          </cell>
          <cell r="F54">
            <v>0.02</v>
          </cell>
          <cell r="G54">
            <v>0.02</v>
          </cell>
          <cell r="H54">
            <v>0.02</v>
          </cell>
          <cell r="I54">
            <v>0.02</v>
          </cell>
          <cell r="J54">
            <v>0.02</v>
          </cell>
          <cell r="K54">
            <v>0.02</v>
          </cell>
          <cell r="L54">
            <v>0.02</v>
          </cell>
          <cell r="M54">
            <v>0.02</v>
          </cell>
          <cell r="N54">
            <v>0.02</v>
          </cell>
          <cell r="O54">
            <v>0.02</v>
          </cell>
          <cell r="P54">
            <v>0.02</v>
          </cell>
          <cell r="Q54">
            <v>0.02</v>
          </cell>
          <cell r="R54">
            <v>0.02</v>
          </cell>
          <cell r="S54">
            <v>0.02</v>
          </cell>
          <cell r="T54">
            <v>0.02</v>
          </cell>
          <cell r="U54" t="str">
            <v/>
          </cell>
          <cell r="V54" t="str">
            <v>US saturation 2%</v>
          </cell>
          <cell r="W54">
            <v>3.8125362646436782E-2</v>
          </cell>
        </row>
        <row r="55">
          <cell r="B55" t="str">
            <v>VRF-Retro</v>
          </cell>
          <cell r="C55">
            <v>0</v>
          </cell>
          <cell r="D55">
            <v>0</v>
          </cell>
          <cell r="E55">
            <v>0</v>
          </cell>
          <cell r="F55">
            <v>0</v>
          </cell>
          <cell r="G55">
            <v>0</v>
          </cell>
          <cell r="H55">
            <v>0</v>
          </cell>
          <cell r="I55">
            <v>0</v>
          </cell>
          <cell r="J55">
            <v>0</v>
          </cell>
          <cell r="K55">
            <v>0</v>
          </cell>
          <cell r="L55">
            <v>0</v>
          </cell>
          <cell r="M55">
            <v>0</v>
          </cell>
          <cell r="N55">
            <v>0</v>
          </cell>
          <cell r="O55">
            <v>0</v>
          </cell>
          <cell r="P55">
            <v>0</v>
          </cell>
          <cell r="Q55">
            <v>0</v>
          </cell>
          <cell r="R55">
            <v>0</v>
          </cell>
          <cell r="S55">
            <v>0</v>
          </cell>
          <cell r="T55">
            <v>0</v>
          </cell>
          <cell r="U55" t="str">
            <v/>
          </cell>
          <cell r="W55">
            <v>0.13622896031789924</v>
          </cell>
        </row>
        <row r="56">
          <cell r="B56" t="str">
            <v>Evaporator Roof Top HVAC-Retro</v>
          </cell>
          <cell r="C56">
            <v>0</v>
          </cell>
          <cell r="D56">
            <v>0</v>
          </cell>
          <cell r="E56">
            <v>0</v>
          </cell>
          <cell r="F56">
            <v>0</v>
          </cell>
          <cell r="G56">
            <v>0</v>
          </cell>
          <cell r="H56">
            <v>0</v>
          </cell>
          <cell r="I56">
            <v>0</v>
          </cell>
          <cell r="J56">
            <v>0</v>
          </cell>
          <cell r="K56">
            <v>0</v>
          </cell>
          <cell r="L56">
            <v>0</v>
          </cell>
          <cell r="M56">
            <v>0</v>
          </cell>
          <cell r="N56">
            <v>0</v>
          </cell>
          <cell r="O56">
            <v>0</v>
          </cell>
          <cell r="P56">
            <v>0</v>
          </cell>
          <cell r="Q56">
            <v>0</v>
          </cell>
          <cell r="R56">
            <v>0</v>
          </cell>
          <cell r="S56">
            <v>0</v>
          </cell>
          <cell r="T56">
            <v>0</v>
          </cell>
          <cell r="U56" t="str">
            <v/>
          </cell>
          <cell r="W56">
            <v>9.2381299117502383E-2</v>
          </cell>
        </row>
        <row r="57">
          <cell r="B57" t="str">
            <v>Secondary Glazing Systems-Retro</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t="str">
            <v>Baseline saturation in measure workbook.  Multiple measures</v>
          </cell>
          <cell r="W57">
            <v>0.22458868903269982</v>
          </cell>
        </row>
        <row r="58">
          <cell r="B58" t="str">
            <v>LPD Package-New</v>
          </cell>
          <cell r="C58">
            <v>0</v>
          </cell>
          <cell r="D58">
            <v>0</v>
          </cell>
          <cell r="E58">
            <v>0</v>
          </cell>
          <cell r="F58">
            <v>0</v>
          </cell>
          <cell r="G58">
            <v>0</v>
          </cell>
          <cell r="H58">
            <v>0</v>
          </cell>
          <cell r="I58">
            <v>0</v>
          </cell>
          <cell r="J58">
            <v>0</v>
          </cell>
          <cell r="K58">
            <v>0</v>
          </cell>
          <cell r="L58">
            <v>0</v>
          </cell>
          <cell r="M58">
            <v>0</v>
          </cell>
          <cell r="N58">
            <v>0</v>
          </cell>
          <cell r="O58">
            <v>0</v>
          </cell>
          <cell r="P58">
            <v>0</v>
          </cell>
          <cell r="Q58">
            <v>0</v>
          </cell>
          <cell r="R58">
            <v>0</v>
          </cell>
          <cell r="S58">
            <v>0</v>
          </cell>
          <cell r="T58">
            <v>0</v>
          </cell>
          <cell r="U58">
            <v>0</v>
          </cell>
          <cell r="V58" t="str">
            <v>Baseline saturation in measure workbook.  Multiple measures</v>
          </cell>
          <cell r="W58">
            <v>0.27868917229328594</v>
          </cell>
        </row>
        <row r="59">
          <cell r="B59" t="str">
            <v>LPD Package-NR</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t="str">
            <v>Baseline saturation in measure workbook.  Multiple measures</v>
          </cell>
          <cell r="W59">
            <v>0.22300715162221316</v>
          </cell>
        </row>
        <row r="60">
          <cell r="B60" t="str">
            <v>LPD Package-Retro</v>
          </cell>
          <cell r="C60">
            <v>0</v>
          </cell>
          <cell r="D60">
            <v>0</v>
          </cell>
          <cell r="E60">
            <v>0</v>
          </cell>
          <cell r="F60">
            <v>0</v>
          </cell>
          <cell r="G60">
            <v>0</v>
          </cell>
          <cell r="H60">
            <v>0</v>
          </cell>
          <cell r="I60">
            <v>0</v>
          </cell>
          <cell r="J60">
            <v>0</v>
          </cell>
          <cell r="K60">
            <v>0</v>
          </cell>
          <cell r="L60">
            <v>0</v>
          </cell>
          <cell r="M60">
            <v>0</v>
          </cell>
          <cell r="N60">
            <v>0</v>
          </cell>
          <cell r="O60">
            <v>0</v>
          </cell>
          <cell r="P60">
            <v>0</v>
          </cell>
          <cell r="Q60">
            <v>0</v>
          </cell>
          <cell r="R60">
            <v>0</v>
          </cell>
          <cell r="S60">
            <v>0</v>
          </cell>
          <cell r="T60">
            <v>0</v>
          </cell>
          <cell r="U60">
            <v>0</v>
          </cell>
          <cell r="V60" t="str">
            <v>Baseline saturation in measure workbook.  Multiple measures</v>
          </cell>
          <cell r="W60">
            <v>0.3265989178858158</v>
          </cell>
        </row>
        <row r="61">
          <cell r="B61" t="str">
            <v>Top Daylighting-New</v>
          </cell>
          <cell r="C61">
            <v>0</v>
          </cell>
          <cell r="D61">
            <v>0.02</v>
          </cell>
          <cell r="E61">
            <v>0.03</v>
          </cell>
          <cell r="F61">
            <v>0.3</v>
          </cell>
          <cell r="G61">
            <v>0.1</v>
          </cell>
          <cell r="H61">
            <v>0</v>
          </cell>
          <cell r="I61">
            <v>0</v>
          </cell>
          <cell r="J61">
            <v>0.2</v>
          </cell>
          <cell r="K61">
            <v>0.1</v>
          </cell>
          <cell r="L61">
            <v>0.1</v>
          </cell>
          <cell r="M61">
            <v>0.1</v>
          </cell>
          <cell r="N61">
            <v>0</v>
          </cell>
          <cell r="O61">
            <v>0</v>
          </cell>
          <cell r="P61">
            <v>0</v>
          </cell>
          <cell r="Q61">
            <v>0</v>
          </cell>
          <cell r="R61">
            <v>0.02</v>
          </cell>
          <cell r="S61">
            <v>0</v>
          </cell>
          <cell r="T61">
            <v>0.02</v>
          </cell>
          <cell r="U61">
            <v>0</v>
          </cell>
          <cell r="W61">
            <v>0.12181229468805803</v>
          </cell>
        </row>
        <row r="62">
          <cell r="B62" t="str">
            <v>Perimeter Daylighting Controls Advanced-New</v>
          </cell>
          <cell r="C62">
            <v>0.2</v>
          </cell>
          <cell r="D62">
            <v>0.2</v>
          </cell>
          <cell r="E62">
            <v>0.1</v>
          </cell>
          <cell r="F62">
            <v>0</v>
          </cell>
          <cell r="G62">
            <v>0</v>
          </cell>
          <cell r="H62">
            <v>0</v>
          </cell>
          <cell r="I62">
            <v>0</v>
          </cell>
          <cell r="J62">
            <v>0.7</v>
          </cell>
          <cell r="K62">
            <v>0.2</v>
          </cell>
          <cell r="L62">
            <v>0</v>
          </cell>
          <cell r="M62">
            <v>0</v>
          </cell>
          <cell r="N62">
            <v>0</v>
          </cell>
          <cell r="O62">
            <v>0</v>
          </cell>
          <cell r="P62">
            <v>0</v>
          </cell>
          <cell r="Q62">
            <v>0</v>
          </cell>
          <cell r="R62">
            <v>0.05</v>
          </cell>
          <cell r="S62">
            <v>0.05</v>
          </cell>
          <cell r="T62">
            <v>0.05</v>
          </cell>
          <cell r="U62">
            <v>0</v>
          </cell>
          <cell r="W62">
            <v>0.17488641186800052</v>
          </cell>
        </row>
        <row r="63">
          <cell r="B63" t="str">
            <v>Perimeter Daylighting Controls Advanced-NR</v>
          </cell>
          <cell r="C63">
            <v>0.1</v>
          </cell>
          <cell r="D63">
            <v>0.1</v>
          </cell>
          <cell r="E63">
            <v>0.05</v>
          </cell>
          <cell r="F63">
            <v>0</v>
          </cell>
          <cell r="G63">
            <v>0</v>
          </cell>
          <cell r="H63">
            <v>0</v>
          </cell>
          <cell r="I63">
            <v>0</v>
          </cell>
          <cell r="J63">
            <v>0.3</v>
          </cell>
          <cell r="K63">
            <v>0.2</v>
          </cell>
          <cell r="L63">
            <v>0</v>
          </cell>
          <cell r="M63">
            <v>0</v>
          </cell>
          <cell r="N63">
            <v>0</v>
          </cell>
          <cell r="O63">
            <v>0</v>
          </cell>
          <cell r="P63">
            <v>0</v>
          </cell>
          <cell r="Q63">
            <v>0</v>
          </cell>
          <cell r="R63">
            <v>0.05</v>
          </cell>
          <cell r="S63">
            <v>0.05</v>
          </cell>
          <cell r="T63">
            <v>0.05</v>
          </cell>
          <cell r="U63">
            <v>0</v>
          </cell>
        </row>
        <row r="64">
          <cell r="B64" t="str">
            <v>Lighting Controls Interior-New</v>
          </cell>
          <cell r="C64">
            <v>0.1</v>
          </cell>
          <cell r="D64">
            <v>0.05</v>
          </cell>
          <cell r="E64">
            <v>0.03</v>
          </cell>
          <cell r="F64">
            <v>0.7</v>
          </cell>
          <cell r="G64">
            <v>0.5</v>
          </cell>
          <cell r="H64">
            <v>0.3</v>
          </cell>
          <cell r="I64">
            <v>0.5</v>
          </cell>
          <cell r="J64">
            <v>0.2</v>
          </cell>
          <cell r="K64">
            <v>0.2</v>
          </cell>
          <cell r="L64">
            <v>0.2</v>
          </cell>
          <cell r="M64">
            <v>0.7</v>
          </cell>
          <cell r="N64">
            <v>0.5</v>
          </cell>
          <cell r="O64">
            <v>0.05</v>
          </cell>
          <cell r="P64">
            <v>0.05</v>
          </cell>
          <cell r="Q64">
            <v>0.2</v>
          </cell>
          <cell r="R64">
            <v>0.2</v>
          </cell>
          <cell r="S64">
            <v>0.1</v>
          </cell>
          <cell r="T64">
            <v>0.1</v>
          </cell>
          <cell r="U64">
            <v>0</v>
          </cell>
        </row>
        <row r="65">
          <cell r="B65" t="str">
            <v>Lighting Controls Interior-NR</v>
          </cell>
          <cell r="C65">
            <v>0.1</v>
          </cell>
          <cell r="D65">
            <v>0.05</v>
          </cell>
          <cell r="E65">
            <v>0.03</v>
          </cell>
          <cell r="F65">
            <v>0.5</v>
          </cell>
          <cell r="G65">
            <v>0.3</v>
          </cell>
          <cell r="H65">
            <v>0.2</v>
          </cell>
          <cell r="I65">
            <v>0.3</v>
          </cell>
          <cell r="J65">
            <v>0.2</v>
          </cell>
          <cell r="K65">
            <v>0.2</v>
          </cell>
          <cell r="L65">
            <v>0.1</v>
          </cell>
          <cell r="M65">
            <v>0.5</v>
          </cell>
          <cell r="N65">
            <v>0.3</v>
          </cell>
          <cell r="O65">
            <v>0.05</v>
          </cell>
          <cell r="P65">
            <v>0.05</v>
          </cell>
          <cell r="Q65">
            <v>0.1</v>
          </cell>
          <cell r="R65">
            <v>0.1</v>
          </cell>
          <cell r="S65">
            <v>0.1</v>
          </cell>
          <cell r="T65">
            <v>0.1</v>
          </cell>
          <cell r="U65">
            <v>0</v>
          </cell>
        </row>
        <row r="66">
          <cell r="B66" t="str">
            <v>Exterior Building Lighting-New</v>
          </cell>
          <cell r="C66">
            <v>0</v>
          </cell>
          <cell r="D66">
            <v>0</v>
          </cell>
          <cell r="E66">
            <v>0</v>
          </cell>
          <cell r="F66">
            <v>0</v>
          </cell>
          <cell r="G66">
            <v>0</v>
          </cell>
          <cell r="H66">
            <v>0</v>
          </cell>
          <cell r="I66">
            <v>0</v>
          </cell>
          <cell r="J66">
            <v>0</v>
          </cell>
          <cell r="K66">
            <v>0</v>
          </cell>
          <cell r="L66">
            <v>0</v>
          </cell>
          <cell r="M66">
            <v>0</v>
          </cell>
          <cell r="N66">
            <v>0</v>
          </cell>
          <cell r="O66">
            <v>0</v>
          </cell>
          <cell r="P66">
            <v>0</v>
          </cell>
          <cell r="Q66">
            <v>0</v>
          </cell>
          <cell r="R66">
            <v>0</v>
          </cell>
          <cell r="S66">
            <v>0</v>
          </cell>
          <cell r="T66">
            <v>0</v>
          </cell>
          <cell r="U66">
            <v>0</v>
          </cell>
          <cell r="V66" t="str">
            <v>Baseline saturation in measure workbook.  Source (DOE 2014)</v>
          </cell>
        </row>
        <row r="67">
          <cell r="B67" t="str">
            <v>Exterior Building Lighting-NR</v>
          </cell>
          <cell r="C67">
            <v>0</v>
          </cell>
          <cell r="D67">
            <v>0</v>
          </cell>
          <cell r="E67">
            <v>0</v>
          </cell>
          <cell r="F67">
            <v>0</v>
          </cell>
          <cell r="G67">
            <v>0</v>
          </cell>
          <cell r="H67">
            <v>0</v>
          </cell>
          <cell r="I67">
            <v>0</v>
          </cell>
          <cell r="J67">
            <v>0</v>
          </cell>
          <cell r="K67">
            <v>0</v>
          </cell>
          <cell r="L67">
            <v>0</v>
          </cell>
          <cell r="M67">
            <v>0</v>
          </cell>
          <cell r="N67">
            <v>0</v>
          </cell>
          <cell r="O67">
            <v>0</v>
          </cell>
          <cell r="P67">
            <v>0</v>
          </cell>
          <cell r="Q67">
            <v>0</v>
          </cell>
          <cell r="R67">
            <v>0</v>
          </cell>
          <cell r="S67">
            <v>0</v>
          </cell>
          <cell r="T67">
            <v>0</v>
          </cell>
          <cell r="U67">
            <v>0</v>
          </cell>
          <cell r="V67" t="str">
            <v>Baseline saturation in measure workbook.  Source (DOE 2014)</v>
          </cell>
        </row>
        <row r="68">
          <cell r="B68" t="str">
            <v>Street and Roadway Lighting-New</v>
          </cell>
          <cell r="C68">
            <v>0</v>
          </cell>
          <cell r="D68">
            <v>0</v>
          </cell>
          <cell r="E68">
            <v>0</v>
          </cell>
          <cell r="F68">
            <v>0</v>
          </cell>
          <cell r="G68">
            <v>0</v>
          </cell>
          <cell r="H68">
            <v>0</v>
          </cell>
          <cell r="I68">
            <v>0</v>
          </cell>
          <cell r="J68">
            <v>0</v>
          </cell>
          <cell r="K68">
            <v>0</v>
          </cell>
          <cell r="L68">
            <v>0</v>
          </cell>
          <cell r="M68">
            <v>0</v>
          </cell>
          <cell r="N68">
            <v>0</v>
          </cell>
          <cell r="O68">
            <v>0</v>
          </cell>
          <cell r="P68">
            <v>0</v>
          </cell>
          <cell r="Q68">
            <v>0</v>
          </cell>
          <cell r="R68">
            <v>0</v>
          </cell>
          <cell r="S68">
            <v>0</v>
          </cell>
          <cell r="T68">
            <v>0</v>
          </cell>
          <cell r="U68">
            <v>0.4</v>
          </cell>
          <cell r="V68" t="str">
            <v>From modified DOE:  See IntLightComp</v>
          </cell>
        </row>
        <row r="69">
          <cell r="B69" t="str">
            <v>Street and Roadway Lighting-NR</v>
          </cell>
          <cell r="C69">
            <v>0</v>
          </cell>
          <cell r="D69">
            <v>0</v>
          </cell>
          <cell r="E69">
            <v>0</v>
          </cell>
          <cell r="F69">
            <v>0</v>
          </cell>
          <cell r="G69">
            <v>0</v>
          </cell>
          <cell r="H69">
            <v>0</v>
          </cell>
          <cell r="I69">
            <v>0</v>
          </cell>
          <cell r="J69">
            <v>0</v>
          </cell>
          <cell r="K69">
            <v>0</v>
          </cell>
          <cell r="L69">
            <v>0</v>
          </cell>
          <cell r="M69">
            <v>0</v>
          </cell>
          <cell r="N69">
            <v>0</v>
          </cell>
          <cell r="O69">
            <v>0</v>
          </cell>
          <cell r="P69">
            <v>0</v>
          </cell>
          <cell r="Q69">
            <v>0</v>
          </cell>
          <cell r="R69">
            <v>0</v>
          </cell>
          <cell r="S69">
            <v>0</v>
          </cell>
          <cell r="T69">
            <v>0</v>
          </cell>
          <cell r="U69">
            <v>0</v>
          </cell>
          <cell r="V69" t="str">
            <v>Baseline saturation in measure workbook</v>
          </cell>
        </row>
        <row r="70">
          <cell r="B70" t="str">
            <v>Parking Lighting-New</v>
          </cell>
          <cell r="C70">
            <v>0.2</v>
          </cell>
          <cell r="D70">
            <v>0.2</v>
          </cell>
          <cell r="E70">
            <v>0.2</v>
          </cell>
          <cell r="F70">
            <v>0.2</v>
          </cell>
          <cell r="G70">
            <v>0.2</v>
          </cell>
          <cell r="H70">
            <v>0.2</v>
          </cell>
          <cell r="I70">
            <v>0.2</v>
          </cell>
          <cell r="J70">
            <v>0.2</v>
          </cell>
          <cell r="K70">
            <v>0.2</v>
          </cell>
          <cell r="L70">
            <v>0.2</v>
          </cell>
          <cell r="M70">
            <v>0.2</v>
          </cell>
          <cell r="N70">
            <v>0.2</v>
          </cell>
          <cell r="O70">
            <v>0.2</v>
          </cell>
          <cell r="P70">
            <v>0.2</v>
          </cell>
          <cell r="Q70">
            <v>0.2</v>
          </cell>
          <cell r="R70">
            <v>0.2</v>
          </cell>
          <cell r="S70">
            <v>0.2</v>
          </cell>
          <cell r="T70">
            <v>0.2</v>
          </cell>
        </row>
        <row r="71">
          <cell r="B71" t="str">
            <v>Parking Lighting-NR</v>
          </cell>
          <cell r="C71">
            <v>0.01</v>
          </cell>
          <cell r="D71">
            <v>0.01</v>
          </cell>
          <cell r="E71">
            <v>0.01</v>
          </cell>
          <cell r="F71">
            <v>0.01</v>
          </cell>
          <cell r="G71">
            <v>0.01</v>
          </cell>
          <cell r="H71">
            <v>0.01</v>
          </cell>
          <cell r="I71">
            <v>0.01</v>
          </cell>
          <cell r="J71">
            <v>0.01</v>
          </cell>
          <cell r="K71">
            <v>0.01</v>
          </cell>
          <cell r="L71">
            <v>0.01</v>
          </cell>
          <cell r="M71">
            <v>0.01</v>
          </cell>
          <cell r="N71">
            <v>0.01</v>
          </cell>
          <cell r="O71">
            <v>0.01</v>
          </cell>
          <cell r="P71">
            <v>0.01</v>
          </cell>
          <cell r="Q71">
            <v>0.01</v>
          </cell>
          <cell r="R71">
            <v>0.01</v>
          </cell>
          <cell r="S71">
            <v>0.01</v>
          </cell>
          <cell r="T71">
            <v>0.01</v>
          </cell>
          <cell r="U71">
            <v>0.01</v>
          </cell>
        </row>
        <row r="72">
          <cell r="B72" t="str">
            <v>Bi-Level Stairwell Lighting-NR</v>
          </cell>
          <cell r="C72">
            <v>0</v>
          </cell>
          <cell r="D72">
            <v>0</v>
          </cell>
          <cell r="E72">
            <v>0</v>
          </cell>
          <cell r="F72">
            <v>0</v>
          </cell>
          <cell r="G72">
            <v>0</v>
          </cell>
          <cell r="H72">
            <v>0</v>
          </cell>
          <cell r="I72">
            <v>0</v>
          </cell>
          <cell r="J72">
            <v>0</v>
          </cell>
          <cell r="K72">
            <v>0</v>
          </cell>
          <cell r="L72">
            <v>0</v>
          </cell>
          <cell r="M72">
            <v>0</v>
          </cell>
          <cell r="N72">
            <v>0</v>
          </cell>
          <cell r="O72">
            <v>0</v>
          </cell>
          <cell r="P72">
            <v>0</v>
          </cell>
          <cell r="Q72">
            <v>0</v>
          </cell>
          <cell r="R72">
            <v>0</v>
          </cell>
          <cell r="S72">
            <v>0</v>
          </cell>
          <cell r="T72">
            <v>0</v>
          </cell>
          <cell r="U72" t="str">
            <v/>
          </cell>
        </row>
        <row r="73">
          <cell r="B73" t="str">
            <v>ECM-VAV-New</v>
          </cell>
          <cell r="C73">
            <v>0.4</v>
          </cell>
          <cell r="D73">
            <v>0.3</v>
          </cell>
          <cell r="E73">
            <v>0.1</v>
          </cell>
          <cell r="F73">
            <v>0.1</v>
          </cell>
          <cell r="G73">
            <v>0.1</v>
          </cell>
          <cell r="H73">
            <v>0.1</v>
          </cell>
          <cell r="I73">
            <v>0.4</v>
          </cell>
          <cell r="J73">
            <v>0.1</v>
          </cell>
          <cell r="K73">
            <v>0.4</v>
          </cell>
          <cell r="L73">
            <v>0.1</v>
          </cell>
          <cell r="M73">
            <v>0.1</v>
          </cell>
          <cell r="N73">
            <v>0.1</v>
          </cell>
          <cell r="O73">
            <v>0.1</v>
          </cell>
          <cell r="P73">
            <v>0.1</v>
          </cell>
          <cell r="Q73">
            <v>0.4</v>
          </cell>
          <cell r="R73">
            <v>0.1</v>
          </cell>
          <cell r="S73">
            <v>0.1</v>
          </cell>
          <cell r="T73">
            <v>0.4</v>
          </cell>
          <cell r="U73">
            <v>0</v>
          </cell>
        </row>
        <row r="74">
          <cell r="B74" t="str">
            <v>ECM-VAV-NR</v>
          </cell>
          <cell r="C74">
            <v>0.2</v>
          </cell>
          <cell r="D74">
            <v>0.2</v>
          </cell>
          <cell r="E74">
            <v>0.1</v>
          </cell>
          <cell r="F74">
            <v>0.1</v>
          </cell>
          <cell r="G74">
            <v>0.1</v>
          </cell>
          <cell r="H74">
            <v>0.1</v>
          </cell>
          <cell r="I74">
            <v>0.2</v>
          </cell>
          <cell r="J74">
            <v>0.1</v>
          </cell>
          <cell r="K74">
            <v>0.2</v>
          </cell>
          <cell r="L74">
            <v>0.1</v>
          </cell>
          <cell r="M74">
            <v>0.1</v>
          </cell>
          <cell r="N74">
            <v>0.1</v>
          </cell>
          <cell r="O74">
            <v>0.1</v>
          </cell>
          <cell r="P74">
            <v>0.1</v>
          </cell>
          <cell r="Q74">
            <v>0.2</v>
          </cell>
          <cell r="R74">
            <v>0.1</v>
          </cell>
          <cell r="S74">
            <v>0.1</v>
          </cell>
          <cell r="T74">
            <v>0.2</v>
          </cell>
          <cell r="U74">
            <v>0</v>
          </cell>
        </row>
        <row r="75">
          <cell r="B75" t="str">
            <v>Pool pumps-Retro</v>
          </cell>
          <cell r="C75">
            <v>0</v>
          </cell>
          <cell r="D75">
            <v>0</v>
          </cell>
          <cell r="E75">
            <v>0</v>
          </cell>
          <cell r="F75">
            <v>0</v>
          </cell>
          <cell r="G75">
            <v>0</v>
          </cell>
          <cell r="H75">
            <v>0</v>
          </cell>
          <cell r="I75">
            <v>0</v>
          </cell>
          <cell r="J75">
            <v>0</v>
          </cell>
          <cell r="K75">
            <v>0</v>
          </cell>
          <cell r="L75">
            <v>0</v>
          </cell>
          <cell r="M75">
            <v>0</v>
          </cell>
          <cell r="N75">
            <v>0</v>
          </cell>
          <cell r="O75">
            <v>0</v>
          </cell>
          <cell r="P75">
            <v>0</v>
          </cell>
          <cell r="Q75">
            <v>0</v>
          </cell>
          <cell r="R75">
            <v>0</v>
          </cell>
          <cell r="S75">
            <v>0</v>
          </cell>
          <cell r="T75">
            <v>0</v>
          </cell>
          <cell r="U75" t="str">
            <v/>
          </cell>
        </row>
        <row r="76">
          <cell r="B76" t="str">
            <v>MotorsRewind-New</v>
          </cell>
          <cell r="C76">
            <v>0</v>
          </cell>
          <cell r="D76">
            <v>0</v>
          </cell>
          <cell r="E76">
            <v>0</v>
          </cell>
          <cell r="F76">
            <v>0</v>
          </cell>
          <cell r="G76">
            <v>0</v>
          </cell>
          <cell r="H76">
            <v>0</v>
          </cell>
          <cell r="I76">
            <v>0</v>
          </cell>
          <cell r="J76">
            <v>0</v>
          </cell>
          <cell r="K76">
            <v>0</v>
          </cell>
          <cell r="L76">
            <v>0</v>
          </cell>
          <cell r="M76">
            <v>0</v>
          </cell>
          <cell r="N76">
            <v>0</v>
          </cell>
          <cell r="O76">
            <v>0</v>
          </cell>
          <cell r="P76">
            <v>0</v>
          </cell>
          <cell r="Q76">
            <v>0</v>
          </cell>
          <cell r="R76">
            <v>0</v>
          </cell>
          <cell r="S76">
            <v>0</v>
          </cell>
          <cell r="T76">
            <v>0</v>
          </cell>
          <cell r="U76" t="str">
            <v/>
          </cell>
        </row>
        <row r="77">
          <cell r="B77" t="str">
            <v>MotorsRewind-NR</v>
          </cell>
          <cell r="C77">
            <v>0</v>
          </cell>
          <cell r="D77">
            <v>0</v>
          </cell>
          <cell r="E77">
            <v>0</v>
          </cell>
          <cell r="F77">
            <v>0</v>
          </cell>
          <cell r="G77">
            <v>0</v>
          </cell>
          <cell r="H77">
            <v>0</v>
          </cell>
          <cell r="I77">
            <v>0</v>
          </cell>
          <cell r="J77">
            <v>0</v>
          </cell>
          <cell r="K77">
            <v>0</v>
          </cell>
          <cell r="L77">
            <v>0</v>
          </cell>
          <cell r="M77">
            <v>0</v>
          </cell>
          <cell r="N77">
            <v>0</v>
          </cell>
          <cell r="O77">
            <v>0</v>
          </cell>
          <cell r="P77">
            <v>0</v>
          </cell>
          <cell r="Q77">
            <v>0</v>
          </cell>
          <cell r="R77">
            <v>0</v>
          </cell>
          <cell r="S77">
            <v>0</v>
          </cell>
          <cell r="T77">
            <v>0</v>
          </cell>
          <cell r="U77" t="str">
            <v/>
          </cell>
        </row>
        <row r="78">
          <cell r="B78" t="str">
            <v>Municipal Sewage Treatment-Retro</v>
          </cell>
          <cell r="C78">
            <v>0</v>
          </cell>
          <cell r="D78">
            <v>0</v>
          </cell>
          <cell r="E78">
            <v>0</v>
          </cell>
          <cell r="F78">
            <v>0</v>
          </cell>
          <cell r="G78">
            <v>0</v>
          </cell>
          <cell r="H78">
            <v>0</v>
          </cell>
          <cell r="I78">
            <v>0</v>
          </cell>
          <cell r="J78">
            <v>0</v>
          </cell>
          <cell r="K78">
            <v>0</v>
          </cell>
          <cell r="L78">
            <v>0</v>
          </cell>
          <cell r="M78">
            <v>0</v>
          </cell>
          <cell r="N78">
            <v>0</v>
          </cell>
          <cell r="O78">
            <v>0</v>
          </cell>
          <cell r="P78">
            <v>0</v>
          </cell>
          <cell r="Q78">
            <v>0</v>
          </cell>
          <cell r="R78">
            <v>0</v>
          </cell>
          <cell r="S78">
            <v>0</v>
          </cell>
          <cell r="T78">
            <v>0</v>
          </cell>
          <cell r="U78">
            <v>0</v>
          </cell>
          <cell r="V78" t="str">
            <v>Baseline saturation in measure workbook</v>
          </cell>
        </row>
        <row r="79">
          <cell r="B79" t="str">
            <v>Municipal Water Supply-Retro</v>
          </cell>
          <cell r="C79">
            <v>0</v>
          </cell>
          <cell r="D79">
            <v>0</v>
          </cell>
          <cell r="E79">
            <v>0</v>
          </cell>
          <cell r="F79">
            <v>0</v>
          </cell>
          <cell r="G79">
            <v>0</v>
          </cell>
          <cell r="H79">
            <v>0</v>
          </cell>
          <cell r="I79">
            <v>0</v>
          </cell>
          <cell r="J79">
            <v>0</v>
          </cell>
          <cell r="K79">
            <v>0</v>
          </cell>
          <cell r="L79">
            <v>0</v>
          </cell>
          <cell r="M79">
            <v>0</v>
          </cell>
          <cell r="N79">
            <v>0</v>
          </cell>
          <cell r="O79">
            <v>0</v>
          </cell>
          <cell r="P79">
            <v>0</v>
          </cell>
          <cell r="Q79">
            <v>0</v>
          </cell>
          <cell r="R79">
            <v>0</v>
          </cell>
          <cell r="S79">
            <v>0</v>
          </cell>
          <cell r="T79">
            <v>0</v>
          </cell>
          <cell r="U79">
            <v>0</v>
          </cell>
          <cell r="V79" t="str">
            <v>Baseline saturation in measure workbook</v>
          </cell>
        </row>
        <row r="80">
          <cell r="B80" t="str">
            <v>Engine Generator Block Heaters-Retro</v>
          </cell>
          <cell r="C80">
            <v>0</v>
          </cell>
          <cell r="D80">
            <v>0</v>
          </cell>
          <cell r="E80">
            <v>0</v>
          </cell>
          <cell r="F80">
            <v>0</v>
          </cell>
          <cell r="G80">
            <v>0</v>
          </cell>
          <cell r="H80">
            <v>0</v>
          </cell>
          <cell r="I80">
            <v>0</v>
          </cell>
          <cell r="J80">
            <v>0</v>
          </cell>
          <cell r="K80">
            <v>0</v>
          </cell>
          <cell r="L80">
            <v>0</v>
          </cell>
          <cell r="M80">
            <v>0</v>
          </cell>
          <cell r="N80">
            <v>0</v>
          </cell>
          <cell r="O80">
            <v>0</v>
          </cell>
          <cell r="P80">
            <v>0</v>
          </cell>
          <cell r="Q80">
            <v>0</v>
          </cell>
          <cell r="R80">
            <v>0</v>
          </cell>
          <cell r="S80">
            <v>0</v>
          </cell>
          <cell r="T80">
            <v>0</v>
          </cell>
          <cell r="U80" t="str">
            <v/>
          </cell>
        </row>
        <row r="81">
          <cell r="B81" t="str">
            <v>Grocery Refrigeration Bundle-Retro</v>
          </cell>
          <cell r="C81">
            <v>0</v>
          </cell>
          <cell r="D81">
            <v>0</v>
          </cell>
          <cell r="E81">
            <v>0</v>
          </cell>
          <cell r="F81">
            <v>0</v>
          </cell>
          <cell r="G81">
            <v>0</v>
          </cell>
          <cell r="H81">
            <v>0</v>
          </cell>
          <cell r="I81">
            <v>0</v>
          </cell>
          <cell r="J81">
            <v>0</v>
          </cell>
          <cell r="K81">
            <v>0</v>
          </cell>
          <cell r="L81">
            <v>0</v>
          </cell>
          <cell r="M81">
            <v>0</v>
          </cell>
          <cell r="N81">
            <v>0</v>
          </cell>
          <cell r="O81">
            <v>0</v>
          </cell>
          <cell r="P81">
            <v>0</v>
          </cell>
          <cell r="Q81">
            <v>0</v>
          </cell>
          <cell r="R81">
            <v>0</v>
          </cell>
          <cell r="S81">
            <v>0</v>
          </cell>
          <cell r="T81">
            <v>0</v>
          </cell>
          <cell r="U81">
            <v>0</v>
          </cell>
        </row>
        <row r="82">
          <cell r="B82" t="str">
            <v>Packaged Refrigeration Equipment-New</v>
          </cell>
          <cell r="C82">
            <v>0</v>
          </cell>
          <cell r="D82">
            <v>0</v>
          </cell>
          <cell r="E82">
            <v>0</v>
          </cell>
          <cell r="F82">
            <v>0</v>
          </cell>
          <cell r="G82">
            <v>0</v>
          </cell>
          <cell r="H82">
            <v>0</v>
          </cell>
          <cell r="I82">
            <v>0</v>
          </cell>
          <cell r="J82">
            <v>0</v>
          </cell>
          <cell r="K82">
            <v>0</v>
          </cell>
          <cell r="L82">
            <v>0</v>
          </cell>
          <cell r="M82">
            <v>0</v>
          </cell>
          <cell r="N82">
            <v>0</v>
          </cell>
          <cell r="O82">
            <v>0</v>
          </cell>
          <cell r="P82">
            <v>0</v>
          </cell>
          <cell r="Q82">
            <v>0</v>
          </cell>
          <cell r="R82">
            <v>0</v>
          </cell>
          <cell r="S82">
            <v>0</v>
          </cell>
          <cell r="T82">
            <v>0</v>
          </cell>
          <cell r="U82">
            <v>0.05</v>
          </cell>
        </row>
        <row r="83">
          <cell r="B83" t="str">
            <v>Appliances - Freezers-NR</v>
          </cell>
          <cell r="C83">
            <v>0</v>
          </cell>
          <cell r="D83">
            <v>0</v>
          </cell>
          <cell r="E83">
            <v>0</v>
          </cell>
          <cell r="F83">
            <v>0</v>
          </cell>
          <cell r="G83">
            <v>0</v>
          </cell>
          <cell r="H83">
            <v>0</v>
          </cell>
          <cell r="I83">
            <v>0</v>
          </cell>
          <cell r="J83">
            <v>0</v>
          </cell>
          <cell r="K83">
            <v>0</v>
          </cell>
          <cell r="L83">
            <v>0</v>
          </cell>
          <cell r="M83">
            <v>0</v>
          </cell>
          <cell r="N83">
            <v>0</v>
          </cell>
          <cell r="O83">
            <v>0</v>
          </cell>
          <cell r="P83">
            <v>0</v>
          </cell>
          <cell r="Q83">
            <v>0</v>
          </cell>
          <cell r="R83">
            <v>0</v>
          </cell>
          <cell r="S83">
            <v>0</v>
          </cell>
          <cell r="T83">
            <v>0</v>
          </cell>
          <cell r="U83" t="str">
            <v/>
          </cell>
        </row>
        <row r="84">
          <cell r="B84" t="str">
            <v>Appliances - Refrigerators-NR</v>
          </cell>
          <cell r="C84">
            <v>0</v>
          </cell>
          <cell r="D84">
            <v>0</v>
          </cell>
          <cell r="E84">
            <v>0</v>
          </cell>
          <cell r="F84">
            <v>0</v>
          </cell>
          <cell r="G84">
            <v>0</v>
          </cell>
          <cell r="H84">
            <v>0</v>
          </cell>
          <cell r="I84">
            <v>0</v>
          </cell>
          <cell r="J84">
            <v>0</v>
          </cell>
          <cell r="K84">
            <v>0</v>
          </cell>
          <cell r="L84">
            <v>0</v>
          </cell>
          <cell r="M84">
            <v>0</v>
          </cell>
          <cell r="N84">
            <v>0</v>
          </cell>
          <cell r="O84">
            <v>0</v>
          </cell>
          <cell r="P84">
            <v>0</v>
          </cell>
          <cell r="Q84">
            <v>0</v>
          </cell>
          <cell r="R84">
            <v>0</v>
          </cell>
          <cell r="S84">
            <v>0</v>
          </cell>
          <cell r="T84">
            <v>0</v>
          </cell>
          <cell r="U84" t="str">
            <v/>
          </cell>
        </row>
        <row r="85">
          <cell r="B85" t="str">
            <v>Water Cooler Controls-NR</v>
          </cell>
          <cell r="C85">
            <v>0</v>
          </cell>
          <cell r="D85">
            <v>0</v>
          </cell>
          <cell r="E85">
            <v>0</v>
          </cell>
          <cell r="F85">
            <v>0</v>
          </cell>
          <cell r="G85">
            <v>0</v>
          </cell>
          <cell r="H85">
            <v>0</v>
          </cell>
          <cell r="I85">
            <v>0</v>
          </cell>
          <cell r="J85">
            <v>0</v>
          </cell>
          <cell r="K85">
            <v>0</v>
          </cell>
          <cell r="L85">
            <v>0</v>
          </cell>
          <cell r="M85">
            <v>0</v>
          </cell>
          <cell r="N85">
            <v>0</v>
          </cell>
          <cell r="O85">
            <v>0</v>
          </cell>
          <cell r="P85">
            <v>0</v>
          </cell>
          <cell r="Q85">
            <v>0</v>
          </cell>
          <cell r="R85">
            <v>0</v>
          </cell>
          <cell r="S85">
            <v>0</v>
          </cell>
          <cell r="T85">
            <v>0</v>
          </cell>
          <cell r="U85">
            <v>0</v>
          </cell>
          <cell r="V85" t="str">
            <v>Baseline saturation in measure workbook.  Multiple measures</v>
          </cell>
        </row>
        <row r="86">
          <cell r="B86" t="str">
            <v>WHTanks-New</v>
          </cell>
          <cell r="C86">
            <v>0</v>
          </cell>
          <cell r="D86">
            <v>0</v>
          </cell>
          <cell r="E86">
            <v>0</v>
          </cell>
          <cell r="F86">
            <v>0</v>
          </cell>
          <cell r="G86">
            <v>0</v>
          </cell>
          <cell r="H86">
            <v>0</v>
          </cell>
          <cell r="I86">
            <v>0</v>
          </cell>
          <cell r="J86">
            <v>0</v>
          </cell>
          <cell r="K86">
            <v>0</v>
          </cell>
          <cell r="L86">
            <v>0</v>
          </cell>
          <cell r="M86">
            <v>0</v>
          </cell>
          <cell r="N86">
            <v>0</v>
          </cell>
          <cell r="O86">
            <v>0</v>
          </cell>
          <cell r="P86">
            <v>0</v>
          </cell>
          <cell r="Q86">
            <v>0</v>
          </cell>
          <cell r="R86">
            <v>0</v>
          </cell>
          <cell r="S86">
            <v>0</v>
          </cell>
          <cell r="T86">
            <v>0</v>
          </cell>
          <cell r="U86">
            <v>0.1</v>
          </cell>
        </row>
        <row r="87">
          <cell r="B87" t="str">
            <v>WHTanks-NR</v>
          </cell>
          <cell r="C87">
            <v>0</v>
          </cell>
          <cell r="D87">
            <v>0</v>
          </cell>
          <cell r="E87">
            <v>0</v>
          </cell>
          <cell r="F87">
            <v>0</v>
          </cell>
          <cell r="G87">
            <v>0</v>
          </cell>
          <cell r="H87">
            <v>0</v>
          </cell>
          <cell r="I87">
            <v>0</v>
          </cell>
          <cell r="J87">
            <v>0</v>
          </cell>
          <cell r="K87">
            <v>0</v>
          </cell>
          <cell r="L87">
            <v>0</v>
          </cell>
          <cell r="M87">
            <v>0</v>
          </cell>
          <cell r="N87">
            <v>0</v>
          </cell>
          <cell r="O87">
            <v>0</v>
          </cell>
          <cell r="P87">
            <v>0</v>
          </cell>
          <cell r="Q87">
            <v>0</v>
          </cell>
          <cell r="R87">
            <v>0</v>
          </cell>
          <cell r="S87">
            <v>0</v>
          </cell>
          <cell r="T87">
            <v>0</v>
          </cell>
          <cell r="U87" t="str">
            <v/>
          </cell>
        </row>
        <row r="88">
          <cell r="B88" t="str">
            <v>Appliances - Clothes Washers-NR</v>
          </cell>
          <cell r="C88">
            <v>0</v>
          </cell>
          <cell r="D88">
            <v>0</v>
          </cell>
          <cell r="E88">
            <v>0</v>
          </cell>
          <cell r="F88">
            <v>0</v>
          </cell>
          <cell r="G88">
            <v>0</v>
          </cell>
          <cell r="H88">
            <v>0</v>
          </cell>
          <cell r="I88">
            <v>0</v>
          </cell>
          <cell r="J88">
            <v>0</v>
          </cell>
          <cell r="K88">
            <v>0</v>
          </cell>
          <cell r="L88">
            <v>0</v>
          </cell>
          <cell r="M88">
            <v>0</v>
          </cell>
          <cell r="N88">
            <v>0</v>
          </cell>
          <cell r="O88">
            <v>0</v>
          </cell>
          <cell r="P88">
            <v>0</v>
          </cell>
          <cell r="Q88">
            <v>0</v>
          </cell>
          <cell r="R88">
            <v>0</v>
          </cell>
          <cell r="S88">
            <v>0</v>
          </cell>
          <cell r="T88">
            <v>0</v>
          </cell>
          <cell r="U88" t="str">
            <v/>
          </cell>
        </row>
        <row r="89">
          <cell r="B89" t="str">
            <v>Showerheads-Retro</v>
          </cell>
          <cell r="C89">
            <v>0.2</v>
          </cell>
          <cell r="D89">
            <v>0.2</v>
          </cell>
          <cell r="E89">
            <v>0.2</v>
          </cell>
          <cell r="F89">
            <v>0.2</v>
          </cell>
          <cell r="G89">
            <v>0.2</v>
          </cell>
          <cell r="H89">
            <v>0.2</v>
          </cell>
          <cell r="I89">
            <v>0.2</v>
          </cell>
          <cell r="J89">
            <v>0.2</v>
          </cell>
          <cell r="K89">
            <v>0.2</v>
          </cell>
          <cell r="L89">
            <v>0.2</v>
          </cell>
          <cell r="M89">
            <v>0.2</v>
          </cell>
          <cell r="N89">
            <v>0.2</v>
          </cell>
          <cell r="O89">
            <v>0.2</v>
          </cell>
          <cell r="P89">
            <v>0.2</v>
          </cell>
          <cell r="Q89">
            <v>0.2</v>
          </cell>
          <cell r="R89">
            <v>0.2</v>
          </cell>
          <cell r="S89">
            <v>0.2</v>
          </cell>
          <cell r="T89">
            <v>0.2</v>
          </cell>
          <cell r="U89" t="str">
            <v/>
          </cell>
        </row>
        <row r="90">
          <cell r="B90" t="str">
            <v>Water Heating - GFHX-New</v>
          </cell>
          <cell r="C90">
            <v>0</v>
          </cell>
          <cell r="D90">
            <v>0</v>
          </cell>
          <cell r="E90">
            <v>0</v>
          </cell>
          <cell r="F90">
            <v>0</v>
          </cell>
          <cell r="G90">
            <v>0</v>
          </cell>
          <cell r="H90">
            <v>0</v>
          </cell>
          <cell r="I90">
            <v>0</v>
          </cell>
          <cell r="J90">
            <v>0</v>
          </cell>
          <cell r="K90">
            <v>0</v>
          </cell>
          <cell r="L90">
            <v>0</v>
          </cell>
          <cell r="M90">
            <v>0</v>
          </cell>
          <cell r="N90">
            <v>0</v>
          </cell>
          <cell r="O90">
            <v>0</v>
          </cell>
          <cell r="P90">
            <v>0</v>
          </cell>
          <cell r="Q90">
            <v>0</v>
          </cell>
          <cell r="R90">
            <v>0</v>
          </cell>
          <cell r="S90">
            <v>0</v>
          </cell>
          <cell r="T90">
            <v>0</v>
          </cell>
          <cell r="U90" t="str">
            <v/>
          </cell>
        </row>
        <row r="91">
          <cell r="B91" t="str">
            <v>Demand Control Circulating system DHW-Retro</v>
          </cell>
          <cell r="C91">
            <v>0</v>
          </cell>
          <cell r="D91">
            <v>0</v>
          </cell>
          <cell r="E91">
            <v>0</v>
          </cell>
          <cell r="F91">
            <v>0</v>
          </cell>
          <cell r="G91">
            <v>0</v>
          </cell>
          <cell r="H91">
            <v>0</v>
          </cell>
          <cell r="I91">
            <v>0</v>
          </cell>
          <cell r="J91">
            <v>0</v>
          </cell>
          <cell r="K91">
            <v>0</v>
          </cell>
          <cell r="L91">
            <v>0</v>
          </cell>
          <cell r="M91">
            <v>0</v>
          </cell>
          <cell r="N91">
            <v>0</v>
          </cell>
          <cell r="O91">
            <v>0</v>
          </cell>
          <cell r="P91">
            <v>0</v>
          </cell>
          <cell r="Q91">
            <v>0</v>
          </cell>
          <cell r="R91">
            <v>0</v>
          </cell>
          <cell r="S91">
            <v>0</v>
          </cell>
          <cell r="T91">
            <v>0</v>
          </cell>
          <cell r="U91" t="str">
            <v/>
          </cell>
        </row>
        <row r="92">
          <cell r="B92" t="str">
            <v>Central HPWH MF-Retro</v>
          </cell>
          <cell r="C92">
            <v>0</v>
          </cell>
          <cell r="D92">
            <v>0</v>
          </cell>
          <cell r="E92">
            <v>0</v>
          </cell>
          <cell r="F92">
            <v>0</v>
          </cell>
          <cell r="G92">
            <v>0</v>
          </cell>
          <cell r="H92">
            <v>0</v>
          </cell>
          <cell r="I92">
            <v>0</v>
          </cell>
          <cell r="J92">
            <v>0</v>
          </cell>
          <cell r="K92">
            <v>0</v>
          </cell>
          <cell r="L92">
            <v>0</v>
          </cell>
          <cell r="M92">
            <v>0</v>
          </cell>
          <cell r="N92">
            <v>0</v>
          </cell>
          <cell r="O92">
            <v>0</v>
          </cell>
          <cell r="P92">
            <v>0</v>
          </cell>
          <cell r="Q92">
            <v>0</v>
          </cell>
          <cell r="R92">
            <v>0</v>
          </cell>
          <cell r="S92">
            <v>0</v>
          </cell>
          <cell r="T92">
            <v>0</v>
          </cell>
          <cell r="U92" t="str">
            <v/>
          </cell>
        </row>
        <row r="93">
          <cell r="B93" t="str">
            <v>Ultra Low Energy Building-New</v>
          </cell>
          <cell r="C93">
            <v>0.08</v>
          </cell>
          <cell r="D93">
            <v>0.04</v>
          </cell>
          <cell r="E93">
            <v>0</v>
          </cell>
          <cell r="F93">
            <v>0.08</v>
          </cell>
          <cell r="G93">
            <v>0</v>
          </cell>
          <cell r="H93">
            <v>0</v>
          </cell>
          <cell r="I93">
            <v>0.02</v>
          </cell>
          <cell r="J93">
            <v>0.3</v>
          </cell>
          <cell r="K93">
            <v>0.15</v>
          </cell>
          <cell r="L93">
            <v>0</v>
          </cell>
          <cell r="M93">
            <v>0</v>
          </cell>
          <cell r="N93">
            <v>0</v>
          </cell>
          <cell r="O93">
            <v>0</v>
          </cell>
          <cell r="P93">
            <v>0.02</v>
          </cell>
          <cell r="Q93">
            <v>0.1</v>
          </cell>
          <cell r="R93">
            <v>0.05</v>
          </cell>
          <cell r="S93">
            <v>0.02</v>
          </cell>
          <cell r="T93">
            <v>0.02</v>
          </cell>
          <cell r="U93">
            <v>0</v>
          </cell>
        </row>
        <row r="94">
          <cell r="B94" t="str">
            <v>Low Power LF Lamps-NR</v>
          </cell>
          <cell r="C94">
            <v>0</v>
          </cell>
          <cell r="D94">
            <v>0</v>
          </cell>
          <cell r="E94">
            <v>0</v>
          </cell>
          <cell r="F94">
            <v>0</v>
          </cell>
          <cell r="G94">
            <v>0</v>
          </cell>
          <cell r="H94">
            <v>0</v>
          </cell>
          <cell r="I94">
            <v>0</v>
          </cell>
          <cell r="J94">
            <v>0</v>
          </cell>
          <cell r="K94">
            <v>0</v>
          </cell>
          <cell r="L94">
            <v>0</v>
          </cell>
          <cell r="M94">
            <v>0</v>
          </cell>
          <cell r="N94">
            <v>0</v>
          </cell>
          <cell r="O94">
            <v>0</v>
          </cell>
          <cell r="P94">
            <v>0</v>
          </cell>
          <cell r="Q94">
            <v>0</v>
          </cell>
          <cell r="R94">
            <v>0</v>
          </cell>
          <cell r="S94">
            <v>0</v>
          </cell>
          <cell r="T94">
            <v>0</v>
          </cell>
          <cell r="V94" t="str">
            <v>In workbook. Uses market average mix of lpow watt from sales data</v>
          </cell>
        </row>
      </sheetData>
      <sheetData sheetId="5">
        <row r="11">
          <cell r="B11" t="str">
            <v>Measure Index Name</v>
          </cell>
          <cell r="C11" t="str">
            <v>Large Off</v>
          </cell>
          <cell r="D11" t="str">
            <v>Medium Off</v>
          </cell>
          <cell r="E11" t="str">
            <v>Small Off</v>
          </cell>
          <cell r="F11" t="str">
            <v>Xlarge Ret</v>
          </cell>
          <cell r="G11" t="str">
            <v>Large Ret</v>
          </cell>
          <cell r="H11" t="str">
            <v>Medium Ret</v>
          </cell>
          <cell r="I11" t="str">
            <v>Small Ret</v>
          </cell>
          <cell r="J11" t="str">
            <v>School K-12</v>
          </cell>
          <cell r="K11" t="str">
            <v>University</v>
          </cell>
          <cell r="L11" t="str">
            <v>Warehouse</v>
          </cell>
          <cell r="M11" t="str">
            <v>Supermarket</v>
          </cell>
          <cell r="N11" t="str">
            <v>MiniMart</v>
          </cell>
          <cell r="O11" t="str">
            <v>Restaurant</v>
          </cell>
          <cell r="P11" t="str">
            <v>Lodging</v>
          </cell>
          <cell r="Q11" t="str">
            <v>Hospital</v>
          </cell>
          <cell r="R11" t="str">
            <v>Residential Care</v>
          </cell>
          <cell r="S11" t="str">
            <v>Assembly</v>
          </cell>
          <cell r="T11" t="str">
            <v>Other</v>
          </cell>
          <cell r="U11" t="str">
            <v>Non-Building Stock</v>
          </cell>
        </row>
        <row r="19">
          <cell r="B19" t="str">
            <v>Desktop-NR</v>
          </cell>
          <cell r="C19" t="str">
            <v>_PRE2013</v>
          </cell>
          <cell r="D19" t="str">
            <v>_PRE2013</v>
          </cell>
          <cell r="E19" t="str">
            <v>_PRE2013</v>
          </cell>
          <cell r="F19" t="str">
            <v>_PRE2013</v>
          </cell>
          <cell r="G19" t="str">
            <v>_PRE2013</v>
          </cell>
          <cell r="H19" t="str">
            <v>_PRE2013</v>
          </cell>
          <cell r="I19" t="str">
            <v>_PRE2013</v>
          </cell>
          <cell r="J19" t="str">
            <v>_PRE2013</v>
          </cell>
          <cell r="K19" t="str">
            <v>_PRE2013</v>
          </cell>
          <cell r="L19" t="str">
            <v>_PRE2013</v>
          </cell>
          <cell r="M19" t="str">
            <v>_PRE2013</v>
          </cell>
          <cell r="N19" t="str">
            <v>_PRE2013</v>
          </cell>
          <cell r="O19" t="str">
            <v>_PRE2013</v>
          </cell>
          <cell r="P19" t="str">
            <v>_PRE2013</v>
          </cell>
          <cell r="Q19" t="str">
            <v>_PRE2013</v>
          </cell>
          <cell r="R19" t="str">
            <v>_PRE2013</v>
          </cell>
          <cell r="S19" t="str">
            <v>_PRE2013</v>
          </cell>
          <cell r="T19" t="str">
            <v>_PRE2013</v>
          </cell>
          <cell r="W19" t="str">
            <v>_PRE2013</v>
          </cell>
          <cell r="X19" t="str">
            <v>NR</v>
          </cell>
          <cell r="Y19" t="str">
            <v>POST2013</v>
          </cell>
        </row>
        <row r="20">
          <cell r="B20" t="str">
            <v>Pre-Rinse Spray Valve-Retro</v>
          </cell>
          <cell r="C20" t="str">
            <v>_PRE2013</v>
          </cell>
          <cell r="D20" t="str">
            <v>_PRE2013</v>
          </cell>
          <cell r="E20" t="str">
            <v>_PRE2013</v>
          </cell>
          <cell r="F20" t="str">
            <v>_PRE2013</v>
          </cell>
          <cell r="G20" t="str">
            <v>_PRE2013</v>
          </cell>
          <cell r="H20" t="str">
            <v>_PRE2013</v>
          </cell>
          <cell r="I20" t="str">
            <v>_PRE2013</v>
          </cell>
          <cell r="J20" t="str">
            <v>_PRE2013</v>
          </cell>
          <cell r="K20" t="str">
            <v>_PRE2013</v>
          </cell>
          <cell r="L20" t="str">
            <v>_PRE2013</v>
          </cell>
          <cell r="M20" t="str">
            <v>_PRE2013</v>
          </cell>
          <cell r="N20" t="str">
            <v>_PRE2013</v>
          </cell>
          <cell r="O20" t="str">
            <v>_PRE2013</v>
          </cell>
          <cell r="P20" t="str">
            <v>_PRE2013</v>
          </cell>
          <cell r="Q20" t="str">
            <v>_PRE2013</v>
          </cell>
          <cell r="R20" t="str">
            <v>_PRE2013</v>
          </cell>
          <cell r="S20" t="str">
            <v>_PRE2013</v>
          </cell>
          <cell r="T20" t="str">
            <v>_PRE2013</v>
          </cell>
          <cell r="W20" t="str">
            <v>_PRE2013</v>
          </cell>
          <cell r="X20" t="str">
            <v>Retro</v>
          </cell>
          <cell r="Y20" t="str">
            <v>_PRE2013</v>
          </cell>
        </row>
        <row r="21">
          <cell r="B21" t="str">
            <v>Cooking Equipment-NR</v>
          </cell>
          <cell r="C21" t="str">
            <v>POST2013</v>
          </cell>
          <cell r="D21" t="str">
            <v>POST2013</v>
          </cell>
          <cell r="E21" t="str">
            <v>POST2013</v>
          </cell>
          <cell r="F21" t="str">
            <v>POST2013</v>
          </cell>
          <cell r="G21" t="str">
            <v>POST2013</v>
          </cell>
          <cell r="H21" t="str">
            <v>POST2013</v>
          </cell>
          <cell r="I21" t="str">
            <v>POST2013</v>
          </cell>
          <cell r="J21" t="str">
            <v>POST2013</v>
          </cell>
          <cell r="K21" t="str">
            <v>POST2013</v>
          </cell>
          <cell r="L21" t="str">
            <v>POST2013</v>
          </cell>
          <cell r="M21" t="str">
            <v>POST2013</v>
          </cell>
          <cell r="N21" t="str">
            <v>POST2013</v>
          </cell>
          <cell r="O21" t="str">
            <v>POST2013</v>
          </cell>
          <cell r="P21" t="str">
            <v>POST2013</v>
          </cell>
          <cell r="Q21" t="str">
            <v>POST2013</v>
          </cell>
          <cell r="R21" t="str">
            <v>POST2013</v>
          </cell>
          <cell r="S21" t="str">
            <v>POST2013</v>
          </cell>
          <cell r="T21" t="str">
            <v>POST2013</v>
          </cell>
          <cell r="W21" t="str">
            <v>POST2013</v>
          </cell>
          <cell r="X21" t="str">
            <v>NR</v>
          </cell>
          <cell r="Y21" t="str">
            <v>POST2013</v>
          </cell>
        </row>
        <row r="22">
          <cell r="B22" t="str">
            <v>Premium HVAC Equipment-New</v>
          </cell>
          <cell r="C22" t="str">
            <v>POST2013</v>
          </cell>
          <cell r="D22" t="str">
            <v>POST2013</v>
          </cell>
          <cell r="E22" t="str">
            <v>POST2013</v>
          </cell>
          <cell r="F22" t="str">
            <v>POST2013</v>
          </cell>
          <cell r="G22" t="str">
            <v>POST2013</v>
          </cell>
          <cell r="H22" t="str">
            <v>POST2013</v>
          </cell>
          <cell r="I22" t="str">
            <v>POST2013</v>
          </cell>
          <cell r="J22" t="str">
            <v>POST2013</v>
          </cell>
          <cell r="K22" t="str">
            <v>POST2013</v>
          </cell>
          <cell r="L22" t="str">
            <v>POST2013</v>
          </cell>
          <cell r="M22" t="str">
            <v>POST2013</v>
          </cell>
          <cell r="N22" t="str">
            <v>POST2013</v>
          </cell>
          <cell r="O22" t="str">
            <v>POST2013</v>
          </cell>
          <cell r="P22" t="str">
            <v>POST2013</v>
          </cell>
          <cell r="Q22" t="str">
            <v>POST2013</v>
          </cell>
          <cell r="R22" t="str">
            <v>POST2013</v>
          </cell>
          <cell r="S22" t="str">
            <v>POST2013</v>
          </cell>
          <cell r="T22" t="str">
            <v>POST2013</v>
          </cell>
          <cell r="W22" t="str">
            <v>POST2013</v>
          </cell>
          <cell r="X22" t="str">
            <v>New</v>
          </cell>
          <cell r="Y22" t="str">
            <v>POST2013</v>
          </cell>
        </row>
        <row r="23">
          <cell r="B23" t="str">
            <v>Premium HVAC Equipment-NR</v>
          </cell>
          <cell r="C23" t="str">
            <v>POST2013</v>
          </cell>
          <cell r="D23" t="str">
            <v>POST2013</v>
          </cell>
          <cell r="E23" t="str">
            <v>POST2013</v>
          </cell>
          <cell r="F23" t="str">
            <v>POST2013</v>
          </cell>
          <cell r="G23" t="str">
            <v>POST2013</v>
          </cell>
          <cell r="H23" t="str">
            <v>POST2013</v>
          </cell>
          <cell r="I23" t="str">
            <v>POST2013</v>
          </cell>
          <cell r="J23" t="str">
            <v>POST2013</v>
          </cell>
          <cell r="K23" t="str">
            <v>POST2013</v>
          </cell>
          <cell r="L23" t="str">
            <v>POST2013</v>
          </cell>
          <cell r="M23" t="str">
            <v>POST2013</v>
          </cell>
          <cell r="N23" t="str">
            <v>POST2013</v>
          </cell>
          <cell r="O23" t="str">
            <v>POST2013</v>
          </cell>
          <cell r="P23" t="str">
            <v>POST2013</v>
          </cell>
          <cell r="Q23" t="str">
            <v>POST2013</v>
          </cell>
          <cell r="R23" t="str">
            <v>POST2013</v>
          </cell>
          <cell r="S23" t="str">
            <v>POST2013</v>
          </cell>
          <cell r="T23" t="str">
            <v>POST2013</v>
          </cell>
          <cell r="W23" t="str">
            <v>POST2013</v>
          </cell>
          <cell r="X23" t="str">
            <v>NR</v>
          </cell>
          <cell r="Y23" t="str">
            <v>POST2013</v>
          </cell>
        </row>
        <row r="24">
          <cell r="B24" t="str">
            <v>Glass-New</v>
          </cell>
          <cell r="C24" t="str">
            <v>POST2013</v>
          </cell>
          <cell r="D24" t="str">
            <v>POST2013</v>
          </cell>
          <cell r="E24" t="str">
            <v>POST2013</v>
          </cell>
          <cell r="F24" t="str">
            <v>POST2013</v>
          </cell>
          <cell r="G24" t="str">
            <v>POST2013</v>
          </cell>
          <cell r="H24" t="str">
            <v>POST2013</v>
          </cell>
          <cell r="I24" t="str">
            <v>POST2013</v>
          </cell>
          <cell r="J24" t="str">
            <v>POST2013</v>
          </cell>
          <cell r="K24" t="str">
            <v>POST2013</v>
          </cell>
          <cell r="L24" t="str">
            <v>POST2013</v>
          </cell>
          <cell r="M24" t="str">
            <v>POST2013</v>
          </cell>
          <cell r="N24" t="str">
            <v>POST2013</v>
          </cell>
          <cell r="O24" t="str">
            <v>POST2013</v>
          </cell>
          <cell r="P24" t="str">
            <v>POST2013</v>
          </cell>
          <cell r="Q24" t="str">
            <v>POST2013</v>
          </cell>
          <cell r="R24" t="str">
            <v>POST2013</v>
          </cell>
          <cell r="S24" t="str">
            <v>POST2013</v>
          </cell>
          <cell r="T24" t="str">
            <v>POST2013</v>
          </cell>
          <cell r="W24" t="str">
            <v>POST2013</v>
          </cell>
          <cell r="X24" t="str">
            <v>New</v>
          </cell>
          <cell r="Y24" t="str">
            <v>POST2013</v>
          </cell>
        </row>
        <row r="25">
          <cell r="B25" t="str">
            <v>Glass-NR</v>
          </cell>
          <cell r="C25" t="str">
            <v>POST2013</v>
          </cell>
          <cell r="D25" t="str">
            <v>POST2013</v>
          </cell>
          <cell r="E25" t="str">
            <v>POST2013</v>
          </cell>
          <cell r="F25" t="str">
            <v>POST2013</v>
          </cell>
          <cell r="G25" t="str">
            <v>POST2013</v>
          </cell>
          <cell r="H25" t="str">
            <v>POST2013</v>
          </cell>
          <cell r="I25" t="str">
            <v>POST2013</v>
          </cell>
          <cell r="J25" t="str">
            <v>POST2013</v>
          </cell>
          <cell r="K25" t="str">
            <v>POST2013</v>
          </cell>
          <cell r="L25" t="str">
            <v>POST2013</v>
          </cell>
          <cell r="M25" t="str">
            <v>POST2013</v>
          </cell>
          <cell r="N25" t="str">
            <v>POST2013</v>
          </cell>
          <cell r="O25" t="str">
            <v>POST2013</v>
          </cell>
          <cell r="P25" t="str">
            <v>POST2013</v>
          </cell>
          <cell r="Q25" t="str">
            <v>POST2013</v>
          </cell>
          <cell r="R25" t="str">
            <v>POST2013</v>
          </cell>
          <cell r="S25" t="str">
            <v>POST2013</v>
          </cell>
          <cell r="T25" t="str">
            <v>POST2013</v>
          </cell>
          <cell r="W25" t="str">
            <v>POST2013</v>
          </cell>
          <cell r="X25" t="str">
            <v>NR</v>
          </cell>
          <cell r="Y25" t="str">
            <v>POST2013</v>
          </cell>
        </row>
        <row r="26">
          <cell r="B26" t="str">
            <v>Glass-Retro</v>
          </cell>
          <cell r="C26" t="str">
            <v>_PRE2013</v>
          </cell>
          <cell r="D26" t="str">
            <v>_PRE2013</v>
          </cell>
          <cell r="E26" t="str">
            <v>_PRE2013</v>
          </cell>
          <cell r="F26" t="str">
            <v>_PRE2013</v>
          </cell>
          <cell r="G26" t="str">
            <v>_PRE2013</v>
          </cell>
          <cell r="H26" t="str">
            <v>_PRE2013</v>
          </cell>
          <cell r="I26" t="str">
            <v>_PRE2013</v>
          </cell>
          <cell r="J26" t="str">
            <v>_PRE2013</v>
          </cell>
          <cell r="K26" t="str">
            <v>_PRE2013</v>
          </cell>
          <cell r="L26" t="str">
            <v>_PRE2013</v>
          </cell>
          <cell r="M26" t="str">
            <v>_PRE2013</v>
          </cell>
          <cell r="N26" t="str">
            <v>_PRE2013</v>
          </cell>
          <cell r="O26" t="str">
            <v>_PRE2013</v>
          </cell>
          <cell r="P26" t="str">
            <v>_PRE2013</v>
          </cell>
          <cell r="Q26" t="str">
            <v>_PRE2013</v>
          </cell>
          <cell r="R26" t="str">
            <v>_PRE2013</v>
          </cell>
          <cell r="S26" t="str">
            <v>_PRE2013</v>
          </cell>
          <cell r="T26" t="str">
            <v>_PRE2013</v>
          </cell>
          <cell r="W26" t="str">
            <v>_PRE2013</v>
          </cell>
          <cell r="X26" t="str">
            <v>Retro</v>
          </cell>
          <cell r="Y26" t="str">
            <v>_PRE2013</v>
          </cell>
        </row>
        <row r="27">
          <cell r="B27" t="str">
            <v>Advanced Rooftop Controller-New</v>
          </cell>
          <cell r="C27" t="str">
            <v>POST2013</v>
          </cell>
          <cell r="D27" t="str">
            <v>POST2013</v>
          </cell>
          <cell r="E27" t="str">
            <v>POST2013</v>
          </cell>
          <cell r="F27" t="str">
            <v>POST2013</v>
          </cell>
          <cell r="G27" t="str">
            <v>POST2013</v>
          </cell>
          <cell r="H27" t="str">
            <v>POST2013</v>
          </cell>
          <cell r="I27" t="str">
            <v>POST2013</v>
          </cell>
          <cell r="J27" t="str">
            <v>POST2013</v>
          </cell>
          <cell r="K27" t="str">
            <v>POST2013</v>
          </cell>
          <cell r="L27" t="str">
            <v>POST2013</v>
          </cell>
          <cell r="M27" t="str">
            <v>POST2013</v>
          </cell>
          <cell r="N27" t="str">
            <v>POST2013</v>
          </cell>
          <cell r="O27" t="str">
            <v>POST2013</v>
          </cell>
          <cell r="P27" t="str">
            <v>POST2013</v>
          </cell>
          <cell r="Q27" t="str">
            <v>POST2013</v>
          </cell>
          <cell r="R27" t="str">
            <v>POST2013</v>
          </cell>
          <cell r="S27" t="str">
            <v>POST2013</v>
          </cell>
          <cell r="T27" t="str">
            <v>POST2013</v>
          </cell>
          <cell r="W27" t="str">
            <v>POST2013</v>
          </cell>
          <cell r="X27" t="str">
            <v>New</v>
          </cell>
          <cell r="Y27" t="str">
            <v>POST2013</v>
          </cell>
        </row>
        <row r="28">
          <cell r="B28" t="str">
            <v>Advanced Rooftop Controller-NR</v>
          </cell>
          <cell r="C28" t="str">
            <v>POST2013</v>
          </cell>
          <cell r="D28" t="str">
            <v>POST2013</v>
          </cell>
          <cell r="E28" t="str">
            <v>POST2013</v>
          </cell>
          <cell r="F28" t="str">
            <v>POST2013</v>
          </cell>
          <cell r="G28" t="str">
            <v>POST2013</v>
          </cell>
          <cell r="H28" t="str">
            <v>POST2013</v>
          </cell>
          <cell r="I28" t="str">
            <v>POST2013</v>
          </cell>
          <cell r="J28" t="str">
            <v>POST2013</v>
          </cell>
          <cell r="K28" t="str">
            <v>POST2013</v>
          </cell>
          <cell r="L28" t="str">
            <v>POST2013</v>
          </cell>
          <cell r="M28" t="str">
            <v>POST2013</v>
          </cell>
          <cell r="N28" t="str">
            <v>POST2013</v>
          </cell>
          <cell r="O28" t="str">
            <v>POST2013</v>
          </cell>
          <cell r="P28" t="str">
            <v>POST2013</v>
          </cell>
          <cell r="Q28" t="str">
            <v>POST2013</v>
          </cell>
          <cell r="R28" t="str">
            <v>POST2013</v>
          </cell>
          <cell r="S28" t="str">
            <v>POST2013</v>
          </cell>
          <cell r="T28" t="str">
            <v>POST2013</v>
          </cell>
          <cell r="W28" t="str">
            <v>POST2013</v>
          </cell>
          <cell r="X28" t="str">
            <v>NR</v>
          </cell>
          <cell r="Y28" t="str">
            <v>POST2013</v>
          </cell>
        </row>
        <row r="29">
          <cell r="B29" t="str">
            <v>Advanced Rooftop Controller-Retro</v>
          </cell>
          <cell r="C29" t="str">
            <v>_PRE2013</v>
          </cell>
          <cell r="D29" t="str">
            <v>_PRE2013</v>
          </cell>
          <cell r="E29" t="str">
            <v>_PRE2013</v>
          </cell>
          <cell r="F29" t="str">
            <v>_PRE2013</v>
          </cell>
          <cell r="G29" t="str">
            <v>_PRE2013</v>
          </cell>
          <cell r="H29" t="str">
            <v>_PRE2013</v>
          </cell>
          <cell r="I29" t="str">
            <v>_PRE2013</v>
          </cell>
          <cell r="J29" t="str">
            <v>_PRE2013</v>
          </cell>
          <cell r="K29" t="str">
            <v>_PRE2013</v>
          </cell>
          <cell r="L29" t="str">
            <v>_PRE2013</v>
          </cell>
          <cell r="M29" t="str">
            <v>_PRE2013</v>
          </cell>
          <cell r="N29" t="str">
            <v>_PRE2013</v>
          </cell>
          <cell r="O29" t="str">
            <v>_PRE2013</v>
          </cell>
          <cell r="P29" t="str">
            <v>_PRE2013</v>
          </cell>
          <cell r="Q29" t="str">
            <v>_PRE2013</v>
          </cell>
          <cell r="R29" t="str">
            <v>_PRE2013</v>
          </cell>
          <cell r="S29" t="str">
            <v>_PRE2013</v>
          </cell>
          <cell r="T29" t="str">
            <v>_PRE2013</v>
          </cell>
          <cell r="W29" t="str">
            <v>_PRE2013</v>
          </cell>
          <cell r="X29" t="str">
            <v>Retro</v>
          </cell>
          <cell r="Y29" t="str">
            <v>_PRE2013</v>
          </cell>
        </row>
        <row r="30">
          <cell r="B30" t="str">
            <v>Variable Speed Chiller-New</v>
          </cell>
          <cell r="C30" t="str">
            <v>POST2013</v>
          </cell>
          <cell r="D30" t="str">
            <v>POST2013</v>
          </cell>
          <cell r="E30" t="str">
            <v>POST2013</v>
          </cell>
          <cell r="F30" t="str">
            <v>POST2013</v>
          </cell>
          <cell r="G30" t="str">
            <v>POST2013</v>
          </cell>
          <cell r="H30" t="str">
            <v>POST2013</v>
          </cell>
          <cell r="I30" t="str">
            <v>POST2013</v>
          </cell>
          <cell r="J30" t="str">
            <v>POST2013</v>
          </cell>
          <cell r="K30" t="str">
            <v>POST2013</v>
          </cell>
          <cell r="L30" t="str">
            <v>POST2013</v>
          </cell>
          <cell r="M30" t="str">
            <v>POST2013</v>
          </cell>
          <cell r="N30" t="str">
            <v>POST2013</v>
          </cell>
          <cell r="O30" t="str">
            <v>POST2013</v>
          </cell>
          <cell r="P30" t="str">
            <v>POST2013</v>
          </cell>
          <cell r="Q30" t="str">
            <v>POST2013</v>
          </cell>
          <cell r="R30" t="str">
            <v>POST2013</v>
          </cell>
          <cell r="S30" t="str">
            <v>POST2013</v>
          </cell>
          <cell r="T30" t="str">
            <v>POST2013</v>
          </cell>
          <cell r="W30" t="str">
            <v>POST2013</v>
          </cell>
          <cell r="X30" t="str">
            <v>New</v>
          </cell>
          <cell r="Y30" t="str">
            <v>POST2013</v>
          </cell>
        </row>
        <row r="31">
          <cell r="B31" t="str">
            <v>Variable Speed Chiller-NR</v>
          </cell>
          <cell r="C31" t="str">
            <v>POST2013</v>
          </cell>
          <cell r="D31" t="str">
            <v>POST2013</v>
          </cell>
          <cell r="E31" t="str">
            <v>POST2013</v>
          </cell>
          <cell r="F31" t="str">
            <v>POST2013</v>
          </cell>
          <cell r="G31" t="str">
            <v>POST2013</v>
          </cell>
          <cell r="H31" t="str">
            <v>POST2013</v>
          </cell>
          <cell r="I31" t="str">
            <v>POST2013</v>
          </cell>
          <cell r="J31" t="str">
            <v>POST2013</v>
          </cell>
          <cell r="K31" t="str">
            <v>POST2013</v>
          </cell>
          <cell r="L31" t="str">
            <v>POST2013</v>
          </cell>
          <cell r="M31" t="str">
            <v>POST2013</v>
          </cell>
          <cell r="N31" t="str">
            <v>POST2013</v>
          </cell>
          <cell r="O31" t="str">
            <v>POST2013</v>
          </cell>
          <cell r="P31" t="str">
            <v>POST2013</v>
          </cell>
          <cell r="Q31" t="str">
            <v>POST2013</v>
          </cell>
          <cell r="R31" t="str">
            <v>POST2013</v>
          </cell>
          <cell r="S31" t="str">
            <v>POST2013</v>
          </cell>
          <cell r="T31" t="str">
            <v>POST2013</v>
          </cell>
          <cell r="W31" t="str">
            <v>POST2013</v>
          </cell>
          <cell r="X31" t="str">
            <v>NR</v>
          </cell>
          <cell r="Y31" t="str">
            <v>POST2013</v>
          </cell>
        </row>
        <row r="32">
          <cell r="B32" t="str">
            <v>Commercial EM-New</v>
          </cell>
          <cell r="C32" t="str">
            <v>POST2013</v>
          </cell>
          <cell r="D32" t="str">
            <v>POST2013</v>
          </cell>
          <cell r="E32" t="str">
            <v>POST2013</v>
          </cell>
          <cell r="F32" t="str">
            <v>POST2013</v>
          </cell>
          <cell r="G32" t="str">
            <v>POST2013</v>
          </cell>
          <cell r="H32" t="str">
            <v>POST2013</v>
          </cell>
          <cell r="I32" t="str">
            <v>POST2013</v>
          </cell>
          <cell r="J32" t="str">
            <v>POST2013</v>
          </cell>
          <cell r="K32" t="str">
            <v>POST2013</v>
          </cell>
          <cell r="L32" t="str">
            <v>POST2013</v>
          </cell>
          <cell r="M32" t="str">
            <v>POST2013</v>
          </cell>
          <cell r="N32" t="str">
            <v>POST2013</v>
          </cell>
          <cell r="O32" t="str">
            <v>POST2013</v>
          </cell>
          <cell r="P32" t="str">
            <v>POST2013</v>
          </cell>
          <cell r="Q32" t="str">
            <v>POST2013</v>
          </cell>
          <cell r="R32" t="str">
            <v>POST2013</v>
          </cell>
          <cell r="S32" t="str">
            <v>POST2013</v>
          </cell>
          <cell r="T32" t="str">
            <v>POST2013</v>
          </cell>
          <cell r="W32" t="str">
            <v>POST2013</v>
          </cell>
          <cell r="X32" t="str">
            <v>New</v>
          </cell>
          <cell r="Y32" t="str">
            <v>POST2013</v>
          </cell>
        </row>
        <row r="33">
          <cell r="B33" t="str">
            <v>Commercial EM-NR</v>
          </cell>
          <cell r="C33" t="str">
            <v>POST2013</v>
          </cell>
          <cell r="D33" t="str">
            <v>POST2013</v>
          </cell>
          <cell r="E33" t="str">
            <v>POST2013</v>
          </cell>
          <cell r="F33" t="str">
            <v>POST2013</v>
          </cell>
          <cell r="G33" t="str">
            <v>POST2013</v>
          </cell>
          <cell r="H33" t="str">
            <v>POST2013</v>
          </cell>
          <cell r="I33" t="str">
            <v>POST2013</v>
          </cell>
          <cell r="J33" t="str">
            <v>POST2013</v>
          </cell>
          <cell r="K33" t="str">
            <v>POST2013</v>
          </cell>
          <cell r="L33" t="str">
            <v>POST2013</v>
          </cell>
          <cell r="M33" t="str">
            <v>POST2013</v>
          </cell>
          <cell r="N33" t="str">
            <v>POST2013</v>
          </cell>
          <cell r="O33" t="str">
            <v>POST2013</v>
          </cell>
          <cell r="P33" t="str">
            <v>POST2013</v>
          </cell>
          <cell r="Q33" t="str">
            <v>POST2013</v>
          </cell>
          <cell r="R33" t="str">
            <v>POST2013</v>
          </cell>
          <cell r="S33" t="str">
            <v>POST2013</v>
          </cell>
          <cell r="T33" t="str">
            <v>POST2013</v>
          </cell>
          <cell r="W33" t="str">
            <v>POST2013</v>
          </cell>
          <cell r="X33" t="str">
            <v>NR</v>
          </cell>
          <cell r="Y33" t="str">
            <v>POST2013</v>
          </cell>
        </row>
        <row r="34">
          <cell r="B34" t="str">
            <v>Commercial EM-Retro</v>
          </cell>
          <cell r="C34" t="str">
            <v>_PRE2013</v>
          </cell>
          <cell r="D34" t="str">
            <v>_PRE2013</v>
          </cell>
          <cell r="E34" t="str">
            <v>_PRE2013</v>
          </cell>
          <cell r="F34" t="str">
            <v>_PRE2013</v>
          </cell>
          <cell r="G34" t="str">
            <v>_PRE2013</v>
          </cell>
          <cell r="H34" t="str">
            <v>_PRE2013</v>
          </cell>
          <cell r="I34" t="str">
            <v>_PRE2013</v>
          </cell>
          <cell r="J34" t="str">
            <v>_PRE2013</v>
          </cell>
          <cell r="K34" t="str">
            <v>_PRE2013</v>
          </cell>
          <cell r="L34" t="str">
            <v>_PRE2013</v>
          </cell>
          <cell r="M34" t="str">
            <v>_PRE2013</v>
          </cell>
          <cell r="N34" t="str">
            <v>_PRE2013</v>
          </cell>
          <cell r="O34" t="str">
            <v>_PRE2013</v>
          </cell>
          <cell r="P34" t="str">
            <v>_PRE2013</v>
          </cell>
          <cell r="Q34" t="str">
            <v>_PRE2013</v>
          </cell>
          <cell r="R34" t="str">
            <v>_PRE2013</v>
          </cell>
          <cell r="S34" t="str">
            <v>_PRE2013</v>
          </cell>
          <cell r="T34" t="str">
            <v>_PRE2013</v>
          </cell>
          <cell r="W34" t="str">
            <v>_PRE2013</v>
          </cell>
          <cell r="X34" t="str">
            <v>Retro</v>
          </cell>
          <cell r="Y34" t="str">
            <v>_PRE2013</v>
          </cell>
        </row>
        <row r="35">
          <cell r="B35" t="str">
            <v>Evaporative Assist Cooling-New</v>
          </cell>
          <cell r="C35" t="str">
            <v>POST2013</v>
          </cell>
          <cell r="D35" t="str">
            <v>POST2013</v>
          </cell>
          <cell r="E35" t="str">
            <v>POST2013</v>
          </cell>
          <cell r="F35" t="str">
            <v>POST2013</v>
          </cell>
          <cell r="G35" t="str">
            <v>POST2013</v>
          </cell>
          <cell r="H35" t="str">
            <v>POST2013</v>
          </cell>
          <cell r="I35" t="str">
            <v>POST2013</v>
          </cell>
          <cell r="J35" t="str">
            <v>POST2013</v>
          </cell>
          <cell r="K35" t="str">
            <v>POST2013</v>
          </cell>
          <cell r="L35" t="str">
            <v>POST2013</v>
          </cell>
          <cell r="M35" t="str">
            <v>POST2013</v>
          </cell>
          <cell r="N35" t="str">
            <v>POST2013</v>
          </cell>
          <cell r="O35" t="str">
            <v>POST2013</v>
          </cell>
          <cell r="P35" t="str">
            <v>POST2013</v>
          </cell>
          <cell r="Q35" t="str">
            <v>POST2013</v>
          </cell>
          <cell r="R35" t="str">
            <v>POST2013</v>
          </cell>
          <cell r="S35" t="str">
            <v>POST2013</v>
          </cell>
          <cell r="T35" t="str">
            <v>POST2013</v>
          </cell>
          <cell r="W35" t="str">
            <v>POST2013</v>
          </cell>
          <cell r="X35" t="str">
            <v>New</v>
          </cell>
          <cell r="Y35" t="str">
            <v>POST2013</v>
          </cell>
        </row>
        <row r="36">
          <cell r="B36" t="str">
            <v>Evaporative Assist Cooling-NR</v>
          </cell>
          <cell r="C36" t="str">
            <v>POST2013</v>
          </cell>
          <cell r="D36" t="str">
            <v>POST2013</v>
          </cell>
          <cell r="E36" t="str">
            <v>POST2013</v>
          </cell>
          <cell r="F36" t="str">
            <v>POST2013</v>
          </cell>
          <cell r="G36" t="str">
            <v>POST2013</v>
          </cell>
          <cell r="H36" t="str">
            <v>POST2013</v>
          </cell>
          <cell r="I36" t="str">
            <v>POST2013</v>
          </cell>
          <cell r="J36" t="str">
            <v>POST2013</v>
          </cell>
          <cell r="K36" t="str">
            <v>POST2013</v>
          </cell>
          <cell r="L36" t="str">
            <v>POST2013</v>
          </cell>
          <cell r="M36" t="str">
            <v>POST2013</v>
          </cell>
          <cell r="N36" t="str">
            <v>POST2013</v>
          </cell>
          <cell r="O36" t="str">
            <v>POST2013</v>
          </cell>
          <cell r="P36" t="str">
            <v>POST2013</v>
          </cell>
          <cell r="Q36" t="str">
            <v>POST2013</v>
          </cell>
          <cell r="R36" t="str">
            <v>POST2013</v>
          </cell>
          <cell r="S36" t="str">
            <v>POST2013</v>
          </cell>
          <cell r="T36" t="str">
            <v>POST2013</v>
          </cell>
          <cell r="W36" t="str">
            <v>POST2013</v>
          </cell>
          <cell r="X36" t="str">
            <v>NR</v>
          </cell>
          <cell r="Y36" t="str">
            <v>POST2013</v>
          </cell>
        </row>
        <row r="37">
          <cell r="B37" t="str">
            <v>Low Pressure Distribution Complex HVAC-New</v>
          </cell>
          <cell r="C37" t="str">
            <v>POST2013</v>
          </cell>
          <cell r="D37" t="str">
            <v>POST2013</v>
          </cell>
          <cell r="E37" t="str">
            <v>POST2013</v>
          </cell>
          <cell r="F37" t="str">
            <v>POST2013</v>
          </cell>
          <cell r="G37" t="str">
            <v>POST2013</v>
          </cell>
          <cell r="H37" t="str">
            <v>POST2013</v>
          </cell>
          <cell r="I37" t="str">
            <v>POST2013</v>
          </cell>
          <cell r="J37" t="str">
            <v>POST2013</v>
          </cell>
          <cell r="K37" t="str">
            <v>POST2013</v>
          </cell>
          <cell r="L37" t="str">
            <v>POST2013</v>
          </cell>
          <cell r="M37" t="str">
            <v>POST2013</v>
          </cell>
          <cell r="N37" t="str">
            <v>POST2013</v>
          </cell>
          <cell r="O37" t="str">
            <v>POST2013</v>
          </cell>
          <cell r="P37" t="str">
            <v>POST2013</v>
          </cell>
          <cell r="Q37" t="str">
            <v>POST2013</v>
          </cell>
          <cell r="R37" t="str">
            <v>POST2013</v>
          </cell>
          <cell r="S37" t="str">
            <v>POST2013</v>
          </cell>
          <cell r="T37" t="str">
            <v>POST2013</v>
          </cell>
          <cell r="W37" t="str">
            <v>POST2013</v>
          </cell>
          <cell r="X37" t="str">
            <v>New</v>
          </cell>
          <cell r="Y37" t="str">
            <v>POST2013</v>
          </cell>
        </row>
        <row r="38">
          <cell r="B38" t="str">
            <v>Demand Control Ventilation-New</v>
          </cell>
          <cell r="C38" t="str">
            <v>POST2013</v>
          </cell>
          <cell r="D38" t="str">
            <v>POST2013</v>
          </cell>
          <cell r="E38" t="str">
            <v>POST2013</v>
          </cell>
          <cell r="F38" t="str">
            <v>POST2013</v>
          </cell>
          <cell r="G38" t="str">
            <v>POST2013</v>
          </cell>
          <cell r="H38" t="str">
            <v>POST2013</v>
          </cell>
          <cell r="I38" t="str">
            <v>POST2013</v>
          </cell>
          <cell r="J38" t="str">
            <v>POST2013</v>
          </cell>
          <cell r="K38" t="str">
            <v>POST2013</v>
          </cell>
          <cell r="L38" t="str">
            <v>POST2013</v>
          </cell>
          <cell r="M38" t="str">
            <v>POST2013</v>
          </cell>
          <cell r="N38" t="str">
            <v>POST2013</v>
          </cell>
          <cell r="O38" t="str">
            <v>POST2013</v>
          </cell>
          <cell r="P38" t="str">
            <v>POST2013</v>
          </cell>
          <cell r="Q38" t="str">
            <v>POST2013</v>
          </cell>
          <cell r="R38" t="str">
            <v>POST2013</v>
          </cell>
          <cell r="S38" t="str">
            <v>POST2013</v>
          </cell>
          <cell r="T38" t="str">
            <v>POST2013</v>
          </cell>
          <cell r="W38" t="str">
            <v>POST2013</v>
          </cell>
          <cell r="X38" t="str">
            <v>New</v>
          </cell>
          <cell r="Y38" t="str">
            <v>POST2013</v>
          </cell>
        </row>
        <row r="39">
          <cell r="B39" t="str">
            <v>Demand Control Ventilation-NR</v>
          </cell>
          <cell r="C39" t="str">
            <v>POST2013</v>
          </cell>
          <cell r="D39" t="str">
            <v>POST2013</v>
          </cell>
          <cell r="E39" t="str">
            <v>POST2013</v>
          </cell>
          <cell r="F39" t="str">
            <v>POST2013</v>
          </cell>
          <cell r="G39" t="str">
            <v>POST2013</v>
          </cell>
          <cell r="H39" t="str">
            <v>POST2013</v>
          </cell>
          <cell r="I39" t="str">
            <v>POST2013</v>
          </cell>
          <cell r="J39" t="str">
            <v>POST2013</v>
          </cell>
          <cell r="K39" t="str">
            <v>POST2013</v>
          </cell>
          <cell r="L39" t="str">
            <v>POST2013</v>
          </cell>
          <cell r="M39" t="str">
            <v>POST2013</v>
          </cell>
          <cell r="N39" t="str">
            <v>POST2013</v>
          </cell>
          <cell r="O39" t="str">
            <v>POST2013</v>
          </cell>
          <cell r="P39" t="str">
            <v>POST2013</v>
          </cell>
          <cell r="Q39" t="str">
            <v>POST2013</v>
          </cell>
          <cell r="R39" t="str">
            <v>POST2013</v>
          </cell>
          <cell r="S39" t="str">
            <v>POST2013</v>
          </cell>
          <cell r="T39" t="str">
            <v>POST2013</v>
          </cell>
          <cell r="W39" t="str">
            <v>POST2013</v>
          </cell>
          <cell r="X39" t="str">
            <v>NR</v>
          </cell>
          <cell r="Y39" t="str">
            <v>POST2013</v>
          </cell>
        </row>
        <row r="40">
          <cell r="B40" t="str">
            <v>Demand Control Ventilation-Retro</v>
          </cell>
          <cell r="C40" t="str">
            <v>_PRE2013</v>
          </cell>
          <cell r="D40" t="str">
            <v>_PRE2013</v>
          </cell>
          <cell r="E40" t="str">
            <v>_PRE2013</v>
          </cell>
          <cell r="F40" t="str">
            <v>_PRE2013</v>
          </cell>
          <cell r="G40" t="str">
            <v>_PRE2013</v>
          </cell>
          <cell r="H40" t="str">
            <v>_PRE2013</v>
          </cell>
          <cell r="I40" t="str">
            <v>_PRE2013</v>
          </cell>
          <cell r="J40" t="str">
            <v>_PRE2013</v>
          </cell>
          <cell r="K40" t="str">
            <v>_PRE2013</v>
          </cell>
          <cell r="L40" t="str">
            <v>_PRE2013</v>
          </cell>
          <cell r="M40" t="str">
            <v>_PRE2013</v>
          </cell>
          <cell r="N40" t="str">
            <v>_PRE2013</v>
          </cell>
          <cell r="O40" t="str">
            <v>_PRE2013</v>
          </cell>
          <cell r="P40" t="str">
            <v>_PRE2013</v>
          </cell>
          <cell r="Q40" t="str">
            <v>_PRE2013</v>
          </cell>
          <cell r="R40" t="str">
            <v>_PRE2013</v>
          </cell>
          <cell r="S40" t="str">
            <v>_PRE2013</v>
          </cell>
          <cell r="T40" t="str">
            <v>_PRE2013</v>
          </cell>
          <cell r="W40" t="str">
            <v>_PRE2013</v>
          </cell>
          <cell r="X40" t="str">
            <v>Retro</v>
          </cell>
          <cell r="Y40" t="str">
            <v>_PRE2013</v>
          </cell>
        </row>
        <row r="41">
          <cell r="B41" t="str">
            <v>Premium Fume Hood-NR</v>
          </cell>
          <cell r="C41" t="str">
            <v>POST2013</v>
          </cell>
          <cell r="D41" t="str">
            <v>POST2013</v>
          </cell>
          <cell r="E41" t="str">
            <v>POST2013</v>
          </cell>
          <cell r="F41" t="str">
            <v>POST2013</v>
          </cell>
          <cell r="G41" t="str">
            <v>POST2013</v>
          </cell>
          <cell r="H41" t="str">
            <v>POST2013</v>
          </cell>
          <cell r="I41" t="str">
            <v>POST2013</v>
          </cell>
          <cell r="J41" t="str">
            <v>POST2013</v>
          </cell>
          <cell r="K41" t="str">
            <v>POST2013</v>
          </cell>
          <cell r="L41" t="str">
            <v>POST2013</v>
          </cell>
          <cell r="M41" t="str">
            <v>POST2013</v>
          </cell>
          <cell r="N41" t="str">
            <v>POST2013</v>
          </cell>
          <cell r="O41" t="str">
            <v>POST2013</v>
          </cell>
          <cell r="P41" t="str">
            <v>POST2013</v>
          </cell>
          <cell r="Q41" t="str">
            <v>POST2013</v>
          </cell>
          <cell r="R41" t="str">
            <v>POST2013</v>
          </cell>
          <cell r="S41" t="str">
            <v>POST2013</v>
          </cell>
          <cell r="T41" t="str">
            <v>POST2013</v>
          </cell>
          <cell r="W41" t="str">
            <v>POST2013</v>
          </cell>
          <cell r="X41" t="str">
            <v>NR</v>
          </cell>
          <cell r="Y41" t="str">
            <v>POST2013</v>
          </cell>
        </row>
        <row r="42">
          <cell r="B42" t="str">
            <v>DCV Restaurant Hood-Retro</v>
          </cell>
          <cell r="C42" t="str">
            <v>_PRE2013</v>
          </cell>
          <cell r="D42" t="str">
            <v>_PRE2013</v>
          </cell>
          <cell r="E42" t="str">
            <v>_PRE2013</v>
          </cell>
          <cell r="F42" t="str">
            <v>_PRE2013</v>
          </cell>
          <cell r="G42" t="str">
            <v>_PRE2013</v>
          </cell>
          <cell r="H42" t="str">
            <v>_PRE2013</v>
          </cell>
          <cell r="I42" t="str">
            <v>_PRE2013</v>
          </cell>
          <cell r="J42" t="str">
            <v>_PRE2013</v>
          </cell>
          <cell r="K42" t="str">
            <v>_PRE2013</v>
          </cell>
          <cell r="L42" t="str">
            <v>_PRE2013</v>
          </cell>
          <cell r="M42" t="str">
            <v>_PRE2013</v>
          </cell>
          <cell r="N42" t="str">
            <v>_PRE2013</v>
          </cell>
          <cell r="O42" t="str">
            <v>_PRE2013</v>
          </cell>
          <cell r="P42" t="str">
            <v>_PRE2013</v>
          </cell>
          <cell r="Q42" t="str">
            <v>_PRE2013</v>
          </cell>
          <cell r="R42" t="str">
            <v>_PRE2013</v>
          </cell>
          <cell r="S42" t="str">
            <v>_PRE2013</v>
          </cell>
          <cell r="T42" t="str">
            <v>_PRE2013</v>
          </cell>
          <cell r="W42" t="str">
            <v>_PRE2013</v>
          </cell>
          <cell r="X42" t="str">
            <v>Retro</v>
          </cell>
          <cell r="Y42" t="str">
            <v>_PRE2013</v>
          </cell>
        </row>
        <row r="43">
          <cell r="B43" t="str">
            <v>DCV Parking Garage-Retro</v>
          </cell>
          <cell r="C43" t="str">
            <v>_PRE2013</v>
          </cell>
          <cell r="D43" t="str">
            <v>_PRE2013</v>
          </cell>
          <cell r="E43" t="str">
            <v>_PRE2013</v>
          </cell>
          <cell r="F43" t="str">
            <v>_PRE2013</v>
          </cell>
          <cell r="G43" t="str">
            <v>_PRE2013</v>
          </cell>
          <cell r="H43" t="str">
            <v>_PRE2013</v>
          </cell>
          <cell r="I43" t="str">
            <v>_PRE2013</v>
          </cell>
          <cell r="J43" t="str">
            <v>_PRE2013</v>
          </cell>
          <cell r="K43" t="str">
            <v>_PRE2013</v>
          </cell>
          <cell r="L43" t="str">
            <v>_PRE2013</v>
          </cell>
          <cell r="M43" t="str">
            <v>_PRE2013</v>
          </cell>
          <cell r="N43" t="str">
            <v>_PRE2013</v>
          </cell>
          <cell r="O43" t="str">
            <v>_PRE2013</v>
          </cell>
          <cell r="P43" t="str">
            <v>_PRE2013</v>
          </cell>
          <cell r="Q43" t="str">
            <v>_PRE2013</v>
          </cell>
          <cell r="R43" t="str">
            <v>_PRE2013</v>
          </cell>
          <cell r="S43" t="str">
            <v>_PRE2013</v>
          </cell>
          <cell r="T43" t="str">
            <v>_PRE2013</v>
          </cell>
          <cell r="W43" t="str">
            <v>_PRE2013</v>
          </cell>
          <cell r="X43" t="str">
            <v>Retro</v>
          </cell>
          <cell r="Y43" t="str">
            <v>_PRE2013</v>
          </cell>
        </row>
        <row r="44">
          <cell r="B44" t="str">
            <v>Weatherization - School-Retro</v>
          </cell>
          <cell r="C44" t="str">
            <v>_PRE2013</v>
          </cell>
          <cell r="D44" t="str">
            <v>_PRE2013</v>
          </cell>
          <cell r="E44" t="str">
            <v>_PRE2013</v>
          </cell>
          <cell r="F44" t="str">
            <v>_PRE2013</v>
          </cell>
          <cell r="G44" t="str">
            <v>_PRE2013</v>
          </cell>
          <cell r="H44" t="str">
            <v>_PRE2013</v>
          </cell>
          <cell r="I44" t="str">
            <v>_PRE2013</v>
          </cell>
          <cell r="J44" t="str">
            <v>_PRE2013</v>
          </cell>
          <cell r="K44" t="str">
            <v>_PRE2013</v>
          </cell>
          <cell r="L44" t="str">
            <v>_PRE2013</v>
          </cell>
          <cell r="M44" t="str">
            <v>_PRE2013</v>
          </cell>
          <cell r="N44" t="str">
            <v>_PRE2013</v>
          </cell>
          <cell r="O44" t="str">
            <v>_PRE2013</v>
          </cell>
          <cell r="P44" t="str">
            <v>_PRE2013</v>
          </cell>
          <cell r="Q44" t="str">
            <v>_PRE2013</v>
          </cell>
          <cell r="R44" t="str">
            <v>_PRE2013</v>
          </cell>
          <cell r="S44" t="str">
            <v>_PRE2013</v>
          </cell>
          <cell r="T44" t="str">
            <v>_PRE2013</v>
          </cell>
          <cell r="W44" t="str">
            <v>_PRE2013</v>
          </cell>
          <cell r="X44" t="str">
            <v>Retro</v>
          </cell>
          <cell r="Y44" t="str">
            <v>_PRE2013</v>
          </cell>
        </row>
        <row r="45">
          <cell r="B45" t="str">
            <v>Energy Recovery Ventilator-NR</v>
          </cell>
          <cell r="C45" t="str">
            <v>POST2013</v>
          </cell>
          <cell r="D45" t="str">
            <v>POST2013</v>
          </cell>
          <cell r="E45" t="str">
            <v>POST2013</v>
          </cell>
          <cell r="F45" t="str">
            <v>POST2013</v>
          </cell>
          <cell r="G45" t="str">
            <v>POST2013</v>
          </cell>
          <cell r="H45" t="str">
            <v>POST2013</v>
          </cell>
          <cell r="I45" t="str">
            <v>POST2013</v>
          </cell>
          <cell r="J45" t="str">
            <v>POST2013</v>
          </cell>
          <cell r="K45" t="str">
            <v>POST2013</v>
          </cell>
          <cell r="L45" t="str">
            <v>POST2013</v>
          </cell>
          <cell r="M45" t="str">
            <v>POST2013</v>
          </cell>
          <cell r="N45" t="str">
            <v>POST2013</v>
          </cell>
          <cell r="O45" t="str">
            <v>POST2013</v>
          </cell>
          <cell r="P45" t="str">
            <v>POST2013</v>
          </cell>
          <cell r="Q45" t="str">
            <v>POST2013</v>
          </cell>
          <cell r="R45" t="str">
            <v>POST2013</v>
          </cell>
          <cell r="S45" t="str">
            <v>POST2013</v>
          </cell>
          <cell r="T45" t="str">
            <v>POST2013</v>
          </cell>
          <cell r="W45" t="str">
            <v>POST2013</v>
          </cell>
          <cell r="X45" t="str">
            <v>NR</v>
          </cell>
          <cell r="Y45" t="str">
            <v>POST2013</v>
          </cell>
        </row>
        <row r="46">
          <cell r="B46" t="str">
            <v>AC Heat Recovery for Water Heating-NR</v>
          </cell>
          <cell r="C46" t="str">
            <v>POST2013</v>
          </cell>
          <cell r="D46" t="str">
            <v>POST2013</v>
          </cell>
          <cell r="E46" t="str">
            <v>POST2013</v>
          </cell>
          <cell r="F46" t="str">
            <v>POST2013</v>
          </cell>
          <cell r="G46" t="str">
            <v>POST2013</v>
          </cell>
          <cell r="H46" t="str">
            <v>POST2013</v>
          </cell>
          <cell r="I46" t="str">
            <v>POST2013</v>
          </cell>
          <cell r="J46" t="str">
            <v>POST2013</v>
          </cell>
          <cell r="K46" t="str">
            <v>POST2013</v>
          </cell>
          <cell r="L46" t="str">
            <v>POST2013</v>
          </cell>
          <cell r="M46" t="str">
            <v>POST2013</v>
          </cell>
          <cell r="N46" t="str">
            <v>POST2013</v>
          </cell>
          <cell r="O46" t="str">
            <v>POST2013</v>
          </cell>
          <cell r="P46" t="str">
            <v>POST2013</v>
          </cell>
          <cell r="Q46" t="str">
            <v>POST2013</v>
          </cell>
          <cell r="R46" t="str">
            <v>POST2013</v>
          </cell>
          <cell r="S46" t="str">
            <v>POST2013</v>
          </cell>
          <cell r="T46" t="str">
            <v>POST2013</v>
          </cell>
          <cell r="W46" t="str">
            <v>POST2013</v>
          </cell>
          <cell r="X46" t="str">
            <v>NR</v>
          </cell>
          <cell r="Y46" t="str">
            <v>POST2013</v>
          </cell>
        </row>
        <row r="47">
          <cell r="B47" t="str">
            <v>Room Occupancy Sensors in Lodging-Retro</v>
          </cell>
          <cell r="C47" t="str">
            <v>_PRE2013</v>
          </cell>
          <cell r="D47" t="str">
            <v>_PRE2013</v>
          </cell>
          <cell r="E47" t="str">
            <v>_PRE2013</v>
          </cell>
          <cell r="F47" t="str">
            <v>_PRE2013</v>
          </cell>
          <cell r="G47" t="str">
            <v>_PRE2013</v>
          </cell>
          <cell r="H47" t="str">
            <v>_PRE2013</v>
          </cell>
          <cell r="I47" t="str">
            <v>_PRE2013</v>
          </cell>
          <cell r="J47" t="str">
            <v>_PRE2013</v>
          </cell>
          <cell r="K47" t="str">
            <v>_PRE2013</v>
          </cell>
          <cell r="L47" t="str">
            <v>_PRE2013</v>
          </cell>
          <cell r="M47" t="str">
            <v>_PRE2013</v>
          </cell>
          <cell r="N47" t="str">
            <v>_PRE2013</v>
          </cell>
          <cell r="O47" t="str">
            <v>_PRE2013</v>
          </cell>
          <cell r="P47" t="str">
            <v>_PRE2013</v>
          </cell>
          <cell r="Q47" t="str">
            <v>_PRE2013</v>
          </cell>
          <cell r="R47" t="str">
            <v>_PRE2013</v>
          </cell>
          <cell r="S47" t="str">
            <v>_PRE2013</v>
          </cell>
          <cell r="T47" t="str">
            <v>_PRE2013</v>
          </cell>
          <cell r="W47" t="str">
            <v>_PRE2013</v>
          </cell>
          <cell r="X47" t="str">
            <v>Retro</v>
          </cell>
          <cell r="Y47" t="str">
            <v>_PRE2013</v>
          </cell>
        </row>
        <row r="48">
          <cell r="B48" t="str">
            <v>Chiller - chilled water retrofit-Retro</v>
          </cell>
          <cell r="C48" t="str">
            <v>_PRE2013</v>
          </cell>
          <cell r="D48" t="str">
            <v>_PRE2013</v>
          </cell>
          <cell r="E48" t="str">
            <v>_PRE2013</v>
          </cell>
          <cell r="F48" t="str">
            <v>_PRE2013</v>
          </cell>
          <cell r="G48" t="str">
            <v>_PRE2013</v>
          </cell>
          <cell r="H48" t="str">
            <v>_PRE2013</v>
          </cell>
          <cell r="I48" t="str">
            <v>_PRE2013</v>
          </cell>
          <cell r="J48" t="str">
            <v>_PRE2013</v>
          </cell>
          <cell r="K48" t="str">
            <v>_PRE2013</v>
          </cell>
          <cell r="L48" t="str">
            <v>_PRE2013</v>
          </cell>
          <cell r="M48" t="str">
            <v>_PRE2013</v>
          </cell>
          <cell r="N48" t="str">
            <v>_PRE2013</v>
          </cell>
          <cell r="O48" t="str">
            <v>_PRE2013</v>
          </cell>
          <cell r="P48" t="str">
            <v>_PRE2013</v>
          </cell>
          <cell r="Q48" t="str">
            <v>_PRE2013</v>
          </cell>
          <cell r="R48" t="str">
            <v>_PRE2013</v>
          </cell>
          <cell r="S48" t="str">
            <v>_PRE2013</v>
          </cell>
          <cell r="T48" t="str">
            <v>_PRE2013</v>
          </cell>
          <cell r="W48" t="str">
            <v>_PRE2013</v>
          </cell>
          <cell r="X48" t="str">
            <v>Retro</v>
          </cell>
          <cell r="Y48" t="str">
            <v>_PRE2013</v>
          </cell>
        </row>
        <row r="49">
          <cell r="B49" t="str">
            <v>Chiller - equip retrofits-Retro</v>
          </cell>
          <cell r="C49" t="str">
            <v>_PRE2013</v>
          </cell>
          <cell r="D49" t="str">
            <v>_PRE2013</v>
          </cell>
          <cell r="E49" t="str">
            <v>_PRE2013</v>
          </cell>
          <cell r="F49" t="str">
            <v>_PRE2013</v>
          </cell>
          <cell r="G49" t="str">
            <v>_PRE2013</v>
          </cell>
          <cell r="H49" t="str">
            <v>_PRE2013</v>
          </cell>
          <cell r="I49" t="str">
            <v>_PRE2013</v>
          </cell>
          <cell r="J49" t="str">
            <v>_PRE2013</v>
          </cell>
          <cell r="K49" t="str">
            <v>_PRE2013</v>
          </cell>
          <cell r="L49" t="str">
            <v>_PRE2013</v>
          </cell>
          <cell r="M49" t="str">
            <v>_PRE2013</v>
          </cell>
          <cell r="N49" t="str">
            <v>_PRE2013</v>
          </cell>
          <cell r="O49" t="str">
            <v>_PRE2013</v>
          </cell>
          <cell r="P49" t="str">
            <v>_PRE2013</v>
          </cell>
          <cell r="Q49" t="str">
            <v>_PRE2013</v>
          </cell>
          <cell r="R49" t="str">
            <v>_PRE2013</v>
          </cell>
          <cell r="S49" t="str">
            <v>_PRE2013</v>
          </cell>
          <cell r="T49" t="str">
            <v>_PRE2013</v>
          </cell>
          <cell r="W49" t="str">
            <v>_PRE2013</v>
          </cell>
          <cell r="X49" t="str">
            <v>Retro</v>
          </cell>
          <cell r="Y49" t="str">
            <v>_PRE2013</v>
          </cell>
        </row>
        <row r="50">
          <cell r="B50" t="str">
            <v>Pool Blankets-Retro</v>
          </cell>
          <cell r="C50" t="str">
            <v>_PRE2013</v>
          </cell>
          <cell r="D50" t="str">
            <v>_PRE2013</v>
          </cell>
          <cell r="E50" t="str">
            <v>_PRE2013</v>
          </cell>
          <cell r="F50" t="str">
            <v>_PRE2013</v>
          </cell>
          <cell r="G50" t="str">
            <v>_PRE2013</v>
          </cell>
          <cell r="H50" t="str">
            <v>_PRE2013</v>
          </cell>
          <cell r="I50" t="str">
            <v>_PRE2013</v>
          </cell>
          <cell r="J50" t="str">
            <v>_PRE2013</v>
          </cell>
          <cell r="K50" t="str">
            <v>_PRE2013</v>
          </cell>
          <cell r="L50" t="str">
            <v>_PRE2013</v>
          </cell>
          <cell r="M50" t="str">
            <v>_PRE2013</v>
          </cell>
          <cell r="N50" t="str">
            <v>_PRE2013</v>
          </cell>
          <cell r="O50" t="str">
            <v>_PRE2013</v>
          </cell>
          <cell r="P50" t="str">
            <v>_PRE2013</v>
          </cell>
          <cell r="Q50" t="str">
            <v>_PRE2013</v>
          </cell>
          <cell r="R50" t="str">
            <v>_PRE2013</v>
          </cell>
          <cell r="S50" t="str">
            <v>_PRE2013</v>
          </cell>
          <cell r="T50" t="str">
            <v>_PRE2013</v>
          </cell>
          <cell r="W50" t="str">
            <v>_PRE2013</v>
          </cell>
          <cell r="X50" t="str">
            <v>Retro</v>
          </cell>
          <cell r="Y50" t="str">
            <v>_PRE2013</v>
          </cell>
        </row>
        <row r="51">
          <cell r="B51" t="str">
            <v>Web-Enabled Thermostats-Retro</v>
          </cell>
          <cell r="C51" t="str">
            <v>_PRE2013</v>
          </cell>
          <cell r="D51" t="str">
            <v>_PRE2013</v>
          </cell>
          <cell r="E51" t="str">
            <v>_PRE2013</v>
          </cell>
          <cell r="F51" t="str">
            <v>_PRE2013</v>
          </cell>
          <cell r="G51" t="str">
            <v>_PRE2013</v>
          </cell>
          <cell r="H51" t="str">
            <v>_PRE2013</v>
          </cell>
          <cell r="I51" t="str">
            <v>_PRE2013</v>
          </cell>
          <cell r="J51" t="str">
            <v>_PRE2013</v>
          </cell>
          <cell r="K51" t="str">
            <v>_PRE2013</v>
          </cell>
          <cell r="L51" t="str">
            <v>_PRE2013</v>
          </cell>
          <cell r="M51" t="str">
            <v>_PRE2013</v>
          </cell>
          <cell r="N51" t="str">
            <v>_PRE2013</v>
          </cell>
          <cell r="O51" t="str">
            <v>_PRE2013</v>
          </cell>
          <cell r="P51" t="str">
            <v>_PRE2013</v>
          </cell>
          <cell r="Q51" t="str">
            <v>_PRE2013</v>
          </cell>
          <cell r="R51" t="str">
            <v>_PRE2013</v>
          </cell>
          <cell r="S51" t="str">
            <v>_PRE2013</v>
          </cell>
          <cell r="T51" t="str">
            <v>_PRE2013</v>
          </cell>
          <cell r="W51" t="str">
            <v>_PRE2013</v>
          </cell>
          <cell r="X51" t="str">
            <v>Retro</v>
          </cell>
          <cell r="Y51" t="str">
            <v>_PRE2013</v>
          </cell>
        </row>
        <row r="52">
          <cell r="B52" t="str">
            <v>Garage CO2 ventilation-Retro</v>
          </cell>
          <cell r="C52" t="str">
            <v>_PRE2013</v>
          </cell>
          <cell r="D52" t="str">
            <v>_PRE2013</v>
          </cell>
          <cell r="E52" t="str">
            <v>_PRE2013</v>
          </cell>
          <cell r="F52" t="str">
            <v>_PRE2013</v>
          </cell>
          <cell r="G52" t="str">
            <v>_PRE2013</v>
          </cell>
          <cell r="H52" t="str">
            <v>_PRE2013</v>
          </cell>
          <cell r="I52" t="str">
            <v>_PRE2013</v>
          </cell>
          <cell r="J52" t="str">
            <v>_PRE2013</v>
          </cell>
          <cell r="K52" t="str">
            <v>_PRE2013</v>
          </cell>
          <cell r="L52" t="str">
            <v>_PRE2013</v>
          </cell>
          <cell r="M52" t="str">
            <v>_PRE2013</v>
          </cell>
          <cell r="N52" t="str">
            <v>_PRE2013</v>
          </cell>
          <cell r="O52" t="str">
            <v>_PRE2013</v>
          </cell>
          <cell r="P52" t="str">
            <v>_PRE2013</v>
          </cell>
          <cell r="Q52" t="str">
            <v>_PRE2013</v>
          </cell>
          <cell r="R52" t="str">
            <v>_PRE2013</v>
          </cell>
          <cell r="S52" t="str">
            <v>_PRE2013</v>
          </cell>
          <cell r="T52" t="str">
            <v>_PRE2013</v>
          </cell>
          <cell r="W52" t="str">
            <v>_PRE2013</v>
          </cell>
          <cell r="X52" t="str">
            <v>Retro</v>
          </cell>
          <cell r="Y52" t="str">
            <v>_PRE2013</v>
          </cell>
        </row>
        <row r="53">
          <cell r="B53" t="str">
            <v>Circ Pump ECM and drive-Retro</v>
          </cell>
          <cell r="C53" t="str">
            <v>_PRE2013</v>
          </cell>
          <cell r="D53" t="str">
            <v>_PRE2013</v>
          </cell>
          <cell r="E53" t="str">
            <v>_PRE2013</v>
          </cell>
          <cell r="F53" t="str">
            <v>_PRE2013</v>
          </cell>
          <cell r="G53" t="str">
            <v>_PRE2013</v>
          </cell>
          <cell r="H53" t="str">
            <v>_PRE2013</v>
          </cell>
          <cell r="I53" t="str">
            <v>_PRE2013</v>
          </cell>
          <cell r="J53" t="str">
            <v>_PRE2013</v>
          </cell>
          <cell r="K53" t="str">
            <v>_PRE2013</v>
          </cell>
          <cell r="L53" t="str">
            <v>_PRE2013</v>
          </cell>
          <cell r="M53" t="str">
            <v>_PRE2013</v>
          </cell>
          <cell r="N53" t="str">
            <v>_PRE2013</v>
          </cell>
          <cell r="O53" t="str">
            <v>_PRE2013</v>
          </cell>
          <cell r="P53" t="str">
            <v>_PRE2013</v>
          </cell>
          <cell r="Q53" t="str">
            <v>_PRE2013</v>
          </cell>
          <cell r="R53" t="str">
            <v>_PRE2013</v>
          </cell>
          <cell r="S53" t="str">
            <v>_PRE2013</v>
          </cell>
          <cell r="T53" t="str">
            <v>_PRE2013</v>
          </cell>
          <cell r="W53" t="str">
            <v>_PRE2013</v>
          </cell>
          <cell r="X53" t="str">
            <v>Retro</v>
          </cell>
          <cell r="Y53" t="str">
            <v>_PRE2013</v>
          </cell>
        </row>
        <row r="54">
          <cell r="B54" t="str">
            <v>VRF-New</v>
          </cell>
          <cell r="C54" t="str">
            <v>_PRE2013</v>
          </cell>
          <cell r="D54" t="str">
            <v>_PRE2013</v>
          </cell>
          <cell r="E54" t="str">
            <v>_PRE2013</v>
          </cell>
          <cell r="F54" t="str">
            <v>_PRE2013</v>
          </cell>
          <cell r="G54" t="str">
            <v>_PRE2013</v>
          </cell>
          <cell r="H54" t="str">
            <v>_PRE2013</v>
          </cell>
          <cell r="I54" t="str">
            <v>_PRE2013</v>
          </cell>
          <cell r="J54" t="str">
            <v>_PRE2013</v>
          </cell>
          <cell r="K54" t="str">
            <v>_PRE2013</v>
          </cell>
          <cell r="L54" t="str">
            <v>_PRE2013</v>
          </cell>
          <cell r="M54" t="str">
            <v>_PRE2013</v>
          </cell>
          <cell r="N54" t="str">
            <v>_PRE2013</v>
          </cell>
          <cell r="O54" t="str">
            <v>_PRE2013</v>
          </cell>
          <cell r="P54" t="str">
            <v>_PRE2013</v>
          </cell>
          <cell r="Q54" t="str">
            <v>_PRE2013</v>
          </cell>
          <cell r="R54" t="str">
            <v>_PRE2013</v>
          </cell>
          <cell r="S54" t="str">
            <v>_PRE2013</v>
          </cell>
          <cell r="T54" t="str">
            <v>_PRE2013</v>
          </cell>
          <cell r="W54" t="str">
            <v>_PRE2013</v>
          </cell>
          <cell r="X54" t="str">
            <v>New</v>
          </cell>
          <cell r="Y54" t="str">
            <v>POST2013</v>
          </cell>
        </row>
        <row r="55">
          <cell r="B55" t="str">
            <v>VRF-Retro</v>
          </cell>
          <cell r="C55" t="str">
            <v>_PRE2013</v>
          </cell>
          <cell r="D55" t="str">
            <v>_PRE2013</v>
          </cell>
          <cell r="E55" t="str">
            <v>_PRE2013</v>
          </cell>
          <cell r="F55" t="str">
            <v>_PRE2013</v>
          </cell>
          <cell r="G55" t="str">
            <v>_PRE2013</v>
          </cell>
          <cell r="H55" t="str">
            <v>_PRE2013</v>
          </cell>
          <cell r="I55" t="str">
            <v>_PRE2013</v>
          </cell>
          <cell r="J55" t="str">
            <v>_PRE2013</v>
          </cell>
          <cell r="K55" t="str">
            <v>_PRE2013</v>
          </cell>
          <cell r="L55" t="str">
            <v>_PRE2013</v>
          </cell>
          <cell r="M55" t="str">
            <v>_PRE2013</v>
          </cell>
          <cell r="N55" t="str">
            <v>_PRE2013</v>
          </cell>
          <cell r="O55" t="str">
            <v>_PRE2013</v>
          </cell>
          <cell r="P55" t="str">
            <v>_PRE2013</v>
          </cell>
          <cell r="Q55" t="str">
            <v>_PRE2013</v>
          </cell>
          <cell r="R55" t="str">
            <v>_PRE2013</v>
          </cell>
          <cell r="S55" t="str">
            <v>_PRE2013</v>
          </cell>
          <cell r="T55" t="str">
            <v>_PRE2013</v>
          </cell>
          <cell r="W55" t="str">
            <v>_PRE2013</v>
          </cell>
          <cell r="X55" t="str">
            <v>Retro</v>
          </cell>
          <cell r="Y55" t="str">
            <v>_PRE2013</v>
          </cell>
        </row>
        <row r="56">
          <cell r="B56" t="str">
            <v>Evaporator Roof Top HVAC-Retro</v>
          </cell>
          <cell r="C56" t="str">
            <v>_PRE2013</v>
          </cell>
          <cell r="D56" t="str">
            <v>_PRE2013</v>
          </cell>
          <cell r="E56" t="str">
            <v>_PRE2013</v>
          </cell>
          <cell r="F56" t="str">
            <v>_PRE2013</v>
          </cell>
          <cell r="G56" t="str">
            <v>_PRE2013</v>
          </cell>
          <cell r="H56" t="str">
            <v>_PRE2013</v>
          </cell>
          <cell r="I56" t="str">
            <v>_PRE2013</v>
          </cell>
          <cell r="J56" t="str">
            <v>_PRE2013</v>
          </cell>
          <cell r="K56" t="str">
            <v>_PRE2013</v>
          </cell>
          <cell r="L56" t="str">
            <v>_PRE2013</v>
          </cell>
          <cell r="M56" t="str">
            <v>_PRE2013</v>
          </cell>
          <cell r="N56" t="str">
            <v>_PRE2013</v>
          </cell>
          <cell r="O56" t="str">
            <v>_PRE2013</v>
          </cell>
          <cell r="P56" t="str">
            <v>_PRE2013</v>
          </cell>
          <cell r="Q56" t="str">
            <v>_PRE2013</v>
          </cell>
          <cell r="R56" t="str">
            <v>_PRE2013</v>
          </cell>
          <cell r="S56" t="str">
            <v>_PRE2013</v>
          </cell>
          <cell r="T56" t="str">
            <v>_PRE2013</v>
          </cell>
          <cell r="W56" t="str">
            <v>_PRE2013</v>
          </cell>
          <cell r="X56" t="str">
            <v>Retro</v>
          </cell>
          <cell r="Y56" t="str">
            <v>_PRE2013</v>
          </cell>
        </row>
        <row r="57">
          <cell r="B57" t="str">
            <v>Secondary Glazing Systems-Retro</v>
          </cell>
          <cell r="C57" t="str">
            <v>_PRE2013</v>
          </cell>
          <cell r="D57" t="str">
            <v>_PRE2013</v>
          </cell>
          <cell r="E57" t="str">
            <v>_PRE2013</v>
          </cell>
          <cell r="F57" t="str">
            <v>_PRE2013</v>
          </cell>
          <cell r="G57" t="str">
            <v>_PRE2013</v>
          </cell>
          <cell r="H57" t="str">
            <v>_PRE2013</v>
          </cell>
          <cell r="I57" t="str">
            <v>_PRE2013</v>
          </cell>
          <cell r="J57" t="str">
            <v>_PRE2013</v>
          </cell>
          <cell r="K57" t="str">
            <v>_PRE2013</v>
          </cell>
          <cell r="L57" t="str">
            <v>_PRE2013</v>
          </cell>
          <cell r="M57" t="str">
            <v>_PRE2013</v>
          </cell>
          <cell r="N57" t="str">
            <v>_PRE2013</v>
          </cell>
          <cell r="O57" t="str">
            <v>_PRE2013</v>
          </cell>
          <cell r="P57" t="str">
            <v>_PRE2013</v>
          </cell>
          <cell r="Q57" t="str">
            <v>_PRE2013</v>
          </cell>
          <cell r="R57" t="str">
            <v>_PRE2013</v>
          </cell>
          <cell r="S57" t="str">
            <v>_PRE2013</v>
          </cell>
          <cell r="T57" t="str">
            <v>_PRE2013</v>
          </cell>
          <cell r="W57" t="str">
            <v>_PRE2013</v>
          </cell>
          <cell r="X57" t="str">
            <v>Retro</v>
          </cell>
          <cell r="Y57" t="str">
            <v>_PRE2013</v>
          </cell>
        </row>
        <row r="58">
          <cell r="B58" t="str">
            <v>LPD Package-New</v>
          </cell>
          <cell r="C58" t="str">
            <v>POST2013</v>
          </cell>
          <cell r="D58" t="str">
            <v>POST2013</v>
          </cell>
          <cell r="E58" t="str">
            <v>POST2013</v>
          </cell>
          <cell r="F58" t="str">
            <v>POST2013</v>
          </cell>
          <cell r="G58" t="str">
            <v>POST2013</v>
          </cell>
          <cell r="H58" t="str">
            <v>POST2013</v>
          </cell>
          <cell r="I58" t="str">
            <v>POST2013</v>
          </cell>
          <cell r="J58" t="str">
            <v>POST2013</v>
          </cell>
          <cell r="K58" t="str">
            <v>POST2013</v>
          </cell>
          <cell r="L58" t="str">
            <v>POST2013</v>
          </cell>
          <cell r="M58" t="str">
            <v>POST2013</v>
          </cell>
          <cell r="N58" t="str">
            <v>POST2013</v>
          </cell>
          <cell r="O58" t="str">
            <v>POST2013</v>
          </cell>
          <cell r="P58" t="str">
            <v>POST2013</v>
          </cell>
          <cell r="Q58" t="str">
            <v>POST2013</v>
          </cell>
          <cell r="R58" t="str">
            <v>POST2013</v>
          </cell>
          <cell r="S58" t="str">
            <v>POST2013</v>
          </cell>
          <cell r="T58" t="str">
            <v>POST2013</v>
          </cell>
          <cell r="W58" t="str">
            <v>POST2013</v>
          </cell>
          <cell r="X58" t="str">
            <v>New</v>
          </cell>
          <cell r="Y58" t="str">
            <v>POST2013</v>
          </cell>
        </row>
        <row r="59">
          <cell r="B59" t="str">
            <v>LPD Package-NR</v>
          </cell>
          <cell r="C59" t="str">
            <v>_PRE2013</v>
          </cell>
          <cell r="D59" t="str">
            <v>_PRE2013</v>
          </cell>
          <cell r="E59" t="str">
            <v>_PRE2013</v>
          </cell>
          <cell r="F59" t="str">
            <v>_PRE2013</v>
          </cell>
          <cell r="G59" t="str">
            <v>_PRE2013</v>
          </cell>
          <cell r="H59" t="str">
            <v>_PRE2013</v>
          </cell>
          <cell r="I59" t="str">
            <v>_PRE2013</v>
          </cell>
          <cell r="J59" t="str">
            <v>_PRE2013</v>
          </cell>
          <cell r="K59" t="str">
            <v>_PRE2013</v>
          </cell>
          <cell r="L59" t="str">
            <v>_PRE2013</v>
          </cell>
          <cell r="M59" t="str">
            <v>_PRE2013</v>
          </cell>
          <cell r="N59" t="str">
            <v>_PRE2013</v>
          </cell>
          <cell r="O59" t="str">
            <v>_PRE2013</v>
          </cell>
          <cell r="P59" t="str">
            <v>_PRE2013</v>
          </cell>
          <cell r="Q59" t="str">
            <v>_PRE2013</v>
          </cell>
          <cell r="R59" t="str">
            <v>_PRE2013</v>
          </cell>
          <cell r="S59" t="str">
            <v>_PRE2013</v>
          </cell>
          <cell r="T59" t="str">
            <v>_PRE2013</v>
          </cell>
          <cell r="W59" t="str">
            <v>_PRE2013</v>
          </cell>
          <cell r="X59" t="str">
            <v>NR</v>
          </cell>
          <cell r="Y59" t="str">
            <v>_PRE2013</v>
          </cell>
        </row>
        <row r="60">
          <cell r="B60" t="str">
            <v>LPD Package-Retro</v>
          </cell>
          <cell r="C60" t="str">
            <v>_PRE2013</v>
          </cell>
          <cell r="D60" t="str">
            <v>_PRE2013</v>
          </cell>
          <cell r="E60" t="str">
            <v>_PRE2013</v>
          </cell>
          <cell r="F60" t="str">
            <v>_PRE2013</v>
          </cell>
          <cell r="G60" t="str">
            <v>_PRE2013</v>
          </cell>
          <cell r="H60" t="str">
            <v>_PRE2013</v>
          </cell>
          <cell r="I60" t="str">
            <v>_PRE2013</v>
          </cell>
          <cell r="J60" t="str">
            <v>_PRE2013</v>
          </cell>
          <cell r="K60" t="str">
            <v>_PRE2013</v>
          </cell>
          <cell r="L60" t="str">
            <v>_PRE2013</v>
          </cell>
          <cell r="M60" t="str">
            <v>_PRE2013</v>
          </cell>
          <cell r="N60" t="str">
            <v>_PRE2013</v>
          </cell>
          <cell r="O60" t="str">
            <v>_PRE2013</v>
          </cell>
          <cell r="P60" t="str">
            <v>_PRE2013</v>
          </cell>
          <cell r="Q60" t="str">
            <v>_PRE2013</v>
          </cell>
          <cell r="R60" t="str">
            <v>_PRE2013</v>
          </cell>
          <cell r="S60" t="str">
            <v>_PRE2013</v>
          </cell>
          <cell r="T60" t="str">
            <v>_PRE2013</v>
          </cell>
          <cell r="W60" t="str">
            <v>_PRE2013</v>
          </cell>
          <cell r="X60" t="str">
            <v>Retro</v>
          </cell>
          <cell r="Y60" t="str">
            <v>_PRE2013</v>
          </cell>
        </row>
        <row r="61">
          <cell r="B61" t="str">
            <v>Top Daylighting-New</v>
          </cell>
          <cell r="C61" t="str">
            <v>POST2013</v>
          </cell>
          <cell r="D61" t="str">
            <v>POST2013</v>
          </cell>
          <cell r="E61" t="str">
            <v>POST2013</v>
          </cell>
          <cell r="F61" t="str">
            <v>POST2013</v>
          </cell>
          <cell r="G61" t="str">
            <v>POST2013</v>
          </cell>
          <cell r="H61" t="str">
            <v>POST2013</v>
          </cell>
          <cell r="I61" t="str">
            <v>POST2013</v>
          </cell>
          <cell r="J61" t="str">
            <v>POST2013</v>
          </cell>
          <cell r="K61" t="str">
            <v>POST2013</v>
          </cell>
          <cell r="L61" t="str">
            <v>POST2013</v>
          </cell>
          <cell r="M61" t="str">
            <v>POST2013</v>
          </cell>
          <cell r="N61" t="str">
            <v>POST2013</v>
          </cell>
          <cell r="O61" t="str">
            <v>POST2013</v>
          </cell>
          <cell r="P61" t="str">
            <v>POST2013</v>
          </cell>
          <cell r="Q61" t="str">
            <v>POST2013</v>
          </cell>
          <cell r="R61" t="str">
            <v>POST2013</v>
          </cell>
          <cell r="S61" t="str">
            <v>POST2013</v>
          </cell>
          <cell r="T61" t="str">
            <v>POST2013</v>
          </cell>
          <cell r="W61" t="str">
            <v>POST2013</v>
          </cell>
          <cell r="X61" t="str">
            <v>New</v>
          </cell>
          <cell r="Y61" t="str">
            <v>POST2013</v>
          </cell>
        </row>
        <row r="62">
          <cell r="B62" t="str">
            <v>Perimeter Daylighting Controls Advanced-New</v>
          </cell>
          <cell r="C62" t="str">
            <v>POST2013</v>
          </cell>
          <cell r="D62" t="str">
            <v>POST2013</v>
          </cell>
          <cell r="E62" t="str">
            <v>POST2013</v>
          </cell>
          <cell r="F62" t="str">
            <v>POST2013</v>
          </cell>
          <cell r="G62" t="str">
            <v>POST2013</v>
          </cell>
          <cell r="H62" t="str">
            <v>POST2013</v>
          </cell>
          <cell r="I62" t="str">
            <v>POST2013</v>
          </cell>
          <cell r="J62" t="str">
            <v>POST2013</v>
          </cell>
          <cell r="K62" t="str">
            <v>POST2013</v>
          </cell>
          <cell r="L62" t="str">
            <v>POST2013</v>
          </cell>
          <cell r="M62" t="str">
            <v>POST2013</v>
          </cell>
          <cell r="N62" t="str">
            <v>POST2013</v>
          </cell>
          <cell r="O62" t="str">
            <v>POST2013</v>
          </cell>
          <cell r="P62" t="str">
            <v>POST2013</v>
          </cell>
          <cell r="Q62" t="str">
            <v>POST2013</v>
          </cell>
          <cell r="R62" t="str">
            <v>POST2013</v>
          </cell>
          <cell r="S62" t="str">
            <v>POST2013</v>
          </cell>
          <cell r="T62" t="str">
            <v>POST2013</v>
          </cell>
          <cell r="W62" t="str">
            <v>POST2013</v>
          </cell>
          <cell r="X62" t="str">
            <v>New</v>
          </cell>
          <cell r="Y62" t="str">
            <v>POST2013</v>
          </cell>
        </row>
        <row r="63">
          <cell r="B63" t="str">
            <v>Perimeter Daylighting Controls Advanced-NR</v>
          </cell>
          <cell r="C63" t="str">
            <v>POST2013</v>
          </cell>
          <cell r="D63" t="str">
            <v>POST2013</v>
          </cell>
          <cell r="E63" t="str">
            <v>POST2013</v>
          </cell>
          <cell r="F63" t="str">
            <v>POST2013</v>
          </cell>
          <cell r="G63" t="str">
            <v>POST2013</v>
          </cell>
          <cell r="H63" t="str">
            <v>POST2013</v>
          </cell>
          <cell r="I63" t="str">
            <v>POST2013</v>
          </cell>
          <cell r="J63" t="str">
            <v>POST2013</v>
          </cell>
          <cell r="K63" t="str">
            <v>POST2013</v>
          </cell>
          <cell r="L63" t="str">
            <v>POST2013</v>
          </cell>
          <cell r="M63" t="str">
            <v>POST2013</v>
          </cell>
          <cell r="N63" t="str">
            <v>POST2013</v>
          </cell>
          <cell r="O63" t="str">
            <v>POST2013</v>
          </cell>
          <cell r="P63" t="str">
            <v>POST2013</v>
          </cell>
          <cell r="Q63" t="str">
            <v>POST2013</v>
          </cell>
          <cell r="R63" t="str">
            <v>POST2013</v>
          </cell>
          <cell r="S63" t="str">
            <v>POST2013</v>
          </cell>
          <cell r="T63" t="str">
            <v>POST2013</v>
          </cell>
          <cell r="W63" t="str">
            <v>POST2013</v>
          </cell>
          <cell r="X63" t="str">
            <v>NR</v>
          </cell>
          <cell r="Y63" t="str">
            <v>POST2013</v>
          </cell>
        </row>
        <row r="64">
          <cell r="B64" t="str">
            <v>Lighting Controls Interior-New</v>
          </cell>
          <cell r="C64" t="str">
            <v>POST2013</v>
          </cell>
          <cell r="D64" t="str">
            <v>POST2013</v>
          </cell>
          <cell r="E64" t="str">
            <v>POST2013</v>
          </cell>
          <cell r="F64" t="str">
            <v>POST2013</v>
          </cell>
          <cell r="G64" t="str">
            <v>POST2013</v>
          </cell>
          <cell r="H64" t="str">
            <v>POST2013</v>
          </cell>
          <cell r="I64" t="str">
            <v>POST2013</v>
          </cell>
          <cell r="J64" t="str">
            <v>POST2013</v>
          </cell>
          <cell r="K64" t="str">
            <v>POST2013</v>
          </cell>
          <cell r="L64" t="str">
            <v>POST2013</v>
          </cell>
          <cell r="M64" t="str">
            <v>POST2013</v>
          </cell>
          <cell r="N64" t="str">
            <v>POST2013</v>
          </cell>
          <cell r="O64" t="str">
            <v>POST2013</v>
          </cell>
          <cell r="P64" t="str">
            <v>POST2013</v>
          </cell>
          <cell r="Q64" t="str">
            <v>POST2013</v>
          </cell>
          <cell r="R64" t="str">
            <v>POST2013</v>
          </cell>
          <cell r="S64" t="str">
            <v>POST2013</v>
          </cell>
          <cell r="T64" t="str">
            <v>POST2013</v>
          </cell>
          <cell r="W64" t="str">
            <v>POST2013</v>
          </cell>
          <cell r="X64" t="str">
            <v>New</v>
          </cell>
          <cell r="Y64" t="str">
            <v>POST2013</v>
          </cell>
        </row>
        <row r="65">
          <cell r="B65" t="str">
            <v>Lighting Controls Interior-NR</v>
          </cell>
          <cell r="C65" t="str">
            <v>_PRE2013</v>
          </cell>
          <cell r="D65" t="str">
            <v>_PRE2013</v>
          </cell>
          <cell r="E65" t="str">
            <v>_PRE2013</v>
          </cell>
          <cell r="F65" t="str">
            <v>_PRE2013</v>
          </cell>
          <cell r="G65" t="str">
            <v>_PRE2013</v>
          </cell>
          <cell r="H65" t="str">
            <v>_PRE2013</v>
          </cell>
          <cell r="I65" t="str">
            <v>_PRE2013</v>
          </cell>
          <cell r="J65" t="str">
            <v>_PRE2013</v>
          </cell>
          <cell r="K65" t="str">
            <v>_PRE2013</v>
          </cell>
          <cell r="L65" t="str">
            <v>_PRE2013</v>
          </cell>
          <cell r="M65" t="str">
            <v>_PRE2013</v>
          </cell>
          <cell r="N65" t="str">
            <v>_PRE2013</v>
          </cell>
          <cell r="O65" t="str">
            <v>_PRE2013</v>
          </cell>
          <cell r="P65" t="str">
            <v>_PRE2013</v>
          </cell>
          <cell r="Q65" t="str">
            <v>_PRE2013</v>
          </cell>
          <cell r="R65" t="str">
            <v>_PRE2013</v>
          </cell>
          <cell r="S65" t="str">
            <v>_PRE2013</v>
          </cell>
          <cell r="T65" t="str">
            <v>_PRE2013</v>
          </cell>
          <cell r="W65" t="str">
            <v>_PRE2013</v>
          </cell>
          <cell r="X65" t="str">
            <v>NR</v>
          </cell>
          <cell r="Y65" t="str">
            <v>_PRE2013</v>
          </cell>
        </row>
        <row r="66">
          <cell r="B66" t="str">
            <v>Exterior Building Lighting-New</v>
          </cell>
          <cell r="C66" t="str">
            <v>POST2013</v>
          </cell>
          <cell r="D66" t="str">
            <v>POST2013</v>
          </cell>
          <cell r="E66" t="str">
            <v>POST2013</v>
          </cell>
          <cell r="F66" t="str">
            <v>POST2013</v>
          </cell>
          <cell r="G66" t="str">
            <v>POST2013</v>
          </cell>
          <cell r="H66" t="str">
            <v>POST2013</v>
          </cell>
          <cell r="I66" t="str">
            <v>POST2013</v>
          </cell>
          <cell r="J66" t="str">
            <v>POST2013</v>
          </cell>
          <cell r="K66" t="str">
            <v>POST2013</v>
          </cell>
          <cell r="L66" t="str">
            <v>POST2013</v>
          </cell>
          <cell r="M66" t="str">
            <v>POST2013</v>
          </cell>
          <cell r="N66" t="str">
            <v>POST2013</v>
          </cell>
          <cell r="O66" t="str">
            <v>POST2013</v>
          </cell>
          <cell r="P66" t="str">
            <v>POST2013</v>
          </cell>
          <cell r="Q66" t="str">
            <v>POST2013</v>
          </cell>
          <cell r="R66" t="str">
            <v>POST2013</v>
          </cell>
          <cell r="S66" t="str">
            <v>POST2013</v>
          </cell>
          <cell r="T66" t="str">
            <v>POST2013</v>
          </cell>
          <cell r="W66" t="str">
            <v>POST2013</v>
          </cell>
          <cell r="X66" t="str">
            <v>New</v>
          </cell>
          <cell r="Y66" t="str">
            <v>POST2013</v>
          </cell>
        </row>
        <row r="67">
          <cell r="B67" t="str">
            <v>Exterior Building Lighting-NR</v>
          </cell>
          <cell r="C67" t="str">
            <v>POST2013</v>
          </cell>
          <cell r="D67" t="str">
            <v>POST2013</v>
          </cell>
          <cell r="E67" t="str">
            <v>POST2013</v>
          </cell>
          <cell r="F67" t="str">
            <v>POST2013</v>
          </cell>
          <cell r="G67" t="str">
            <v>POST2013</v>
          </cell>
          <cell r="H67" t="str">
            <v>POST2013</v>
          </cell>
          <cell r="I67" t="str">
            <v>POST2013</v>
          </cell>
          <cell r="J67" t="str">
            <v>POST2013</v>
          </cell>
          <cell r="K67" t="str">
            <v>POST2013</v>
          </cell>
          <cell r="L67" t="str">
            <v>POST2013</v>
          </cell>
          <cell r="M67" t="str">
            <v>POST2013</v>
          </cell>
          <cell r="N67" t="str">
            <v>POST2013</v>
          </cell>
          <cell r="O67" t="str">
            <v>POST2013</v>
          </cell>
          <cell r="P67" t="str">
            <v>POST2013</v>
          </cell>
          <cell r="Q67" t="str">
            <v>POST2013</v>
          </cell>
          <cell r="R67" t="str">
            <v>POST2013</v>
          </cell>
          <cell r="S67" t="str">
            <v>POST2013</v>
          </cell>
          <cell r="T67" t="str">
            <v>POST2013</v>
          </cell>
          <cell r="W67" t="str">
            <v>POST2013</v>
          </cell>
          <cell r="X67" t="str">
            <v>NR</v>
          </cell>
          <cell r="Y67" t="str">
            <v>POST2013</v>
          </cell>
        </row>
        <row r="68">
          <cell r="B68" t="str">
            <v>Street and Roadway Lighting-New</v>
          </cell>
          <cell r="C68" t="str">
            <v>POST2013</v>
          </cell>
          <cell r="D68" t="str">
            <v>POST2013</v>
          </cell>
          <cell r="E68" t="str">
            <v>POST2013</v>
          </cell>
          <cell r="F68" t="str">
            <v>POST2013</v>
          </cell>
          <cell r="G68" t="str">
            <v>POST2013</v>
          </cell>
          <cell r="H68" t="str">
            <v>POST2013</v>
          </cell>
          <cell r="I68" t="str">
            <v>POST2013</v>
          </cell>
          <cell r="J68" t="str">
            <v>POST2013</v>
          </cell>
          <cell r="K68" t="str">
            <v>POST2013</v>
          </cell>
          <cell r="L68" t="str">
            <v>POST2013</v>
          </cell>
          <cell r="M68" t="str">
            <v>POST2013</v>
          </cell>
          <cell r="N68" t="str">
            <v>POST2013</v>
          </cell>
          <cell r="O68" t="str">
            <v>POST2013</v>
          </cell>
          <cell r="P68" t="str">
            <v>POST2013</v>
          </cell>
          <cell r="Q68" t="str">
            <v>POST2013</v>
          </cell>
          <cell r="R68" t="str">
            <v>POST2013</v>
          </cell>
          <cell r="S68" t="str">
            <v>POST2013</v>
          </cell>
          <cell r="T68" t="str">
            <v>POST2013</v>
          </cell>
          <cell r="W68" t="str">
            <v>POST2013</v>
          </cell>
          <cell r="X68" t="str">
            <v>New</v>
          </cell>
          <cell r="Y68" t="str">
            <v>POST2013</v>
          </cell>
        </row>
        <row r="69">
          <cell r="B69" t="str">
            <v>Street and Roadway Lighting-NR</v>
          </cell>
          <cell r="C69" t="str">
            <v>POST2013</v>
          </cell>
          <cell r="D69" t="str">
            <v>POST2013</v>
          </cell>
          <cell r="E69" t="str">
            <v>POST2013</v>
          </cell>
          <cell r="F69" t="str">
            <v>POST2013</v>
          </cell>
          <cell r="G69" t="str">
            <v>POST2013</v>
          </cell>
          <cell r="H69" t="str">
            <v>POST2013</v>
          </cell>
          <cell r="I69" t="str">
            <v>POST2013</v>
          </cell>
          <cell r="J69" t="str">
            <v>POST2013</v>
          </cell>
          <cell r="K69" t="str">
            <v>POST2013</v>
          </cell>
          <cell r="L69" t="str">
            <v>POST2013</v>
          </cell>
          <cell r="M69" t="str">
            <v>POST2013</v>
          </cell>
          <cell r="N69" t="str">
            <v>POST2013</v>
          </cell>
          <cell r="O69" t="str">
            <v>POST2013</v>
          </cell>
          <cell r="P69" t="str">
            <v>POST2013</v>
          </cell>
          <cell r="Q69" t="str">
            <v>POST2013</v>
          </cell>
          <cell r="R69" t="str">
            <v>POST2013</v>
          </cell>
          <cell r="S69" t="str">
            <v>POST2013</v>
          </cell>
          <cell r="T69" t="str">
            <v>POST2013</v>
          </cell>
          <cell r="W69" t="str">
            <v>POST2013</v>
          </cell>
          <cell r="X69" t="str">
            <v>NR</v>
          </cell>
          <cell r="Y69" t="str">
            <v>POST2013</v>
          </cell>
        </row>
        <row r="70">
          <cell r="B70" t="str">
            <v>Parking Lighting-New</v>
          </cell>
          <cell r="C70" t="str">
            <v>POST2013</v>
          </cell>
          <cell r="D70" t="str">
            <v>POST2013</v>
          </cell>
          <cell r="E70" t="str">
            <v>POST2013</v>
          </cell>
          <cell r="F70" t="str">
            <v>POST2013</v>
          </cell>
          <cell r="G70" t="str">
            <v>POST2013</v>
          </cell>
          <cell r="H70" t="str">
            <v>POST2013</v>
          </cell>
          <cell r="I70" t="str">
            <v>POST2013</v>
          </cell>
          <cell r="J70" t="str">
            <v>POST2013</v>
          </cell>
          <cell r="K70" t="str">
            <v>POST2013</v>
          </cell>
          <cell r="L70" t="str">
            <v>POST2013</v>
          </cell>
          <cell r="M70" t="str">
            <v>POST2013</v>
          </cell>
          <cell r="N70" t="str">
            <v>POST2013</v>
          </cell>
          <cell r="O70" t="str">
            <v>POST2013</v>
          </cell>
          <cell r="P70" t="str">
            <v>POST2013</v>
          </cell>
          <cell r="Q70" t="str">
            <v>POST2013</v>
          </cell>
          <cell r="R70" t="str">
            <v>POST2013</v>
          </cell>
          <cell r="S70" t="str">
            <v>POST2013</v>
          </cell>
          <cell r="T70" t="str">
            <v>POST2013</v>
          </cell>
          <cell r="W70" t="str">
            <v>POST2013</v>
          </cell>
          <cell r="X70" t="str">
            <v>New</v>
          </cell>
          <cell r="Y70" t="str">
            <v>POST2013</v>
          </cell>
        </row>
        <row r="71">
          <cell r="B71" t="str">
            <v>Parking Lighting-NR</v>
          </cell>
          <cell r="C71" t="str">
            <v>POST2013</v>
          </cell>
          <cell r="D71" t="str">
            <v>POST2013</v>
          </cell>
          <cell r="E71" t="str">
            <v>POST2013</v>
          </cell>
          <cell r="F71" t="str">
            <v>POST2013</v>
          </cell>
          <cell r="G71" t="str">
            <v>POST2013</v>
          </cell>
          <cell r="H71" t="str">
            <v>POST2013</v>
          </cell>
          <cell r="I71" t="str">
            <v>POST2013</v>
          </cell>
          <cell r="J71" t="str">
            <v>POST2013</v>
          </cell>
          <cell r="K71" t="str">
            <v>POST2013</v>
          </cell>
          <cell r="L71" t="str">
            <v>POST2013</v>
          </cell>
          <cell r="M71" t="str">
            <v>POST2013</v>
          </cell>
          <cell r="N71" t="str">
            <v>POST2013</v>
          </cell>
          <cell r="O71" t="str">
            <v>POST2013</v>
          </cell>
          <cell r="P71" t="str">
            <v>POST2013</v>
          </cell>
          <cell r="Q71" t="str">
            <v>POST2013</v>
          </cell>
          <cell r="R71" t="str">
            <v>POST2013</v>
          </cell>
          <cell r="S71" t="str">
            <v>POST2013</v>
          </cell>
          <cell r="T71" t="str">
            <v>POST2013</v>
          </cell>
          <cell r="W71" t="str">
            <v>POST2013</v>
          </cell>
          <cell r="X71" t="str">
            <v>NR</v>
          </cell>
          <cell r="Y71" t="str">
            <v>POST2013</v>
          </cell>
        </row>
        <row r="72">
          <cell r="B72" t="str">
            <v>Bi-Level Stairwell Lighting-NR</v>
          </cell>
          <cell r="C72" t="str">
            <v>_PRE2013</v>
          </cell>
          <cell r="D72" t="str">
            <v>_PRE2013</v>
          </cell>
          <cell r="E72" t="str">
            <v>_PRE2013</v>
          </cell>
          <cell r="F72" t="str">
            <v>_PRE2013</v>
          </cell>
          <cell r="G72" t="str">
            <v>_PRE2013</v>
          </cell>
          <cell r="H72" t="str">
            <v>_PRE2013</v>
          </cell>
          <cell r="I72" t="str">
            <v>_PRE2013</v>
          </cell>
          <cell r="J72" t="str">
            <v>_PRE2013</v>
          </cell>
          <cell r="K72" t="str">
            <v>_PRE2013</v>
          </cell>
          <cell r="L72" t="str">
            <v>_PRE2013</v>
          </cell>
          <cell r="M72" t="str">
            <v>_PRE2013</v>
          </cell>
          <cell r="N72" t="str">
            <v>_PRE2013</v>
          </cell>
          <cell r="O72" t="str">
            <v>_PRE2013</v>
          </cell>
          <cell r="P72" t="str">
            <v>_PRE2013</v>
          </cell>
          <cell r="Q72" t="str">
            <v>_PRE2013</v>
          </cell>
          <cell r="R72" t="str">
            <v>_PRE2013</v>
          </cell>
          <cell r="S72" t="str">
            <v>_PRE2013</v>
          </cell>
          <cell r="T72" t="str">
            <v>_PRE2013</v>
          </cell>
          <cell r="W72" t="str">
            <v>_PRE2013</v>
          </cell>
          <cell r="X72" t="str">
            <v>NR</v>
          </cell>
          <cell r="Y72" t="str">
            <v>POST2013</v>
          </cell>
        </row>
        <row r="73">
          <cell r="B73" t="str">
            <v>ECM-VAV-New</v>
          </cell>
          <cell r="C73" t="str">
            <v>POST2013</v>
          </cell>
          <cell r="D73" t="str">
            <v>POST2013</v>
          </cell>
          <cell r="E73" t="str">
            <v>POST2013</v>
          </cell>
          <cell r="F73" t="str">
            <v>POST2013</v>
          </cell>
          <cell r="G73" t="str">
            <v>POST2013</v>
          </cell>
          <cell r="H73" t="str">
            <v>POST2013</v>
          </cell>
          <cell r="I73" t="str">
            <v>POST2013</v>
          </cell>
          <cell r="J73" t="str">
            <v>POST2013</v>
          </cell>
          <cell r="K73" t="str">
            <v>POST2013</v>
          </cell>
          <cell r="L73" t="str">
            <v>POST2013</v>
          </cell>
          <cell r="M73" t="str">
            <v>POST2013</v>
          </cell>
          <cell r="N73" t="str">
            <v>POST2013</v>
          </cell>
          <cell r="O73" t="str">
            <v>POST2013</v>
          </cell>
          <cell r="P73" t="str">
            <v>POST2013</v>
          </cell>
          <cell r="Q73" t="str">
            <v>POST2013</v>
          </cell>
          <cell r="R73" t="str">
            <v>POST2013</v>
          </cell>
          <cell r="S73" t="str">
            <v>POST2013</v>
          </cell>
          <cell r="T73" t="str">
            <v>POST2013</v>
          </cell>
          <cell r="W73" t="str">
            <v>POST2013</v>
          </cell>
          <cell r="X73" t="str">
            <v>New</v>
          </cell>
          <cell r="Y73" t="str">
            <v>POST2013</v>
          </cell>
        </row>
        <row r="74">
          <cell r="B74" t="str">
            <v>ECM-VAV-NR</v>
          </cell>
          <cell r="C74" t="str">
            <v>POST2013</v>
          </cell>
          <cell r="D74" t="str">
            <v>POST2013</v>
          </cell>
          <cell r="E74" t="str">
            <v>POST2013</v>
          </cell>
          <cell r="F74" t="str">
            <v>POST2013</v>
          </cell>
          <cell r="G74" t="str">
            <v>POST2013</v>
          </cell>
          <cell r="H74" t="str">
            <v>POST2013</v>
          </cell>
          <cell r="I74" t="str">
            <v>POST2013</v>
          </cell>
          <cell r="J74" t="str">
            <v>POST2013</v>
          </cell>
          <cell r="K74" t="str">
            <v>POST2013</v>
          </cell>
          <cell r="L74" t="str">
            <v>POST2013</v>
          </cell>
          <cell r="M74" t="str">
            <v>POST2013</v>
          </cell>
          <cell r="N74" t="str">
            <v>POST2013</v>
          </cell>
          <cell r="O74" t="str">
            <v>POST2013</v>
          </cell>
          <cell r="P74" t="str">
            <v>POST2013</v>
          </cell>
          <cell r="Q74" t="str">
            <v>POST2013</v>
          </cell>
          <cell r="R74" t="str">
            <v>POST2013</v>
          </cell>
          <cell r="S74" t="str">
            <v>POST2013</v>
          </cell>
          <cell r="T74" t="str">
            <v>POST2013</v>
          </cell>
          <cell r="W74" t="str">
            <v>POST2013</v>
          </cell>
          <cell r="X74" t="str">
            <v>NR</v>
          </cell>
          <cell r="Y74" t="str">
            <v>POST2013</v>
          </cell>
        </row>
        <row r="75">
          <cell r="B75" t="str">
            <v>Pool pumps-Retro</v>
          </cell>
          <cell r="C75" t="str">
            <v>_PRE2013</v>
          </cell>
          <cell r="D75" t="str">
            <v>_PRE2013</v>
          </cell>
          <cell r="E75" t="str">
            <v>_PRE2013</v>
          </cell>
          <cell r="F75" t="str">
            <v>_PRE2013</v>
          </cell>
          <cell r="G75" t="str">
            <v>_PRE2013</v>
          </cell>
          <cell r="H75" t="str">
            <v>_PRE2013</v>
          </cell>
          <cell r="I75" t="str">
            <v>_PRE2013</v>
          </cell>
          <cell r="J75" t="str">
            <v>_PRE2013</v>
          </cell>
          <cell r="K75" t="str">
            <v>_PRE2013</v>
          </cell>
          <cell r="L75" t="str">
            <v>_PRE2013</v>
          </cell>
          <cell r="M75" t="str">
            <v>_PRE2013</v>
          </cell>
          <cell r="N75" t="str">
            <v>_PRE2013</v>
          </cell>
          <cell r="O75" t="str">
            <v>_PRE2013</v>
          </cell>
          <cell r="P75" t="str">
            <v>_PRE2013</v>
          </cell>
          <cell r="Q75" t="str">
            <v>_PRE2013</v>
          </cell>
          <cell r="R75" t="str">
            <v>_PRE2013</v>
          </cell>
          <cell r="S75" t="str">
            <v>_PRE2013</v>
          </cell>
          <cell r="T75" t="str">
            <v>_PRE2013</v>
          </cell>
          <cell r="W75" t="str">
            <v>_PRE2013</v>
          </cell>
          <cell r="X75" t="str">
            <v>Retro</v>
          </cell>
          <cell r="Y75" t="str">
            <v>_PRE2013</v>
          </cell>
        </row>
        <row r="76">
          <cell r="B76" t="str">
            <v>MotorsRewind-New</v>
          </cell>
          <cell r="C76" t="str">
            <v>_PRE2013</v>
          </cell>
          <cell r="D76" t="str">
            <v>_PRE2013</v>
          </cell>
          <cell r="E76" t="str">
            <v>_PRE2013</v>
          </cell>
          <cell r="F76" t="str">
            <v>_PRE2013</v>
          </cell>
          <cell r="G76" t="str">
            <v>_PRE2013</v>
          </cell>
          <cell r="H76" t="str">
            <v>_PRE2013</v>
          </cell>
          <cell r="I76" t="str">
            <v>_PRE2013</v>
          </cell>
          <cell r="J76" t="str">
            <v>_PRE2013</v>
          </cell>
          <cell r="K76" t="str">
            <v>_PRE2013</v>
          </cell>
          <cell r="L76" t="str">
            <v>_PRE2013</v>
          </cell>
          <cell r="M76" t="str">
            <v>_PRE2013</v>
          </cell>
          <cell r="N76" t="str">
            <v>_PRE2013</v>
          </cell>
          <cell r="O76" t="str">
            <v>_PRE2013</v>
          </cell>
          <cell r="P76" t="str">
            <v>_PRE2013</v>
          </cell>
          <cell r="Q76" t="str">
            <v>_PRE2013</v>
          </cell>
          <cell r="R76" t="str">
            <v>_PRE2013</v>
          </cell>
          <cell r="S76" t="str">
            <v>_PRE2013</v>
          </cell>
          <cell r="T76" t="str">
            <v>_PRE2013</v>
          </cell>
          <cell r="W76" t="str">
            <v>_PRE2013</v>
          </cell>
          <cell r="X76" t="str">
            <v>New</v>
          </cell>
          <cell r="Y76" t="str">
            <v>POST2013</v>
          </cell>
        </row>
        <row r="77">
          <cell r="B77" t="str">
            <v>MotorsRewind-NR</v>
          </cell>
          <cell r="C77" t="str">
            <v>POST2013</v>
          </cell>
          <cell r="D77" t="str">
            <v>POST2013</v>
          </cell>
          <cell r="E77" t="str">
            <v>POST2013</v>
          </cell>
          <cell r="F77" t="str">
            <v>POST2013</v>
          </cell>
          <cell r="G77" t="str">
            <v>POST2013</v>
          </cell>
          <cell r="H77" t="str">
            <v>POST2013</v>
          </cell>
          <cell r="I77" t="str">
            <v>POST2013</v>
          </cell>
          <cell r="J77" t="str">
            <v>POST2013</v>
          </cell>
          <cell r="K77" t="str">
            <v>POST2013</v>
          </cell>
          <cell r="L77" t="str">
            <v>POST2013</v>
          </cell>
          <cell r="M77" t="str">
            <v>POST2013</v>
          </cell>
          <cell r="N77" t="str">
            <v>POST2013</v>
          </cell>
          <cell r="O77" t="str">
            <v>POST2013</v>
          </cell>
          <cell r="P77" t="str">
            <v>POST2013</v>
          </cell>
          <cell r="Q77" t="str">
            <v>POST2013</v>
          </cell>
          <cell r="R77" t="str">
            <v>POST2013</v>
          </cell>
          <cell r="S77" t="str">
            <v>POST2013</v>
          </cell>
          <cell r="T77" t="str">
            <v>POST2013</v>
          </cell>
          <cell r="W77" t="str">
            <v>POST2013</v>
          </cell>
          <cell r="X77" t="str">
            <v>NR</v>
          </cell>
          <cell r="Y77" t="str">
            <v>POST2013</v>
          </cell>
        </row>
        <row r="78">
          <cell r="B78" t="str">
            <v>Municipal Sewage Treatment-Retro</v>
          </cell>
          <cell r="C78" t="str">
            <v>_PRE2013</v>
          </cell>
          <cell r="D78" t="str">
            <v>_PRE2013</v>
          </cell>
          <cell r="E78" t="str">
            <v>_PRE2013</v>
          </cell>
          <cell r="F78" t="str">
            <v>_PRE2013</v>
          </cell>
          <cell r="G78" t="str">
            <v>_PRE2013</v>
          </cell>
          <cell r="H78" t="str">
            <v>_PRE2013</v>
          </cell>
          <cell r="I78" t="str">
            <v>_PRE2013</v>
          </cell>
          <cell r="J78" t="str">
            <v>_PRE2013</v>
          </cell>
          <cell r="K78" t="str">
            <v>_PRE2013</v>
          </cell>
          <cell r="L78" t="str">
            <v>_PRE2013</v>
          </cell>
          <cell r="M78" t="str">
            <v>_PRE2013</v>
          </cell>
          <cell r="N78" t="str">
            <v>_PRE2013</v>
          </cell>
          <cell r="O78" t="str">
            <v>_PRE2013</v>
          </cell>
          <cell r="P78" t="str">
            <v>_PRE2013</v>
          </cell>
          <cell r="Q78" t="str">
            <v>_PRE2013</v>
          </cell>
          <cell r="R78" t="str">
            <v>_PRE2013</v>
          </cell>
          <cell r="S78" t="str">
            <v>_PRE2013</v>
          </cell>
          <cell r="T78" t="str">
            <v>_PRE2013</v>
          </cell>
          <cell r="W78" t="str">
            <v>_PRE2013</v>
          </cell>
          <cell r="X78" t="str">
            <v>Retro</v>
          </cell>
          <cell r="Y78" t="str">
            <v>_PRE2013</v>
          </cell>
        </row>
        <row r="79">
          <cell r="B79" t="str">
            <v>Municipal Water Supply-Retro</v>
          </cell>
          <cell r="C79" t="str">
            <v>_PRE2013</v>
          </cell>
          <cell r="D79" t="str">
            <v>_PRE2013</v>
          </cell>
          <cell r="E79" t="str">
            <v>_PRE2013</v>
          </cell>
          <cell r="F79" t="str">
            <v>_PRE2013</v>
          </cell>
          <cell r="G79" t="str">
            <v>_PRE2013</v>
          </cell>
          <cell r="H79" t="str">
            <v>_PRE2013</v>
          </cell>
          <cell r="I79" t="str">
            <v>_PRE2013</v>
          </cell>
          <cell r="J79" t="str">
            <v>_PRE2013</v>
          </cell>
          <cell r="K79" t="str">
            <v>_PRE2013</v>
          </cell>
          <cell r="L79" t="str">
            <v>_PRE2013</v>
          </cell>
          <cell r="M79" t="str">
            <v>_PRE2013</v>
          </cell>
          <cell r="N79" t="str">
            <v>_PRE2013</v>
          </cell>
          <cell r="O79" t="str">
            <v>_PRE2013</v>
          </cell>
          <cell r="P79" t="str">
            <v>_PRE2013</v>
          </cell>
          <cell r="Q79" t="str">
            <v>_PRE2013</v>
          </cell>
          <cell r="R79" t="str">
            <v>_PRE2013</v>
          </cell>
          <cell r="S79" t="str">
            <v>_PRE2013</v>
          </cell>
          <cell r="T79" t="str">
            <v>_PRE2013</v>
          </cell>
          <cell r="W79" t="str">
            <v>_PRE2013</v>
          </cell>
          <cell r="X79" t="str">
            <v>Retro</v>
          </cell>
          <cell r="Y79" t="str">
            <v>_PRE2013</v>
          </cell>
        </row>
        <row r="80">
          <cell r="B80" t="str">
            <v>Engine Generator Block Heaters-Retro</v>
          </cell>
          <cell r="C80" t="str">
            <v>_PRE2013</v>
          </cell>
          <cell r="D80" t="str">
            <v>_PRE2013</v>
          </cell>
          <cell r="E80" t="str">
            <v>_PRE2013</v>
          </cell>
          <cell r="F80" t="str">
            <v>_PRE2013</v>
          </cell>
          <cell r="G80" t="str">
            <v>_PRE2013</v>
          </cell>
          <cell r="H80" t="str">
            <v>_PRE2013</v>
          </cell>
          <cell r="I80" t="str">
            <v>_PRE2013</v>
          </cell>
          <cell r="J80" t="str">
            <v>_PRE2013</v>
          </cell>
          <cell r="K80" t="str">
            <v>_PRE2013</v>
          </cell>
          <cell r="L80" t="str">
            <v>_PRE2013</v>
          </cell>
          <cell r="M80" t="str">
            <v>_PRE2013</v>
          </cell>
          <cell r="N80" t="str">
            <v>_PRE2013</v>
          </cell>
          <cell r="O80" t="str">
            <v>_PRE2013</v>
          </cell>
          <cell r="P80" t="str">
            <v>_PRE2013</v>
          </cell>
          <cell r="Q80" t="str">
            <v>_PRE2013</v>
          </cell>
          <cell r="R80" t="str">
            <v>_PRE2013</v>
          </cell>
          <cell r="S80" t="str">
            <v>_PRE2013</v>
          </cell>
          <cell r="T80" t="str">
            <v>_PRE2013</v>
          </cell>
          <cell r="W80" t="str">
            <v>_PRE2013</v>
          </cell>
          <cell r="X80" t="str">
            <v>Retro</v>
          </cell>
          <cell r="Y80" t="str">
            <v>_PRE2013</v>
          </cell>
        </row>
        <row r="81">
          <cell r="B81" t="str">
            <v>Grocery Refrigeration Bundle-Retro</v>
          </cell>
          <cell r="C81" t="str">
            <v>_PRE2013</v>
          </cell>
          <cell r="D81" t="str">
            <v>_PRE2013</v>
          </cell>
          <cell r="E81" t="str">
            <v>_PRE2013</v>
          </cell>
          <cell r="F81" t="str">
            <v>_PRE2013</v>
          </cell>
          <cell r="G81" t="str">
            <v>_PRE2013</v>
          </cell>
          <cell r="H81" t="str">
            <v>_PRE2013</v>
          </cell>
          <cell r="I81" t="str">
            <v>_PRE2013</v>
          </cell>
          <cell r="J81" t="str">
            <v>_PRE2013</v>
          </cell>
          <cell r="K81" t="str">
            <v>_PRE2013</v>
          </cell>
          <cell r="L81" t="str">
            <v>_PRE2013</v>
          </cell>
          <cell r="M81" t="str">
            <v>_PRE2013</v>
          </cell>
          <cell r="N81" t="str">
            <v>_PRE2013</v>
          </cell>
          <cell r="O81" t="str">
            <v>_PRE2013</v>
          </cell>
          <cell r="P81" t="str">
            <v>_PRE2013</v>
          </cell>
          <cell r="Q81" t="str">
            <v>_PRE2013</v>
          </cell>
          <cell r="R81" t="str">
            <v>_PRE2013</v>
          </cell>
          <cell r="S81" t="str">
            <v>_PRE2013</v>
          </cell>
          <cell r="T81" t="str">
            <v>_PRE2013</v>
          </cell>
          <cell r="W81" t="str">
            <v>_PRE2013</v>
          </cell>
          <cell r="X81" t="str">
            <v>Retro</v>
          </cell>
          <cell r="Y81" t="str">
            <v>_PRE2013</v>
          </cell>
        </row>
        <row r="82">
          <cell r="B82" t="str">
            <v>Packaged Refrigeration Equipment-New</v>
          </cell>
          <cell r="C82" t="str">
            <v>POST2013</v>
          </cell>
          <cell r="D82" t="str">
            <v>POST2013</v>
          </cell>
          <cell r="E82" t="str">
            <v>POST2013</v>
          </cell>
          <cell r="F82" t="str">
            <v>POST2013</v>
          </cell>
          <cell r="G82" t="str">
            <v>POST2013</v>
          </cell>
          <cell r="H82" t="str">
            <v>POST2013</v>
          </cell>
          <cell r="I82" t="str">
            <v>POST2013</v>
          </cell>
          <cell r="J82" t="str">
            <v>POST2013</v>
          </cell>
          <cell r="K82" t="str">
            <v>POST2013</v>
          </cell>
          <cell r="L82" t="str">
            <v>POST2013</v>
          </cell>
          <cell r="M82" t="str">
            <v>POST2013</v>
          </cell>
          <cell r="N82" t="str">
            <v>POST2013</v>
          </cell>
          <cell r="O82" t="str">
            <v>POST2013</v>
          </cell>
          <cell r="P82" t="str">
            <v>POST2013</v>
          </cell>
          <cell r="Q82" t="str">
            <v>POST2013</v>
          </cell>
          <cell r="R82" t="str">
            <v>POST2013</v>
          </cell>
          <cell r="S82" t="str">
            <v>POST2013</v>
          </cell>
          <cell r="T82" t="str">
            <v>POST2013</v>
          </cell>
          <cell r="W82" t="str">
            <v>POST2013</v>
          </cell>
          <cell r="X82" t="str">
            <v>New</v>
          </cell>
          <cell r="Y82" t="str">
            <v>POST2013</v>
          </cell>
        </row>
        <row r="83">
          <cell r="B83" t="str">
            <v>Appliances - Freezers-NR</v>
          </cell>
          <cell r="C83" t="str">
            <v>POST2013</v>
          </cell>
          <cell r="D83" t="str">
            <v>POST2013</v>
          </cell>
          <cell r="E83" t="str">
            <v>POST2013</v>
          </cell>
          <cell r="F83" t="str">
            <v>POST2013</v>
          </cell>
          <cell r="G83" t="str">
            <v>POST2013</v>
          </cell>
          <cell r="H83" t="str">
            <v>POST2013</v>
          </cell>
          <cell r="I83" t="str">
            <v>POST2013</v>
          </cell>
          <cell r="J83" t="str">
            <v>POST2013</v>
          </cell>
          <cell r="K83" t="str">
            <v>POST2013</v>
          </cell>
          <cell r="L83" t="str">
            <v>POST2013</v>
          </cell>
          <cell r="M83" t="str">
            <v>POST2013</v>
          </cell>
          <cell r="N83" t="str">
            <v>POST2013</v>
          </cell>
          <cell r="O83" t="str">
            <v>POST2013</v>
          </cell>
          <cell r="P83" t="str">
            <v>POST2013</v>
          </cell>
          <cell r="Q83" t="str">
            <v>POST2013</v>
          </cell>
          <cell r="R83" t="str">
            <v>POST2013</v>
          </cell>
          <cell r="S83" t="str">
            <v>POST2013</v>
          </cell>
          <cell r="T83" t="str">
            <v>POST2013</v>
          </cell>
          <cell r="W83" t="str">
            <v>POST2013</v>
          </cell>
          <cell r="X83" t="str">
            <v>NR</v>
          </cell>
          <cell r="Y83" t="str">
            <v>POST2013</v>
          </cell>
        </row>
        <row r="84">
          <cell r="B84" t="str">
            <v>Appliances - Refrigerators-NR</v>
          </cell>
          <cell r="C84" t="str">
            <v>POST2013</v>
          </cell>
          <cell r="D84" t="str">
            <v>POST2013</v>
          </cell>
          <cell r="E84" t="str">
            <v>POST2013</v>
          </cell>
          <cell r="F84" t="str">
            <v>POST2013</v>
          </cell>
          <cell r="G84" t="str">
            <v>POST2013</v>
          </cell>
          <cell r="H84" t="str">
            <v>POST2013</v>
          </cell>
          <cell r="I84" t="str">
            <v>POST2013</v>
          </cell>
          <cell r="J84" t="str">
            <v>POST2013</v>
          </cell>
          <cell r="K84" t="str">
            <v>POST2013</v>
          </cell>
          <cell r="L84" t="str">
            <v>POST2013</v>
          </cell>
          <cell r="M84" t="str">
            <v>POST2013</v>
          </cell>
          <cell r="N84" t="str">
            <v>POST2013</v>
          </cell>
          <cell r="O84" t="str">
            <v>POST2013</v>
          </cell>
          <cell r="P84" t="str">
            <v>POST2013</v>
          </cell>
          <cell r="Q84" t="str">
            <v>POST2013</v>
          </cell>
          <cell r="R84" t="str">
            <v>POST2013</v>
          </cell>
          <cell r="S84" t="str">
            <v>POST2013</v>
          </cell>
          <cell r="T84" t="str">
            <v>POST2013</v>
          </cell>
          <cell r="W84" t="str">
            <v>POST2013</v>
          </cell>
          <cell r="X84" t="str">
            <v>NR</v>
          </cell>
          <cell r="Y84" t="str">
            <v>POST2013</v>
          </cell>
        </row>
        <row r="85">
          <cell r="B85" t="str">
            <v>Water Cooler Controls-NR</v>
          </cell>
          <cell r="C85" t="str">
            <v>_PRE2013</v>
          </cell>
          <cell r="D85" t="str">
            <v>_PRE2013</v>
          </cell>
          <cell r="E85" t="str">
            <v>_PRE2013</v>
          </cell>
          <cell r="F85" t="str">
            <v>_PRE2013</v>
          </cell>
          <cell r="G85" t="str">
            <v>_PRE2013</v>
          </cell>
          <cell r="H85" t="str">
            <v>_PRE2013</v>
          </cell>
          <cell r="I85" t="str">
            <v>_PRE2013</v>
          </cell>
          <cell r="J85" t="str">
            <v>_PRE2013</v>
          </cell>
          <cell r="K85" t="str">
            <v>_PRE2013</v>
          </cell>
          <cell r="L85" t="str">
            <v>_PRE2013</v>
          </cell>
          <cell r="M85" t="str">
            <v>_PRE2013</v>
          </cell>
          <cell r="N85" t="str">
            <v>_PRE2013</v>
          </cell>
          <cell r="O85" t="str">
            <v>_PRE2013</v>
          </cell>
          <cell r="P85" t="str">
            <v>_PRE2013</v>
          </cell>
          <cell r="Q85" t="str">
            <v>_PRE2013</v>
          </cell>
          <cell r="R85" t="str">
            <v>_PRE2013</v>
          </cell>
          <cell r="S85" t="str">
            <v>_PRE2013</v>
          </cell>
          <cell r="T85" t="str">
            <v>_PRE2013</v>
          </cell>
          <cell r="W85" t="str">
            <v>_PRE2013</v>
          </cell>
          <cell r="X85" t="str">
            <v>NR</v>
          </cell>
          <cell r="Y85" t="str">
            <v>POST2013</v>
          </cell>
        </row>
        <row r="86">
          <cell r="B86" t="str">
            <v>WHTanks-New</v>
          </cell>
          <cell r="C86" t="str">
            <v>POST2013</v>
          </cell>
          <cell r="D86" t="str">
            <v>POST2013</v>
          </cell>
          <cell r="E86" t="str">
            <v>POST2013</v>
          </cell>
          <cell r="F86" t="str">
            <v>POST2013</v>
          </cell>
          <cell r="G86" t="str">
            <v>POST2013</v>
          </cell>
          <cell r="H86" t="str">
            <v>POST2013</v>
          </cell>
          <cell r="I86" t="str">
            <v>POST2013</v>
          </cell>
          <cell r="J86" t="str">
            <v>POST2013</v>
          </cell>
          <cell r="K86" t="str">
            <v>POST2013</v>
          </cell>
          <cell r="L86" t="str">
            <v>POST2013</v>
          </cell>
          <cell r="M86" t="str">
            <v>POST2013</v>
          </cell>
          <cell r="N86" t="str">
            <v>POST2013</v>
          </cell>
          <cell r="O86" t="str">
            <v>POST2013</v>
          </cell>
          <cell r="P86" t="str">
            <v>POST2013</v>
          </cell>
          <cell r="Q86" t="str">
            <v>POST2013</v>
          </cell>
          <cell r="R86" t="str">
            <v>POST2013</v>
          </cell>
          <cell r="S86" t="str">
            <v>POST2013</v>
          </cell>
          <cell r="T86" t="str">
            <v>POST2013</v>
          </cell>
          <cell r="W86" t="str">
            <v>POST2013</v>
          </cell>
          <cell r="X86" t="str">
            <v>New</v>
          </cell>
          <cell r="Y86" t="str">
            <v>POST2013</v>
          </cell>
        </row>
        <row r="87">
          <cell r="B87" t="str">
            <v>WHTanks-NR</v>
          </cell>
          <cell r="C87" t="str">
            <v>_PRE2013</v>
          </cell>
          <cell r="D87" t="str">
            <v>_PRE2013</v>
          </cell>
          <cell r="E87" t="str">
            <v>_PRE2013</v>
          </cell>
          <cell r="F87" t="str">
            <v>_PRE2013</v>
          </cell>
          <cell r="G87" t="str">
            <v>_PRE2013</v>
          </cell>
          <cell r="H87" t="str">
            <v>_PRE2013</v>
          </cell>
          <cell r="I87" t="str">
            <v>_PRE2013</v>
          </cell>
          <cell r="J87" t="str">
            <v>_PRE2013</v>
          </cell>
          <cell r="K87" t="str">
            <v>_PRE2013</v>
          </cell>
          <cell r="L87" t="str">
            <v>_PRE2013</v>
          </cell>
          <cell r="M87" t="str">
            <v>_PRE2013</v>
          </cell>
          <cell r="N87" t="str">
            <v>_PRE2013</v>
          </cell>
          <cell r="O87" t="str">
            <v>_PRE2013</v>
          </cell>
          <cell r="P87" t="str">
            <v>_PRE2013</v>
          </cell>
          <cell r="Q87" t="str">
            <v>_PRE2013</v>
          </cell>
          <cell r="R87" t="str">
            <v>_PRE2013</v>
          </cell>
          <cell r="S87" t="str">
            <v>_PRE2013</v>
          </cell>
          <cell r="T87" t="str">
            <v>_PRE2013</v>
          </cell>
          <cell r="W87" t="str">
            <v>_PRE2013</v>
          </cell>
          <cell r="X87" t="str">
            <v>NR</v>
          </cell>
          <cell r="Y87" t="str">
            <v>POST2013</v>
          </cell>
        </row>
        <row r="88">
          <cell r="B88" t="str">
            <v>Appliances - Clothes Washers-NR</v>
          </cell>
          <cell r="C88" t="str">
            <v>POST2013</v>
          </cell>
          <cell r="D88" t="str">
            <v>POST2013</v>
          </cell>
          <cell r="E88" t="str">
            <v>POST2013</v>
          </cell>
          <cell r="F88" t="str">
            <v>POST2013</v>
          </cell>
          <cell r="G88" t="str">
            <v>POST2013</v>
          </cell>
          <cell r="H88" t="str">
            <v>POST2013</v>
          </cell>
          <cell r="I88" t="str">
            <v>POST2013</v>
          </cell>
          <cell r="J88" t="str">
            <v>POST2013</v>
          </cell>
          <cell r="K88" t="str">
            <v>POST2013</v>
          </cell>
          <cell r="L88" t="str">
            <v>POST2013</v>
          </cell>
          <cell r="M88" t="str">
            <v>POST2013</v>
          </cell>
          <cell r="N88" t="str">
            <v>POST2013</v>
          </cell>
          <cell r="O88" t="str">
            <v>POST2013</v>
          </cell>
          <cell r="P88" t="str">
            <v>POST2013</v>
          </cell>
          <cell r="Q88" t="str">
            <v>POST2013</v>
          </cell>
          <cell r="R88" t="str">
            <v>POST2013</v>
          </cell>
          <cell r="S88" t="str">
            <v>POST2013</v>
          </cell>
          <cell r="T88" t="str">
            <v>POST2013</v>
          </cell>
          <cell r="W88" t="str">
            <v>POST2013</v>
          </cell>
          <cell r="X88" t="str">
            <v>NR</v>
          </cell>
          <cell r="Y88" t="str">
            <v>POST2013</v>
          </cell>
        </row>
        <row r="89">
          <cell r="B89" t="str">
            <v>Showerheads-Retro</v>
          </cell>
          <cell r="C89" t="str">
            <v>_PRE2013</v>
          </cell>
          <cell r="D89" t="str">
            <v>_PRE2013</v>
          </cell>
          <cell r="E89" t="str">
            <v>_PRE2013</v>
          </cell>
          <cell r="F89" t="str">
            <v>_PRE2013</v>
          </cell>
          <cell r="G89" t="str">
            <v>_PRE2013</v>
          </cell>
          <cell r="H89" t="str">
            <v>_PRE2013</v>
          </cell>
          <cell r="I89" t="str">
            <v>_PRE2013</v>
          </cell>
          <cell r="J89" t="str">
            <v>_PRE2013</v>
          </cell>
          <cell r="K89" t="str">
            <v>_PRE2013</v>
          </cell>
          <cell r="L89" t="str">
            <v>_PRE2013</v>
          </cell>
          <cell r="M89" t="str">
            <v>_PRE2013</v>
          </cell>
          <cell r="N89" t="str">
            <v>_PRE2013</v>
          </cell>
          <cell r="O89" t="str">
            <v>_PRE2013</v>
          </cell>
          <cell r="P89" t="str">
            <v>_PRE2013</v>
          </cell>
          <cell r="Q89" t="str">
            <v>_PRE2013</v>
          </cell>
          <cell r="R89" t="str">
            <v>_PRE2013</v>
          </cell>
          <cell r="S89" t="str">
            <v>_PRE2013</v>
          </cell>
          <cell r="T89" t="str">
            <v>_PRE2013</v>
          </cell>
          <cell r="W89" t="str">
            <v>_PRE2013</v>
          </cell>
          <cell r="X89" t="str">
            <v>Retro</v>
          </cell>
          <cell r="Y89" t="str">
            <v>_PRE2013</v>
          </cell>
        </row>
        <row r="90">
          <cell r="B90" t="str">
            <v>Water Heating - GFHX-New</v>
          </cell>
          <cell r="C90" t="str">
            <v>POST2013</v>
          </cell>
          <cell r="D90" t="str">
            <v>POST2013</v>
          </cell>
          <cell r="E90" t="str">
            <v>POST2013</v>
          </cell>
          <cell r="F90" t="str">
            <v>POST2013</v>
          </cell>
          <cell r="G90" t="str">
            <v>POST2013</v>
          </cell>
          <cell r="H90" t="str">
            <v>POST2013</v>
          </cell>
          <cell r="I90" t="str">
            <v>POST2013</v>
          </cell>
          <cell r="J90" t="str">
            <v>POST2013</v>
          </cell>
          <cell r="K90" t="str">
            <v>POST2013</v>
          </cell>
          <cell r="L90" t="str">
            <v>POST2013</v>
          </cell>
          <cell r="M90" t="str">
            <v>POST2013</v>
          </cell>
          <cell r="N90" t="str">
            <v>POST2013</v>
          </cell>
          <cell r="O90" t="str">
            <v>POST2013</v>
          </cell>
          <cell r="P90" t="str">
            <v>POST2013</v>
          </cell>
          <cell r="Q90" t="str">
            <v>POST2013</v>
          </cell>
          <cell r="R90" t="str">
            <v>POST2013</v>
          </cell>
          <cell r="S90" t="str">
            <v>POST2013</v>
          </cell>
          <cell r="T90" t="str">
            <v>POST2013</v>
          </cell>
          <cell r="W90" t="str">
            <v>POST2013</v>
          </cell>
          <cell r="X90" t="str">
            <v>New</v>
          </cell>
          <cell r="Y90" t="str">
            <v>POST2013</v>
          </cell>
        </row>
        <row r="91">
          <cell r="B91" t="str">
            <v>Demand Control Circulating system DHW-Retro</v>
          </cell>
          <cell r="C91" t="str">
            <v>_PRE2013</v>
          </cell>
          <cell r="D91" t="str">
            <v>_PRE2013</v>
          </cell>
          <cell r="E91" t="str">
            <v>_PRE2013</v>
          </cell>
          <cell r="F91" t="str">
            <v>_PRE2013</v>
          </cell>
          <cell r="G91" t="str">
            <v>_PRE2013</v>
          </cell>
          <cell r="H91" t="str">
            <v>_PRE2013</v>
          </cell>
          <cell r="I91" t="str">
            <v>_PRE2013</v>
          </cell>
          <cell r="J91" t="str">
            <v>_PRE2013</v>
          </cell>
          <cell r="K91" t="str">
            <v>_PRE2013</v>
          </cell>
          <cell r="L91" t="str">
            <v>_PRE2013</v>
          </cell>
          <cell r="M91" t="str">
            <v>_PRE2013</v>
          </cell>
          <cell r="N91" t="str">
            <v>_PRE2013</v>
          </cell>
          <cell r="O91" t="str">
            <v>_PRE2013</v>
          </cell>
          <cell r="P91" t="str">
            <v>_PRE2013</v>
          </cell>
          <cell r="Q91" t="str">
            <v>_PRE2013</v>
          </cell>
          <cell r="R91" t="str">
            <v>_PRE2013</v>
          </cell>
          <cell r="S91" t="str">
            <v>_PRE2013</v>
          </cell>
          <cell r="T91" t="str">
            <v>_PRE2013</v>
          </cell>
          <cell r="W91" t="str">
            <v>_PRE2013</v>
          </cell>
          <cell r="X91" t="str">
            <v>Retro</v>
          </cell>
          <cell r="Y91" t="str">
            <v>_PRE2013</v>
          </cell>
        </row>
        <row r="92">
          <cell r="B92" t="str">
            <v>Central HPWH MF-Retro</v>
          </cell>
          <cell r="C92" t="str">
            <v>_PRE2013</v>
          </cell>
          <cell r="D92" t="str">
            <v>_PRE2013</v>
          </cell>
          <cell r="E92" t="str">
            <v>_PRE2013</v>
          </cell>
          <cell r="F92" t="str">
            <v>_PRE2013</v>
          </cell>
          <cell r="G92" t="str">
            <v>_PRE2013</v>
          </cell>
          <cell r="H92" t="str">
            <v>_PRE2013</v>
          </cell>
          <cell r="I92" t="str">
            <v>_PRE2013</v>
          </cell>
          <cell r="J92" t="str">
            <v>_PRE2013</v>
          </cell>
          <cell r="K92" t="str">
            <v>_PRE2013</v>
          </cell>
          <cell r="L92" t="str">
            <v>_PRE2013</v>
          </cell>
          <cell r="M92" t="str">
            <v>_PRE2013</v>
          </cell>
          <cell r="N92" t="str">
            <v>_PRE2013</v>
          </cell>
          <cell r="O92" t="str">
            <v>_PRE2013</v>
          </cell>
          <cell r="P92" t="str">
            <v>_PRE2013</v>
          </cell>
          <cell r="Q92" t="str">
            <v>_PRE2013</v>
          </cell>
          <cell r="R92" t="str">
            <v>_PRE2013</v>
          </cell>
          <cell r="S92" t="str">
            <v>_PRE2013</v>
          </cell>
          <cell r="T92" t="str">
            <v>_PRE2013</v>
          </cell>
          <cell r="W92" t="str">
            <v>_PRE2013</v>
          </cell>
          <cell r="X92" t="str">
            <v>Retro</v>
          </cell>
          <cell r="Y92" t="str">
            <v>_PRE2013</v>
          </cell>
        </row>
        <row r="93">
          <cell r="B93" t="str">
            <v>Ultra Low Energy Building-New</v>
          </cell>
          <cell r="C93" t="str">
            <v>POST2013</v>
          </cell>
          <cell r="D93" t="str">
            <v>POST2013</v>
          </cell>
          <cell r="E93" t="str">
            <v>POST2013</v>
          </cell>
          <cell r="F93" t="str">
            <v>POST2013</v>
          </cell>
          <cell r="G93" t="str">
            <v>POST2013</v>
          </cell>
          <cell r="H93" t="str">
            <v>POST2013</v>
          </cell>
          <cell r="I93" t="str">
            <v>POST2013</v>
          </cell>
          <cell r="J93" t="str">
            <v>POST2013</v>
          </cell>
          <cell r="K93" t="str">
            <v>POST2013</v>
          </cell>
          <cell r="L93" t="str">
            <v>POST2013</v>
          </cell>
          <cell r="M93" t="str">
            <v>POST2013</v>
          </cell>
          <cell r="N93" t="str">
            <v>POST2013</v>
          </cell>
          <cell r="O93" t="str">
            <v>POST2013</v>
          </cell>
          <cell r="P93" t="str">
            <v>POST2013</v>
          </cell>
          <cell r="Q93" t="str">
            <v>POST2013</v>
          </cell>
          <cell r="R93" t="str">
            <v>POST2013</v>
          </cell>
          <cell r="S93" t="str">
            <v>POST2013</v>
          </cell>
          <cell r="T93" t="str">
            <v>POST2013</v>
          </cell>
          <cell r="W93" t="str">
            <v>POST2013</v>
          </cell>
          <cell r="X93" t="str">
            <v>New</v>
          </cell>
          <cell r="Y93" t="str">
            <v>POST2013</v>
          </cell>
        </row>
        <row r="94">
          <cell r="B94" t="str">
            <v>Low Power LF Lamps-NR</v>
          </cell>
          <cell r="C94" t="str">
            <v>_PRE2013</v>
          </cell>
          <cell r="D94" t="str">
            <v>_PRE2013</v>
          </cell>
          <cell r="W94" t="str">
            <v>_PRE2013</v>
          </cell>
          <cell r="X94" t="str">
            <v>Retro</v>
          </cell>
          <cell r="Y94" t="str">
            <v>_PRE2013</v>
          </cell>
        </row>
      </sheetData>
      <sheetData sheetId="6">
        <row r="10">
          <cell r="B10">
            <v>0</v>
          </cell>
        </row>
        <row r="11">
          <cell r="B11" t="str">
            <v>Measure Index Name</v>
          </cell>
          <cell r="C11" t="str">
            <v>Large Off</v>
          </cell>
          <cell r="D11" t="str">
            <v>Medium Off</v>
          </cell>
          <cell r="E11" t="str">
            <v>Small Off</v>
          </cell>
          <cell r="F11" t="str">
            <v>Xlarge Ret</v>
          </cell>
          <cell r="G11" t="str">
            <v>Large Ret</v>
          </cell>
          <cell r="H11" t="str">
            <v>Medium Ret</v>
          </cell>
          <cell r="I11" t="str">
            <v>Small Ret</v>
          </cell>
          <cell r="J11" t="str">
            <v>School K-12</v>
          </cell>
          <cell r="K11" t="str">
            <v>University</v>
          </cell>
          <cell r="L11" t="str">
            <v>Warehouse</v>
          </cell>
          <cell r="M11" t="str">
            <v>Supermarket</v>
          </cell>
          <cell r="N11" t="str">
            <v>MiniMart</v>
          </cell>
          <cell r="O11" t="str">
            <v>Restaurant</v>
          </cell>
          <cell r="P11" t="str">
            <v>Lodging</v>
          </cell>
          <cell r="Q11" t="str">
            <v>Hospital</v>
          </cell>
          <cell r="R11" t="str">
            <v>Residential Care</v>
          </cell>
          <cell r="S11" t="str">
            <v>Assembly</v>
          </cell>
          <cell r="T11" t="str">
            <v>Other</v>
          </cell>
          <cell r="U11" t="str">
            <v>Non-Building Stock</v>
          </cell>
        </row>
        <row r="19">
          <cell r="B19" t="str">
            <v>Desktop-NR</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0.25</v>
          </cell>
          <cell r="V19">
            <v>0</v>
          </cell>
        </row>
        <row r="20">
          <cell r="B20" t="str">
            <v>Pre-Rinse Spray Valve-Retro</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0.2</v>
          </cell>
          <cell r="V20">
            <v>0</v>
          </cell>
        </row>
        <row r="21">
          <cell r="B21" t="str">
            <v>Cooking Equipment-NR</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0.08</v>
          </cell>
          <cell r="V21">
            <v>0</v>
          </cell>
        </row>
        <row r="22">
          <cell r="B22" t="str">
            <v>Premium HVAC Equipment-New</v>
          </cell>
          <cell r="C22">
            <v>3.3333333333333333E-2</v>
          </cell>
          <cell r="D22">
            <v>0.04</v>
          </cell>
          <cell r="E22">
            <v>0.05</v>
          </cell>
          <cell r="F22">
            <v>0.05</v>
          </cell>
          <cell r="G22">
            <v>0.05</v>
          </cell>
          <cell r="H22">
            <v>0.05</v>
          </cell>
          <cell r="I22">
            <v>3.3333333333333333E-2</v>
          </cell>
          <cell r="J22">
            <v>3.3333333333333333E-2</v>
          </cell>
          <cell r="K22">
            <v>3.3333333333333333E-2</v>
          </cell>
          <cell r="L22">
            <v>0.05</v>
          </cell>
          <cell r="M22">
            <v>0.05</v>
          </cell>
          <cell r="N22">
            <v>0.05</v>
          </cell>
          <cell r="O22">
            <v>0.05</v>
          </cell>
          <cell r="P22">
            <v>0.05</v>
          </cell>
          <cell r="Q22">
            <v>0.04</v>
          </cell>
          <cell r="R22">
            <v>0.04</v>
          </cell>
          <cell r="S22">
            <v>0.04</v>
          </cell>
          <cell r="T22">
            <v>0.04</v>
          </cell>
          <cell r="V22" t="str">
            <v>20, 25 or 30 year equipment life</v>
          </cell>
        </row>
        <row r="23">
          <cell r="B23" t="str">
            <v>Premium HVAC Equipment-NR</v>
          </cell>
          <cell r="C23">
            <v>3.3333333333333333E-2</v>
          </cell>
          <cell r="D23">
            <v>0.04</v>
          </cell>
          <cell r="E23">
            <v>0.05</v>
          </cell>
          <cell r="F23">
            <v>0.05</v>
          </cell>
          <cell r="G23">
            <v>0.05</v>
          </cell>
          <cell r="H23">
            <v>0.05</v>
          </cell>
          <cell r="I23">
            <v>3.3333333333333333E-2</v>
          </cell>
          <cell r="J23">
            <v>3.3333333333333333E-2</v>
          </cell>
          <cell r="K23">
            <v>3.3333333333333333E-2</v>
          </cell>
          <cell r="L23">
            <v>0.05</v>
          </cell>
          <cell r="M23">
            <v>0.05</v>
          </cell>
          <cell r="N23">
            <v>0.05</v>
          </cell>
          <cell r="O23">
            <v>0.05</v>
          </cell>
          <cell r="P23">
            <v>0.05</v>
          </cell>
          <cell r="Q23">
            <v>0.04</v>
          </cell>
          <cell r="R23">
            <v>0.04</v>
          </cell>
          <cell r="S23">
            <v>0.04</v>
          </cell>
          <cell r="T23">
            <v>0.04</v>
          </cell>
          <cell r="V23" t="str">
            <v>20, 25 or 30 year equipment life</v>
          </cell>
        </row>
        <row r="24">
          <cell r="B24" t="str">
            <v>Glass-New</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row>
        <row r="25">
          <cell r="B25" t="str">
            <v>Glass-NR</v>
          </cell>
          <cell r="C25">
            <v>0</v>
          </cell>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0</v>
          </cell>
          <cell r="U25">
            <v>0</v>
          </cell>
          <cell r="V25">
            <v>0</v>
          </cell>
        </row>
        <row r="26">
          <cell r="B26" t="str">
            <v>Glass-Retro</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row>
        <row r="27">
          <cell r="B27" t="str">
            <v>Advanced Rooftop Controller-New</v>
          </cell>
          <cell r="C27">
            <v>6.6666666666666666E-2</v>
          </cell>
          <cell r="D27">
            <v>6.6666666666666666E-2</v>
          </cell>
          <cell r="E27">
            <v>6.6666666666666666E-2</v>
          </cell>
          <cell r="F27">
            <v>6.6666666666666666E-2</v>
          </cell>
          <cell r="G27">
            <v>6.6666666666666666E-2</v>
          </cell>
          <cell r="H27">
            <v>6.6666666666666666E-2</v>
          </cell>
          <cell r="I27">
            <v>6.6666666666666666E-2</v>
          </cell>
          <cell r="J27">
            <v>6.6666666666666666E-2</v>
          </cell>
          <cell r="K27">
            <v>6.6666666666666666E-2</v>
          </cell>
          <cell r="L27">
            <v>6.6666666666666666E-2</v>
          </cell>
          <cell r="M27">
            <v>6.6666666666666666E-2</v>
          </cell>
          <cell r="N27">
            <v>6.6666666666666666E-2</v>
          </cell>
          <cell r="O27">
            <v>6.6666666666666666E-2</v>
          </cell>
          <cell r="P27">
            <v>6.6666666666666666E-2</v>
          </cell>
          <cell r="Q27">
            <v>6.6666666666666666E-2</v>
          </cell>
          <cell r="R27">
            <v>6.6666666666666666E-2</v>
          </cell>
          <cell r="S27">
            <v>6.6666666666666666E-2</v>
          </cell>
          <cell r="T27">
            <v>6.6666666666666666E-2</v>
          </cell>
          <cell r="U27">
            <v>0</v>
          </cell>
          <cell r="V27">
            <v>0</v>
          </cell>
        </row>
        <row r="28">
          <cell r="B28" t="str">
            <v>Advanced Rooftop Controller-NR</v>
          </cell>
          <cell r="C28">
            <v>6.6666666666666666E-2</v>
          </cell>
          <cell r="D28">
            <v>6.6666666666666666E-2</v>
          </cell>
          <cell r="E28">
            <v>6.6666666666666666E-2</v>
          </cell>
          <cell r="F28">
            <v>6.6666666666666666E-2</v>
          </cell>
          <cell r="G28">
            <v>6.6666666666666666E-2</v>
          </cell>
          <cell r="H28">
            <v>6.6666666666666666E-2</v>
          </cell>
          <cell r="I28">
            <v>6.6666666666666666E-2</v>
          </cell>
          <cell r="J28">
            <v>6.6666666666666666E-2</v>
          </cell>
          <cell r="K28">
            <v>6.6666666666666666E-2</v>
          </cell>
          <cell r="L28">
            <v>6.6666666666666666E-2</v>
          </cell>
          <cell r="M28">
            <v>6.6666666666666666E-2</v>
          </cell>
          <cell r="N28">
            <v>6.6666666666666666E-2</v>
          </cell>
          <cell r="O28">
            <v>6.6666666666666666E-2</v>
          </cell>
          <cell r="P28">
            <v>6.6666666666666666E-2</v>
          </cell>
          <cell r="Q28">
            <v>6.6666666666666666E-2</v>
          </cell>
          <cell r="R28">
            <v>6.6666666666666666E-2</v>
          </cell>
          <cell r="S28">
            <v>6.6666666666666666E-2</v>
          </cell>
          <cell r="T28">
            <v>6.6666666666666666E-2</v>
          </cell>
          <cell r="U28">
            <v>0</v>
          </cell>
          <cell r="V28">
            <v>0</v>
          </cell>
        </row>
        <row r="29">
          <cell r="B29" t="str">
            <v>Advanced Rooftop Controller-Retro</v>
          </cell>
          <cell r="C29">
            <v>6.6666666666666666E-2</v>
          </cell>
          <cell r="D29">
            <v>6.6666666666666666E-2</v>
          </cell>
          <cell r="E29">
            <v>6.6666666666666666E-2</v>
          </cell>
          <cell r="F29">
            <v>6.6666666666666666E-2</v>
          </cell>
          <cell r="G29">
            <v>6.6666666666666666E-2</v>
          </cell>
          <cell r="H29">
            <v>6.6666666666666666E-2</v>
          </cell>
          <cell r="I29">
            <v>6.6666666666666666E-2</v>
          </cell>
          <cell r="J29">
            <v>6.6666666666666666E-2</v>
          </cell>
          <cell r="K29">
            <v>6.6666666666666666E-2</v>
          </cell>
          <cell r="L29">
            <v>6.6666666666666666E-2</v>
          </cell>
          <cell r="M29">
            <v>6.6666666666666666E-2</v>
          </cell>
          <cell r="N29">
            <v>6.6666666666666666E-2</v>
          </cell>
          <cell r="O29">
            <v>6.6666666666666666E-2</v>
          </cell>
          <cell r="P29">
            <v>6.6666666666666666E-2</v>
          </cell>
          <cell r="Q29">
            <v>6.6666666666666666E-2</v>
          </cell>
          <cell r="R29">
            <v>6.6666666666666666E-2</v>
          </cell>
          <cell r="S29">
            <v>6.6666666666666666E-2</v>
          </cell>
          <cell r="T29">
            <v>6.6666666666666666E-2</v>
          </cell>
          <cell r="U29">
            <v>0</v>
          </cell>
          <cell r="V29">
            <v>0</v>
          </cell>
        </row>
        <row r="30">
          <cell r="B30" t="str">
            <v>Variable Speed Chiller-New</v>
          </cell>
          <cell r="C30">
            <v>0</v>
          </cell>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row>
        <row r="31">
          <cell r="B31" t="str">
            <v>Variable Speed Chiller-NR</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row>
        <row r="32">
          <cell r="B32" t="str">
            <v>Commercial EM-New</v>
          </cell>
          <cell r="C32">
            <v>0.15</v>
          </cell>
          <cell r="D32">
            <v>0.15</v>
          </cell>
          <cell r="E32">
            <v>0.15</v>
          </cell>
          <cell r="F32">
            <v>0.15</v>
          </cell>
          <cell r="G32">
            <v>0.15</v>
          </cell>
          <cell r="H32">
            <v>0.15</v>
          </cell>
          <cell r="I32">
            <v>0.15</v>
          </cell>
          <cell r="J32">
            <v>0.15</v>
          </cell>
          <cell r="K32">
            <v>0.15</v>
          </cell>
          <cell r="L32">
            <v>0.15</v>
          </cell>
          <cell r="M32">
            <v>0.15</v>
          </cell>
          <cell r="N32">
            <v>0.15</v>
          </cell>
          <cell r="O32">
            <v>0.15</v>
          </cell>
          <cell r="P32">
            <v>0.15</v>
          </cell>
          <cell r="Q32">
            <v>0.15</v>
          </cell>
          <cell r="R32">
            <v>0.15</v>
          </cell>
          <cell r="S32">
            <v>0.15</v>
          </cell>
          <cell r="T32">
            <v>0.15</v>
          </cell>
          <cell r="U32">
            <v>0</v>
          </cell>
          <cell r="V32">
            <v>0</v>
          </cell>
        </row>
        <row r="33">
          <cell r="B33" t="str">
            <v>Commercial EM-NR</v>
          </cell>
          <cell r="C33">
            <v>0.15</v>
          </cell>
          <cell r="D33">
            <v>0.15</v>
          </cell>
          <cell r="E33">
            <v>0.15</v>
          </cell>
          <cell r="F33">
            <v>0.15</v>
          </cell>
          <cell r="G33">
            <v>0.15</v>
          </cell>
          <cell r="H33">
            <v>0.15</v>
          </cell>
          <cell r="I33">
            <v>0.15</v>
          </cell>
          <cell r="J33">
            <v>0.15</v>
          </cell>
          <cell r="K33">
            <v>0.15</v>
          </cell>
          <cell r="L33">
            <v>0.15</v>
          </cell>
          <cell r="M33">
            <v>0.15</v>
          </cell>
          <cell r="N33">
            <v>0.15</v>
          </cell>
          <cell r="O33">
            <v>0.15</v>
          </cell>
          <cell r="P33">
            <v>0.15</v>
          </cell>
          <cell r="Q33">
            <v>0.15</v>
          </cell>
          <cell r="R33">
            <v>0.15</v>
          </cell>
          <cell r="S33">
            <v>0.15</v>
          </cell>
          <cell r="T33">
            <v>0.15</v>
          </cell>
          <cell r="U33">
            <v>0</v>
          </cell>
          <cell r="V33">
            <v>0</v>
          </cell>
        </row>
        <row r="34">
          <cell r="B34" t="str">
            <v>Commercial EM-Retro</v>
          </cell>
          <cell r="C34">
            <v>0.15</v>
          </cell>
          <cell r="D34">
            <v>0.15</v>
          </cell>
          <cell r="E34">
            <v>0.15</v>
          </cell>
          <cell r="F34">
            <v>0.15</v>
          </cell>
          <cell r="G34">
            <v>0.15</v>
          </cell>
          <cell r="H34">
            <v>0.15</v>
          </cell>
          <cell r="I34">
            <v>0.15</v>
          </cell>
          <cell r="J34">
            <v>0.15</v>
          </cell>
          <cell r="K34">
            <v>0.15</v>
          </cell>
          <cell r="L34">
            <v>0.15</v>
          </cell>
          <cell r="M34">
            <v>0.15</v>
          </cell>
          <cell r="N34">
            <v>0.15</v>
          </cell>
          <cell r="O34">
            <v>0.15</v>
          </cell>
          <cell r="P34">
            <v>0.15</v>
          </cell>
          <cell r="Q34">
            <v>0.15</v>
          </cell>
          <cell r="R34">
            <v>0.15</v>
          </cell>
          <cell r="S34">
            <v>0.15</v>
          </cell>
          <cell r="T34">
            <v>0.15</v>
          </cell>
          <cell r="U34">
            <v>0</v>
          </cell>
          <cell r="V34">
            <v>0</v>
          </cell>
        </row>
        <row r="35">
          <cell r="B35" t="str">
            <v>Evaporative Assist Cooling-New</v>
          </cell>
          <cell r="C35">
            <v>0</v>
          </cell>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row>
        <row r="36">
          <cell r="B36" t="str">
            <v>Evaporative Assist Cooling-NR</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row>
        <row r="37">
          <cell r="B37" t="str">
            <v>Low Pressure Distribution Complex HVAC-New</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row>
        <row r="38">
          <cell r="B38" t="str">
            <v>Demand Control Ventilation-New</v>
          </cell>
          <cell r="C38">
            <v>0</v>
          </cell>
          <cell r="D38">
            <v>0</v>
          </cell>
          <cell r="E38">
            <v>0</v>
          </cell>
          <cell r="F38">
            <v>0</v>
          </cell>
          <cell r="G38">
            <v>0</v>
          </cell>
          <cell r="H38">
            <v>0</v>
          </cell>
          <cell r="I38">
            <v>0</v>
          </cell>
          <cell r="J38">
            <v>0</v>
          </cell>
          <cell r="K38">
            <v>0</v>
          </cell>
          <cell r="L38">
            <v>0</v>
          </cell>
          <cell r="M38">
            <v>0</v>
          </cell>
          <cell r="N38">
            <v>0</v>
          </cell>
          <cell r="O38">
            <v>0</v>
          </cell>
          <cell r="P38">
            <v>0</v>
          </cell>
          <cell r="Q38">
            <v>0</v>
          </cell>
          <cell r="R38">
            <v>0</v>
          </cell>
          <cell r="S38">
            <v>0</v>
          </cell>
          <cell r="T38">
            <v>0</v>
          </cell>
          <cell r="U38">
            <v>0</v>
          </cell>
          <cell r="V38">
            <v>0</v>
          </cell>
        </row>
        <row r="39">
          <cell r="B39" t="str">
            <v>Demand Control Ventilation-NR</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row>
        <row r="40">
          <cell r="B40" t="str">
            <v>Demand Control Ventilation-Retro</v>
          </cell>
          <cell r="C40">
            <v>0</v>
          </cell>
          <cell r="D40">
            <v>0</v>
          </cell>
          <cell r="E40">
            <v>0</v>
          </cell>
          <cell r="F40">
            <v>0</v>
          </cell>
          <cell r="G40">
            <v>0</v>
          </cell>
          <cell r="H40">
            <v>0</v>
          </cell>
          <cell r="I40">
            <v>0</v>
          </cell>
          <cell r="J40">
            <v>0</v>
          </cell>
          <cell r="K40">
            <v>0</v>
          </cell>
          <cell r="L40">
            <v>0</v>
          </cell>
          <cell r="M40">
            <v>0</v>
          </cell>
          <cell r="N40">
            <v>0</v>
          </cell>
          <cell r="O40">
            <v>0</v>
          </cell>
          <cell r="P40">
            <v>0</v>
          </cell>
          <cell r="Q40">
            <v>0</v>
          </cell>
          <cell r="R40">
            <v>0</v>
          </cell>
          <cell r="S40">
            <v>0</v>
          </cell>
          <cell r="T40">
            <v>0</v>
          </cell>
          <cell r="U40">
            <v>0</v>
          </cell>
          <cell r="V40">
            <v>0</v>
          </cell>
        </row>
        <row r="41">
          <cell r="B41" t="str">
            <v>Premium Fume Hood-NR</v>
          </cell>
          <cell r="C41">
            <v>0.06</v>
          </cell>
          <cell r="D41">
            <v>0.06</v>
          </cell>
          <cell r="E41">
            <v>0.06</v>
          </cell>
          <cell r="F41">
            <v>0.06</v>
          </cell>
          <cell r="G41">
            <v>0.06</v>
          </cell>
          <cell r="H41">
            <v>0.06</v>
          </cell>
          <cell r="I41">
            <v>0.06</v>
          </cell>
          <cell r="J41">
            <v>0.06</v>
          </cell>
          <cell r="K41">
            <v>0.06</v>
          </cell>
          <cell r="L41">
            <v>0.06</v>
          </cell>
          <cell r="M41">
            <v>0.06</v>
          </cell>
          <cell r="N41">
            <v>0.06</v>
          </cell>
          <cell r="O41">
            <v>0.06</v>
          </cell>
          <cell r="P41">
            <v>0.06</v>
          </cell>
          <cell r="Q41">
            <v>0.06</v>
          </cell>
          <cell r="R41">
            <v>0.06</v>
          </cell>
          <cell r="S41">
            <v>0.06</v>
          </cell>
          <cell r="T41">
            <v>0.06</v>
          </cell>
          <cell r="U41">
            <v>0.06</v>
          </cell>
          <cell r="V41">
            <v>0</v>
          </cell>
        </row>
        <row r="42">
          <cell r="B42" t="str">
            <v>DCV Restaurant Hood-Retro</v>
          </cell>
          <cell r="C42">
            <v>0</v>
          </cell>
          <cell r="D42">
            <v>0</v>
          </cell>
          <cell r="E42">
            <v>0</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cell r="U42">
            <v>0</v>
          </cell>
          <cell r="V42">
            <v>0</v>
          </cell>
        </row>
        <row r="43">
          <cell r="B43" t="str">
            <v>DCV Parking Garage-Retro</v>
          </cell>
          <cell r="C43">
            <v>0</v>
          </cell>
          <cell r="D43">
            <v>0</v>
          </cell>
          <cell r="E43">
            <v>0</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U43">
            <v>0</v>
          </cell>
          <cell r="V43">
            <v>0</v>
          </cell>
        </row>
        <row r="44">
          <cell r="B44" t="str">
            <v>Weatherization - School-Retro</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row>
        <row r="45">
          <cell r="B45" t="str">
            <v>Energy Recovery Ventilator-NR</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0.25</v>
          </cell>
          <cell r="V45">
            <v>0</v>
          </cell>
        </row>
        <row r="46">
          <cell r="B46" t="str">
            <v>AC Heat Recovery for Water Heating-NR</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row>
        <row r="47">
          <cell r="B47" t="str">
            <v>Room Occupancy Sensors in Lodging-Retro</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row>
        <row r="48">
          <cell r="B48" t="str">
            <v>Chiller - chilled water retrofit-Retro</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row>
        <row r="49">
          <cell r="B49" t="str">
            <v>Chiller - equip retrofits-Retro</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row>
        <row r="50">
          <cell r="B50" t="str">
            <v>Pool Blankets-Retro</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row>
        <row r="51">
          <cell r="B51" t="str">
            <v>Web-Enabled Thermostats-Retro</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row>
        <row r="52">
          <cell r="B52" t="str">
            <v>Garage CO2 ventilation-Retro</v>
          </cell>
          <cell r="C52">
            <v>0</v>
          </cell>
          <cell r="D52">
            <v>0</v>
          </cell>
          <cell r="E52">
            <v>0</v>
          </cell>
          <cell r="F52">
            <v>0</v>
          </cell>
          <cell r="G52">
            <v>0</v>
          </cell>
          <cell r="H52">
            <v>0</v>
          </cell>
          <cell r="I52">
            <v>0</v>
          </cell>
          <cell r="J52">
            <v>0</v>
          </cell>
          <cell r="K52">
            <v>0</v>
          </cell>
          <cell r="L52">
            <v>0</v>
          </cell>
          <cell r="M52">
            <v>0</v>
          </cell>
          <cell r="N52">
            <v>0</v>
          </cell>
          <cell r="O52">
            <v>0</v>
          </cell>
          <cell r="P52">
            <v>0</v>
          </cell>
          <cell r="Q52">
            <v>0</v>
          </cell>
          <cell r="R52">
            <v>0</v>
          </cell>
          <cell r="S52">
            <v>0</v>
          </cell>
          <cell r="T52">
            <v>0</v>
          </cell>
          <cell r="U52">
            <v>0</v>
          </cell>
          <cell r="V52">
            <v>0</v>
          </cell>
        </row>
        <row r="53">
          <cell r="B53" t="str">
            <v>Circ Pump ECM and drive-Retro</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row>
        <row r="54">
          <cell r="B54" t="str">
            <v>VRF-New</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row>
        <row r="55">
          <cell r="B55" t="str">
            <v>VRF-Retro</v>
          </cell>
          <cell r="C55">
            <v>0</v>
          </cell>
          <cell r="D55">
            <v>0</v>
          </cell>
          <cell r="E55">
            <v>0</v>
          </cell>
          <cell r="F55">
            <v>0</v>
          </cell>
          <cell r="G55">
            <v>0</v>
          </cell>
          <cell r="H55">
            <v>0</v>
          </cell>
          <cell r="I55">
            <v>0</v>
          </cell>
          <cell r="J55">
            <v>0</v>
          </cell>
          <cell r="K55">
            <v>0</v>
          </cell>
          <cell r="L55">
            <v>0</v>
          </cell>
          <cell r="M55">
            <v>0</v>
          </cell>
          <cell r="N55">
            <v>0</v>
          </cell>
          <cell r="O55">
            <v>0</v>
          </cell>
          <cell r="P55">
            <v>0</v>
          </cell>
          <cell r="Q55">
            <v>0</v>
          </cell>
          <cell r="R55">
            <v>0</v>
          </cell>
          <cell r="S55">
            <v>0</v>
          </cell>
          <cell r="T55">
            <v>0</v>
          </cell>
          <cell r="U55">
            <v>0</v>
          </cell>
          <cell r="V55">
            <v>0</v>
          </cell>
        </row>
        <row r="56">
          <cell r="B56" t="str">
            <v>Evaporator Roof Top HVAC-Retro</v>
          </cell>
          <cell r="C56">
            <v>0</v>
          </cell>
          <cell r="D56">
            <v>0</v>
          </cell>
          <cell r="E56">
            <v>0</v>
          </cell>
          <cell r="F56">
            <v>0</v>
          </cell>
          <cell r="G56">
            <v>0</v>
          </cell>
          <cell r="H56">
            <v>0</v>
          </cell>
          <cell r="I56">
            <v>0</v>
          </cell>
          <cell r="J56">
            <v>0</v>
          </cell>
          <cell r="K56">
            <v>0</v>
          </cell>
          <cell r="L56">
            <v>0</v>
          </cell>
          <cell r="M56">
            <v>0</v>
          </cell>
          <cell r="N56">
            <v>0</v>
          </cell>
          <cell r="O56">
            <v>0</v>
          </cell>
          <cell r="P56">
            <v>0</v>
          </cell>
          <cell r="Q56">
            <v>0</v>
          </cell>
          <cell r="R56">
            <v>0</v>
          </cell>
          <cell r="S56">
            <v>0</v>
          </cell>
          <cell r="T56">
            <v>0</v>
          </cell>
          <cell r="U56">
            <v>0</v>
          </cell>
          <cell r="V56">
            <v>0</v>
          </cell>
        </row>
        <row r="57">
          <cell r="B57" t="str">
            <v>Secondary Glazing Systems-Retro</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row>
        <row r="58">
          <cell r="B58" t="str">
            <v>LPD Package-New</v>
          </cell>
          <cell r="C58">
            <v>0</v>
          </cell>
          <cell r="D58">
            <v>0</v>
          </cell>
          <cell r="E58">
            <v>0</v>
          </cell>
          <cell r="F58">
            <v>0</v>
          </cell>
          <cell r="G58">
            <v>0</v>
          </cell>
          <cell r="H58">
            <v>0</v>
          </cell>
          <cell r="I58">
            <v>0</v>
          </cell>
          <cell r="J58">
            <v>0</v>
          </cell>
          <cell r="K58">
            <v>0</v>
          </cell>
          <cell r="L58">
            <v>0</v>
          </cell>
          <cell r="M58">
            <v>0</v>
          </cell>
          <cell r="N58">
            <v>0</v>
          </cell>
          <cell r="O58">
            <v>0</v>
          </cell>
          <cell r="P58">
            <v>0</v>
          </cell>
          <cell r="Q58">
            <v>0</v>
          </cell>
          <cell r="R58">
            <v>0</v>
          </cell>
          <cell r="S58">
            <v>0</v>
          </cell>
          <cell r="T58">
            <v>0</v>
          </cell>
          <cell r="U58">
            <v>0</v>
          </cell>
          <cell r="V58">
            <v>0</v>
          </cell>
        </row>
        <row r="59">
          <cell r="B59" t="str">
            <v>LPD Package-NR</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row>
        <row r="60">
          <cell r="B60" t="str">
            <v>LPD Package-Retro</v>
          </cell>
          <cell r="C60">
            <v>0</v>
          </cell>
          <cell r="D60">
            <v>0</v>
          </cell>
          <cell r="E60">
            <v>0</v>
          </cell>
          <cell r="F60">
            <v>0</v>
          </cell>
          <cell r="G60">
            <v>0</v>
          </cell>
          <cell r="H60">
            <v>0</v>
          </cell>
          <cell r="I60">
            <v>0</v>
          </cell>
          <cell r="J60">
            <v>0</v>
          </cell>
          <cell r="K60">
            <v>0</v>
          </cell>
          <cell r="L60">
            <v>0</v>
          </cell>
          <cell r="M60">
            <v>0</v>
          </cell>
          <cell r="N60">
            <v>0</v>
          </cell>
          <cell r="O60">
            <v>0</v>
          </cell>
          <cell r="P60">
            <v>0</v>
          </cell>
          <cell r="Q60">
            <v>0</v>
          </cell>
          <cell r="R60">
            <v>0</v>
          </cell>
          <cell r="S60">
            <v>0</v>
          </cell>
          <cell r="T60">
            <v>0</v>
          </cell>
          <cell r="U60">
            <v>0</v>
          </cell>
          <cell r="V60">
            <v>0</v>
          </cell>
        </row>
        <row r="61">
          <cell r="B61" t="str">
            <v>Top Daylighting-New</v>
          </cell>
          <cell r="C61">
            <v>0</v>
          </cell>
          <cell r="D61">
            <v>0</v>
          </cell>
          <cell r="E61">
            <v>0</v>
          </cell>
          <cell r="F61">
            <v>0</v>
          </cell>
          <cell r="G61">
            <v>0</v>
          </cell>
          <cell r="H61">
            <v>0</v>
          </cell>
          <cell r="I61">
            <v>0</v>
          </cell>
          <cell r="J61">
            <v>0</v>
          </cell>
          <cell r="K61">
            <v>0</v>
          </cell>
          <cell r="L61">
            <v>0</v>
          </cell>
          <cell r="M61">
            <v>0</v>
          </cell>
          <cell r="N61">
            <v>0</v>
          </cell>
          <cell r="O61">
            <v>0</v>
          </cell>
          <cell r="P61">
            <v>0</v>
          </cell>
          <cell r="Q61">
            <v>0</v>
          </cell>
          <cell r="R61">
            <v>0</v>
          </cell>
          <cell r="S61">
            <v>0</v>
          </cell>
          <cell r="T61">
            <v>0</v>
          </cell>
          <cell r="U61">
            <v>0</v>
          </cell>
          <cell r="V61">
            <v>0</v>
          </cell>
        </row>
        <row r="62">
          <cell r="B62" t="str">
            <v>Perimeter Daylighting Controls Advanced-New</v>
          </cell>
          <cell r="C62">
            <v>0</v>
          </cell>
          <cell r="D62">
            <v>0</v>
          </cell>
          <cell r="E62">
            <v>0</v>
          </cell>
          <cell r="F62">
            <v>0</v>
          </cell>
          <cell r="G62">
            <v>0</v>
          </cell>
          <cell r="H62">
            <v>0</v>
          </cell>
          <cell r="I62">
            <v>0</v>
          </cell>
          <cell r="J62">
            <v>0</v>
          </cell>
          <cell r="K62">
            <v>0</v>
          </cell>
          <cell r="L62">
            <v>0</v>
          </cell>
          <cell r="M62">
            <v>0</v>
          </cell>
          <cell r="N62">
            <v>0</v>
          </cell>
          <cell r="O62">
            <v>0</v>
          </cell>
          <cell r="P62">
            <v>0</v>
          </cell>
          <cell r="Q62">
            <v>0</v>
          </cell>
          <cell r="R62">
            <v>0</v>
          </cell>
          <cell r="S62">
            <v>0</v>
          </cell>
          <cell r="T62">
            <v>0</v>
          </cell>
          <cell r="U62">
            <v>0</v>
          </cell>
          <cell r="V62">
            <v>0</v>
          </cell>
        </row>
        <row r="63">
          <cell r="B63" t="str">
            <v>Perimeter Daylighting Controls Advanced-NR</v>
          </cell>
          <cell r="C63">
            <v>0</v>
          </cell>
          <cell r="D63">
            <v>0</v>
          </cell>
          <cell r="E63">
            <v>0</v>
          </cell>
          <cell r="F63">
            <v>0</v>
          </cell>
          <cell r="G63">
            <v>0</v>
          </cell>
          <cell r="H63">
            <v>0</v>
          </cell>
          <cell r="I63">
            <v>0</v>
          </cell>
          <cell r="J63">
            <v>0</v>
          </cell>
          <cell r="K63">
            <v>0</v>
          </cell>
          <cell r="L63">
            <v>0</v>
          </cell>
          <cell r="M63">
            <v>0</v>
          </cell>
          <cell r="N63">
            <v>0</v>
          </cell>
          <cell r="O63">
            <v>0</v>
          </cell>
          <cell r="P63">
            <v>0</v>
          </cell>
          <cell r="Q63">
            <v>0</v>
          </cell>
          <cell r="R63">
            <v>0</v>
          </cell>
          <cell r="S63">
            <v>0</v>
          </cell>
          <cell r="T63">
            <v>0</v>
          </cell>
          <cell r="U63">
            <v>0</v>
          </cell>
          <cell r="V63">
            <v>0</v>
          </cell>
        </row>
        <row r="64">
          <cell r="B64" t="str">
            <v>Lighting Controls Interior-New</v>
          </cell>
          <cell r="C64">
            <v>0</v>
          </cell>
          <cell r="D64">
            <v>0</v>
          </cell>
          <cell r="E64">
            <v>0</v>
          </cell>
          <cell r="F64">
            <v>0</v>
          </cell>
          <cell r="G64">
            <v>0</v>
          </cell>
          <cell r="H64">
            <v>0</v>
          </cell>
          <cell r="I64">
            <v>0</v>
          </cell>
          <cell r="J64">
            <v>0</v>
          </cell>
          <cell r="K64">
            <v>0</v>
          </cell>
          <cell r="L64">
            <v>0</v>
          </cell>
          <cell r="M64">
            <v>0</v>
          </cell>
          <cell r="N64">
            <v>0</v>
          </cell>
          <cell r="O64">
            <v>0</v>
          </cell>
          <cell r="P64">
            <v>0</v>
          </cell>
          <cell r="Q64">
            <v>0</v>
          </cell>
          <cell r="R64">
            <v>0</v>
          </cell>
          <cell r="S64">
            <v>0</v>
          </cell>
          <cell r="T64">
            <v>0</v>
          </cell>
          <cell r="U64">
            <v>0</v>
          </cell>
          <cell r="V64">
            <v>0</v>
          </cell>
        </row>
        <row r="65">
          <cell r="B65" t="str">
            <v>Lighting Controls Interior-NR</v>
          </cell>
          <cell r="C65">
            <v>0.06</v>
          </cell>
          <cell r="D65">
            <v>0.06</v>
          </cell>
          <cell r="E65">
            <v>0.06</v>
          </cell>
          <cell r="F65">
            <v>0.06</v>
          </cell>
          <cell r="G65">
            <v>0.06</v>
          </cell>
          <cell r="H65">
            <v>0.06</v>
          </cell>
          <cell r="I65">
            <v>0.06</v>
          </cell>
          <cell r="J65">
            <v>0.06</v>
          </cell>
          <cell r="K65">
            <v>0.06</v>
          </cell>
          <cell r="L65">
            <v>0.06</v>
          </cell>
          <cell r="M65">
            <v>0.06</v>
          </cell>
          <cell r="N65">
            <v>0.06</v>
          </cell>
          <cell r="O65">
            <v>0.06</v>
          </cell>
          <cell r="P65">
            <v>0.06</v>
          </cell>
          <cell r="Q65">
            <v>0.06</v>
          </cell>
          <cell r="R65">
            <v>0.06</v>
          </cell>
          <cell r="S65">
            <v>0.06</v>
          </cell>
          <cell r="T65">
            <v>0.06</v>
          </cell>
          <cell r="U65">
            <v>0</v>
          </cell>
          <cell r="V65" t="str">
            <v>Fixture or Ballast Replacement Cycle</v>
          </cell>
        </row>
        <row r="66">
          <cell r="B66" t="str">
            <v>Exterior Building Lighting-New</v>
          </cell>
          <cell r="C66">
            <v>0</v>
          </cell>
          <cell r="D66">
            <v>0</v>
          </cell>
          <cell r="E66">
            <v>0</v>
          </cell>
          <cell r="F66">
            <v>0</v>
          </cell>
          <cell r="G66">
            <v>0</v>
          </cell>
          <cell r="H66">
            <v>0</v>
          </cell>
          <cell r="I66">
            <v>0</v>
          </cell>
          <cell r="J66">
            <v>0</v>
          </cell>
          <cell r="K66">
            <v>0</v>
          </cell>
          <cell r="L66">
            <v>0</v>
          </cell>
          <cell r="M66">
            <v>0</v>
          </cell>
          <cell r="N66">
            <v>0</v>
          </cell>
          <cell r="O66">
            <v>0</v>
          </cell>
          <cell r="P66">
            <v>0</v>
          </cell>
          <cell r="Q66">
            <v>0</v>
          </cell>
          <cell r="R66">
            <v>0</v>
          </cell>
          <cell r="S66">
            <v>0</v>
          </cell>
          <cell r="T66">
            <v>0</v>
          </cell>
          <cell r="U66">
            <v>0.2</v>
          </cell>
          <cell r="V66" t="str">
            <v xml:space="preserve">5-year cycle (lamp cycle) for luminiares requiring bucket truck.  </v>
          </cell>
        </row>
        <row r="67">
          <cell r="B67" t="str">
            <v>Exterior Building Lighting-NR</v>
          </cell>
          <cell r="C67">
            <v>0</v>
          </cell>
          <cell r="D67">
            <v>0</v>
          </cell>
          <cell r="E67">
            <v>0</v>
          </cell>
          <cell r="F67">
            <v>0</v>
          </cell>
          <cell r="G67">
            <v>0</v>
          </cell>
          <cell r="H67">
            <v>0</v>
          </cell>
          <cell r="I67">
            <v>0</v>
          </cell>
          <cell r="J67">
            <v>0</v>
          </cell>
          <cell r="K67">
            <v>0</v>
          </cell>
          <cell r="L67">
            <v>0</v>
          </cell>
          <cell r="M67">
            <v>0</v>
          </cell>
          <cell r="N67">
            <v>0</v>
          </cell>
          <cell r="O67">
            <v>0</v>
          </cell>
          <cell r="P67">
            <v>0</v>
          </cell>
          <cell r="Q67">
            <v>0</v>
          </cell>
          <cell r="R67">
            <v>0</v>
          </cell>
          <cell r="S67">
            <v>0</v>
          </cell>
          <cell r="T67">
            <v>0</v>
          </cell>
          <cell r="U67">
            <v>0.2</v>
          </cell>
          <cell r="V67" t="str">
            <v>20-Year Fixture Life from CBSA REN RATE</v>
          </cell>
        </row>
        <row r="68">
          <cell r="B68" t="str">
            <v>Street and Roadway Lighting-New</v>
          </cell>
          <cell r="C68">
            <v>0</v>
          </cell>
          <cell r="D68">
            <v>0</v>
          </cell>
          <cell r="E68">
            <v>0</v>
          </cell>
          <cell r="F68">
            <v>0</v>
          </cell>
          <cell r="G68">
            <v>0</v>
          </cell>
          <cell r="H68">
            <v>0</v>
          </cell>
          <cell r="I68">
            <v>0</v>
          </cell>
          <cell r="J68">
            <v>0</v>
          </cell>
          <cell r="K68">
            <v>0</v>
          </cell>
          <cell r="L68">
            <v>0</v>
          </cell>
          <cell r="M68">
            <v>0</v>
          </cell>
          <cell r="N68">
            <v>0</v>
          </cell>
          <cell r="O68">
            <v>0</v>
          </cell>
          <cell r="P68">
            <v>0</v>
          </cell>
          <cell r="Q68">
            <v>0</v>
          </cell>
          <cell r="R68">
            <v>0</v>
          </cell>
          <cell r="S68">
            <v>0</v>
          </cell>
          <cell r="T68">
            <v>0</v>
          </cell>
          <cell r="U68">
            <v>0.2</v>
          </cell>
          <cell r="V68" t="str">
            <v>Five year cycle for streetlight relamp (DOE &amp; Tarioffs)</v>
          </cell>
        </row>
        <row r="69">
          <cell r="B69" t="str">
            <v>Street and Roadway Lighting-NR</v>
          </cell>
          <cell r="C69">
            <v>0</v>
          </cell>
          <cell r="D69">
            <v>0</v>
          </cell>
          <cell r="E69">
            <v>0</v>
          </cell>
          <cell r="F69">
            <v>0</v>
          </cell>
          <cell r="G69">
            <v>0</v>
          </cell>
          <cell r="H69">
            <v>0</v>
          </cell>
          <cell r="I69">
            <v>0</v>
          </cell>
          <cell r="J69">
            <v>0</v>
          </cell>
          <cell r="K69">
            <v>0</v>
          </cell>
          <cell r="L69">
            <v>0</v>
          </cell>
          <cell r="M69">
            <v>0</v>
          </cell>
          <cell r="N69">
            <v>0</v>
          </cell>
          <cell r="O69">
            <v>0</v>
          </cell>
          <cell r="P69">
            <v>0</v>
          </cell>
          <cell r="Q69">
            <v>0</v>
          </cell>
          <cell r="R69">
            <v>0</v>
          </cell>
          <cell r="S69">
            <v>0</v>
          </cell>
          <cell r="T69">
            <v>0</v>
          </cell>
          <cell r="U69">
            <v>0.2</v>
          </cell>
          <cell r="V69" t="str">
            <v>Five year cycle for streetlight relamp (DOE &amp; Tarioffs)</v>
          </cell>
        </row>
        <row r="70">
          <cell r="B70" t="str">
            <v>Parking Lighting-New</v>
          </cell>
          <cell r="C70">
            <v>0</v>
          </cell>
          <cell r="D70">
            <v>0</v>
          </cell>
          <cell r="E70">
            <v>0</v>
          </cell>
          <cell r="F70">
            <v>0</v>
          </cell>
          <cell r="G70">
            <v>0</v>
          </cell>
          <cell r="H70">
            <v>0</v>
          </cell>
          <cell r="I70">
            <v>0</v>
          </cell>
          <cell r="J70">
            <v>0</v>
          </cell>
          <cell r="K70">
            <v>0</v>
          </cell>
          <cell r="L70">
            <v>0</v>
          </cell>
          <cell r="M70">
            <v>0</v>
          </cell>
          <cell r="N70">
            <v>0</v>
          </cell>
          <cell r="O70">
            <v>0</v>
          </cell>
          <cell r="P70">
            <v>0</v>
          </cell>
          <cell r="Q70">
            <v>0</v>
          </cell>
          <cell r="R70">
            <v>0</v>
          </cell>
          <cell r="S70">
            <v>0</v>
          </cell>
          <cell r="T70">
            <v>0</v>
          </cell>
          <cell r="U70">
            <v>0</v>
          </cell>
          <cell r="V70">
            <v>0</v>
          </cell>
        </row>
        <row r="71">
          <cell r="B71" t="str">
            <v>Parking Lighting-NR</v>
          </cell>
          <cell r="C71">
            <v>0</v>
          </cell>
          <cell r="D71">
            <v>0</v>
          </cell>
          <cell r="E71">
            <v>0</v>
          </cell>
          <cell r="F71">
            <v>0</v>
          </cell>
          <cell r="G71">
            <v>0</v>
          </cell>
          <cell r="H71">
            <v>0</v>
          </cell>
          <cell r="I71">
            <v>0</v>
          </cell>
          <cell r="J71">
            <v>0</v>
          </cell>
          <cell r="K71">
            <v>0</v>
          </cell>
          <cell r="L71">
            <v>0</v>
          </cell>
          <cell r="M71">
            <v>0</v>
          </cell>
          <cell r="N71">
            <v>0</v>
          </cell>
          <cell r="O71">
            <v>0</v>
          </cell>
          <cell r="P71">
            <v>0</v>
          </cell>
          <cell r="Q71">
            <v>0</v>
          </cell>
          <cell r="R71">
            <v>0</v>
          </cell>
          <cell r="S71">
            <v>0</v>
          </cell>
          <cell r="T71">
            <v>0</v>
          </cell>
          <cell r="U71">
            <v>0</v>
          </cell>
          <cell r="V71">
            <v>0</v>
          </cell>
        </row>
        <row r="72">
          <cell r="B72" t="str">
            <v>Bi-Level Stairwell Lighting-NR</v>
          </cell>
          <cell r="C72">
            <v>0</v>
          </cell>
          <cell r="D72">
            <v>0</v>
          </cell>
          <cell r="E72">
            <v>0</v>
          </cell>
          <cell r="F72">
            <v>0</v>
          </cell>
          <cell r="G72">
            <v>0</v>
          </cell>
          <cell r="H72">
            <v>0</v>
          </cell>
          <cell r="I72">
            <v>0</v>
          </cell>
          <cell r="J72">
            <v>0</v>
          </cell>
          <cell r="K72">
            <v>0</v>
          </cell>
          <cell r="L72">
            <v>0</v>
          </cell>
          <cell r="M72">
            <v>0</v>
          </cell>
          <cell r="N72">
            <v>0</v>
          </cell>
          <cell r="O72">
            <v>0</v>
          </cell>
          <cell r="P72">
            <v>0</v>
          </cell>
          <cell r="Q72">
            <v>0</v>
          </cell>
          <cell r="R72">
            <v>0</v>
          </cell>
          <cell r="S72">
            <v>0</v>
          </cell>
          <cell r="T72">
            <v>0</v>
          </cell>
          <cell r="U72">
            <v>0</v>
          </cell>
          <cell r="V72">
            <v>0</v>
          </cell>
        </row>
        <row r="73">
          <cell r="B73" t="str">
            <v>ECM-VAV-New</v>
          </cell>
          <cell r="C73">
            <v>0</v>
          </cell>
          <cell r="D73">
            <v>0</v>
          </cell>
          <cell r="E73">
            <v>0</v>
          </cell>
          <cell r="F73">
            <v>0</v>
          </cell>
          <cell r="G73">
            <v>0</v>
          </cell>
          <cell r="H73">
            <v>0</v>
          </cell>
          <cell r="I73">
            <v>0</v>
          </cell>
          <cell r="J73">
            <v>0</v>
          </cell>
          <cell r="K73">
            <v>0</v>
          </cell>
          <cell r="L73">
            <v>0</v>
          </cell>
          <cell r="M73">
            <v>0</v>
          </cell>
          <cell r="N73">
            <v>0</v>
          </cell>
          <cell r="O73">
            <v>0</v>
          </cell>
          <cell r="P73">
            <v>0</v>
          </cell>
          <cell r="Q73">
            <v>0</v>
          </cell>
          <cell r="R73">
            <v>0</v>
          </cell>
          <cell r="S73">
            <v>0</v>
          </cell>
          <cell r="T73">
            <v>0</v>
          </cell>
          <cell r="U73">
            <v>0</v>
          </cell>
          <cell r="V73">
            <v>0</v>
          </cell>
        </row>
        <row r="74">
          <cell r="B74" t="str">
            <v>ECM-VAV-NR</v>
          </cell>
          <cell r="C74">
            <v>0</v>
          </cell>
          <cell r="D74">
            <v>0</v>
          </cell>
          <cell r="E74">
            <v>0</v>
          </cell>
          <cell r="F74">
            <v>0</v>
          </cell>
          <cell r="G74">
            <v>0</v>
          </cell>
          <cell r="H74">
            <v>0</v>
          </cell>
          <cell r="I74">
            <v>0</v>
          </cell>
          <cell r="J74">
            <v>0</v>
          </cell>
          <cell r="K74">
            <v>0</v>
          </cell>
          <cell r="L74">
            <v>0</v>
          </cell>
          <cell r="M74">
            <v>0</v>
          </cell>
          <cell r="N74">
            <v>0</v>
          </cell>
          <cell r="O74">
            <v>0</v>
          </cell>
          <cell r="P74">
            <v>0</v>
          </cell>
          <cell r="Q74">
            <v>0</v>
          </cell>
          <cell r="R74">
            <v>0</v>
          </cell>
          <cell r="S74">
            <v>0</v>
          </cell>
          <cell r="T74">
            <v>0</v>
          </cell>
          <cell r="U74">
            <v>0</v>
          </cell>
          <cell r="V74">
            <v>0</v>
          </cell>
        </row>
        <row r="75">
          <cell r="B75" t="str">
            <v>Pool pumps-Retro</v>
          </cell>
          <cell r="C75">
            <v>0</v>
          </cell>
          <cell r="D75">
            <v>0</v>
          </cell>
          <cell r="E75">
            <v>0</v>
          </cell>
          <cell r="F75">
            <v>0</v>
          </cell>
          <cell r="G75">
            <v>0</v>
          </cell>
          <cell r="H75">
            <v>0</v>
          </cell>
          <cell r="I75">
            <v>0</v>
          </cell>
          <cell r="J75">
            <v>0</v>
          </cell>
          <cell r="K75">
            <v>0</v>
          </cell>
          <cell r="L75">
            <v>0</v>
          </cell>
          <cell r="M75">
            <v>0</v>
          </cell>
          <cell r="N75">
            <v>0</v>
          </cell>
          <cell r="O75">
            <v>0</v>
          </cell>
          <cell r="P75">
            <v>0</v>
          </cell>
          <cell r="Q75">
            <v>0</v>
          </cell>
          <cell r="R75">
            <v>0</v>
          </cell>
          <cell r="S75">
            <v>0</v>
          </cell>
          <cell r="T75">
            <v>0</v>
          </cell>
          <cell r="U75">
            <v>0</v>
          </cell>
          <cell r="V75">
            <v>0</v>
          </cell>
        </row>
        <row r="76">
          <cell r="B76" t="str">
            <v>MotorsRewind-New</v>
          </cell>
          <cell r="C76">
            <v>0</v>
          </cell>
          <cell r="D76">
            <v>0</v>
          </cell>
          <cell r="E76">
            <v>0</v>
          </cell>
          <cell r="F76">
            <v>0</v>
          </cell>
          <cell r="G76">
            <v>0</v>
          </cell>
          <cell r="H76">
            <v>0</v>
          </cell>
          <cell r="I76">
            <v>0</v>
          </cell>
          <cell r="J76">
            <v>0</v>
          </cell>
          <cell r="K76">
            <v>0</v>
          </cell>
          <cell r="L76">
            <v>0</v>
          </cell>
          <cell r="M76">
            <v>0</v>
          </cell>
          <cell r="N76">
            <v>0</v>
          </cell>
          <cell r="O76">
            <v>0</v>
          </cell>
          <cell r="P76">
            <v>0</v>
          </cell>
          <cell r="Q76">
            <v>0</v>
          </cell>
          <cell r="R76">
            <v>0</v>
          </cell>
          <cell r="S76">
            <v>0</v>
          </cell>
          <cell r="T76">
            <v>0</v>
          </cell>
          <cell r="U76">
            <v>0</v>
          </cell>
          <cell r="V76">
            <v>0</v>
          </cell>
        </row>
        <row r="77">
          <cell r="B77" t="str">
            <v>MotorsRewind-NR</v>
          </cell>
          <cell r="C77">
            <v>0</v>
          </cell>
          <cell r="D77">
            <v>0</v>
          </cell>
          <cell r="E77">
            <v>0</v>
          </cell>
          <cell r="F77">
            <v>0</v>
          </cell>
          <cell r="G77">
            <v>0</v>
          </cell>
          <cell r="H77">
            <v>0</v>
          </cell>
          <cell r="I77">
            <v>0</v>
          </cell>
          <cell r="J77">
            <v>0</v>
          </cell>
          <cell r="K77">
            <v>0</v>
          </cell>
          <cell r="L77">
            <v>0</v>
          </cell>
          <cell r="M77">
            <v>0</v>
          </cell>
          <cell r="N77">
            <v>0</v>
          </cell>
          <cell r="O77">
            <v>0</v>
          </cell>
          <cell r="P77">
            <v>0</v>
          </cell>
          <cell r="Q77">
            <v>0</v>
          </cell>
          <cell r="R77">
            <v>0</v>
          </cell>
          <cell r="S77">
            <v>0</v>
          </cell>
          <cell r="T77">
            <v>0</v>
          </cell>
          <cell r="U77">
            <v>0</v>
          </cell>
          <cell r="V77">
            <v>0</v>
          </cell>
        </row>
        <row r="78">
          <cell r="B78" t="str">
            <v>Municipal Sewage Treatment-Retro</v>
          </cell>
          <cell r="C78">
            <v>0</v>
          </cell>
          <cell r="D78">
            <v>0</v>
          </cell>
          <cell r="E78">
            <v>0</v>
          </cell>
          <cell r="F78">
            <v>0</v>
          </cell>
          <cell r="G78">
            <v>0</v>
          </cell>
          <cell r="H78">
            <v>0</v>
          </cell>
          <cell r="I78">
            <v>0</v>
          </cell>
          <cell r="J78">
            <v>0</v>
          </cell>
          <cell r="K78">
            <v>0</v>
          </cell>
          <cell r="L78">
            <v>0</v>
          </cell>
          <cell r="M78">
            <v>0</v>
          </cell>
          <cell r="N78">
            <v>0</v>
          </cell>
          <cell r="O78">
            <v>0</v>
          </cell>
          <cell r="P78">
            <v>0</v>
          </cell>
          <cell r="Q78">
            <v>0</v>
          </cell>
          <cell r="R78">
            <v>0</v>
          </cell>
          <cell r="S78">
            <v>0</v>
          </cell>
          <cell r="T78">
            <v>0</v>
          </cell>
          <cell r="U78">
            <v>0</v>
          </cell>
          <cell r="V78">
            <v>0</v>
          </cell>
        </row>
        <row r="79">
          <cell r="B79" t="str">
            <v>Municipal Water Supply-Retro</v>
          </cell>
          <cell r="C79">
            <v>0</v>
          </cell>
          <cell r="D79">
            <v>0</v>
          </cell>
          <cell r="E79">
            <v>0</v>
          </cell>
          <cell r="F79">
            <v>0</v>
          </cell>
          <cell r="G79">
            <v>0</v>
          </cell>
          <cell r="H79">
            <v>0</v>
          </cell>
          <cell r="I79">
            <v>0</v>
          </cell>
          <cell r="J79">
            <v>0</v>
          </cell>
          <cell r="K79">
            <v>0</v>
          </cell>
          <cell r="L79">
            <v>0</v>
          </cell>
          <cell r="M79">
            <v>0</v>
          </cell>
          <cell r="N79">
            <v>0</v>
          </cell>
          <cell r="O79">
            <v>0</v>
          </cell>
          <cell r="P79">
            <v>0</v>
          </cell>
          <cell r="Q79">
            <v>0</v>
          </cell>
          <cell r="R79">
            <v>0</v>
          </cell>
          <cell r="S79">
            <v>0</v>
          </cell>
          <cell r="T79">
            <v>0</v>
          </cell>
          <cell r="U79">
            <v>0</v>
          </cell>
          <cell r="V79">
            <v>0</v>
          </cell>
        </row>
        <row r="80">
          <cell r="B80" t="str">
            <v>Engine Generator Block Heaters-Retro</v>
          </cell>
          <cell r="C80">
            <v>0</v>
          </cell>
          <cell r="D80">
            <v>0</v>
          </cell>
          <cell r="E80">
            <v>0</v>
          </cell>
          <cell r="F80">
            <v>0</v>
          </cell>
          <cell r="G80">
            <v>0</v>
          </cell>
          <cell r="H80">
            <v>0</v>
          </cell>
          <cell r="I80">
            <v>0</v>
          </cell>
          <cell r="J80">
            <v>0</v>
          </cell>
          <cell r="K80">
            <v>0</v>
          </cell>
          <cell r="L80">
            <v>0</v>
          </cell>
          <cell r="M80">
            <v>0</v>
          </cell>
          <cell r="N80">
            <v>0</v>
          </cell>
          <cell r="O80">
            <v>0</v>
          </cell>
          <cell r="P80">
            <v>0</v>
          </cell>
          <cell r="Q80">
            <v>0</v>
          </cell>
          <cell r="R80">
            <v>0</v>
          </cell>
          <cell r="S80">
            <v>0</v>
          </cell>
          <cell r="T80">
            <v>0</v>
          </cell>
          <cell r="U80">
            <v>0</v>
          </cell>
          <cell r="V80">
            <v>0</v>
          </cell>
        </row>
        <row r="81">
          <cell r="B81" t="str">
            <v>Grocery Refrigeration Bundle-Retro</v>
          </cell>
          <cell r="C81">
            <v>0</v>
          </cell>
          <cell r="D81">
            <v>0</v>
          </cell>
          <cell r="E81">
            <v>0</v>
          </cell>
          <cell r="F81">
            <v>0</v>
          </cell>
          <cell r="G81">
            <v>0</v>
          </cell>
          <cell r="H81">
            <v>0</v>
          </cell>
          <cell r="I81">
            <v>0</v>
          </cell>
          <cell r="J81">
            <v>0</v>
          </cell>
          <cell r="K81">
            <v>0</v>
          </cell>
          <cell r="L81">
            <v>0</v>
          </cell>
          <cell r="M81">
            <v>0</v>
          </cell>
          <cell r="N81">
            <v>0</v>
          </cell>
          <cell r="O81">
            <v>0</v>
          </cell>
          <cell r="P81">
            <v>0</v>
          </cell>
          <cell r="Q81">
            <v>0</v>
          </cell>
          <cell r="R81">
            <v>0</v>
          </cell>
          <cell r="S81">
            <v>0</v>
          </cell>
          <cell r="T81">
            <v>0</v>
          </cell>
          <cell r="U81">
            <v>0</v>
          </cell>
          <cell r="V81">
            <v>0</v>
          </cell>
        </row>
        <row r="82">
          <cell r="B82" t="str">
            <v>Packaged Refrigeration Equipment-New</v>
          </cell>
          <cell r="C82">
            <v>0</v>
          </cell>
          <cell r="D82">
            <v>0</v>
          </cell>
          <cell r="E82">
            <v>0</v>
          </cell>
          <cell r="F82">
            <v>0</v>
          </cell>
          <cell r="G82">
            <v>0</v>
          </cell>
          <cell r="H82">
            <v>0</v>
          </cell>
          <cell r="I82">
            <v>0</v>
          </cell>
          <cell r="J82">
            <v>0</v>
          </cell>
          <cell r="K82">
            <v>0</v>
          </cell>
          <cell r="L82">
            <v>0</v>
          </cell>
          <cell r="M82">
            <v>0</v>
          </cell>
          <cell r="N82">
            <v>0</v>
          </cell>
          <cell r="O82">
            <v>0</v>
          </cell>
          <cell r="P82">
            <v>0</v>
          </cell>
          <cell r="Q82">
            <v>0</v>
          </cell>
          <cell r="R82">
            <v>0</v>
          </cell>
          <cell r="S82">
            <v>0</v>
          </cell>
          <cell r="T82">
            <v>0</v>
          </cell>
          <cell r="U82">
            <v>0</v>
          </cell>
          <cell r="V82">
            <v>0</v>
          </cell>
        </row>
        <row r="83">
          <cell r="B83" t="str">
            <v>Appliances - Freezers-NR</v>
          </cell>
          <cell r="C83">
            <v>0</v>
          </cell>
          <cell r="D83">
            <v>0</v>
          </cell>
          <cell r="E83">
            <v>0</v>
          </cell>
          <cell r="F83">
            <v>0</v>
          </cell>
          <cell r="G83">
            <v>0</v>
          </cell>
          <cell r="H83">
            <v>0</v>
          </cell>
          <cell r="I83">
            <v>0</v>
          </cell>
          <cell r="J83">
            <v>0</v>
          </cell>
          <cell r="K83">
            <v>0</v>
          </cell>
          <cell r="L83">
            <v>0</v>
          </cell>
          <cell r="M83">
            <v>0</v>
          </cell>
          <cell r="N83">
            <v>0</v>
          </cell>
          <cell r="O83">
            <v>0</v>
          </cell>
          <cell r="P83">
            <v>0</v>
          </cell>
          <cell r="Q83">
            <v>0</v>
          </cell>
          <cell r="R83">
            <v>0</v>
          </cell>
          <cell r="S83">
            <v>0</v>
          </cell>
          <cell r="T83">
            <v>0</v>
          </cell>
          <cell r="U83">
            <v>0</v>
          </cell>
          <cell r="V83">
            <v>0</v>
          </cell>
        </row>
        <row r="84">
          <cell r="B84" t="str">
            <v>Appliances - Refrigerators-NR</v>
          </cell>
          <cell r="C84">
            <v>0</v>
          </cell>
          <cell r="D84">
            <v>0</v>
          </cell>
          <cell r="E84">
            <v>0</v>
          </cell>
          <cell r="F84">
            <v>0</v>
          </cell>
          <cell r="G84">
            <v>0</v>
          </cell>
          <cell r="H84">
            <v>0</v>
          </cell>
          <cell r="I84">
            <v>0</v>
          </cell>
          <cell r="J84">
            <v>0</v>
          </cell>
          <cell r="K84">
            <v>0</v>
          </cell>
          <cell r="L84">
            <v>0</v>
          </cell>
          <cell r="M84">
            <v>0</v>
          </cell>
          <cell r="N84">
            <v>0</v>
          </cell>
          <cell r="O84">
            <v>0</v>
          </cell>
          <cell r="P84">
            <v>0</v>
          </cell>
          <cell r="Q84">
            <v>0</v>
          </cell>
          <cell r="R84">
            <v>0</v>
          </cell>
          <cell r="S84">
            <v>0</v>
          </cell>
          <cell r="T84">
            <v>0</v>
          </cell>
          <cell r="U84">
            <v>0</v>
          </cell>
          <cell r="V84">
            <v>0</v>
          </cell>
        </row>
        <row r="85">
          <cell r="B85" t="str">
            <v>Water Cooler Controls-NR</v>
          </cell>
          <cell r="C85">
            <v>0</v>
          </cell>
          <cell r="D85">
            <v>0</v>
          </cell>
          <cell r="E85">
            <v>0</v>
          </cell>
          <cell r="F85">
            <v>0</v>
          </cell>
          <cell r="G85">
            <v>0</v>
          </cell>
          <cell r="H85">
            <v>0</v>
          </cell>
          <cell r="I85">
            <v>0</v>
          </cell>
          <cell r="J85">
            <v>0</v>
          </cell>
          <cell r="K85">
            <v>0</v>
          </cell>
          <cell r="L85">
            <v>0</v>
          </cell>
          <cell r="M85">
            <v>0</v>
          </cell>
          <cell r="N85">
            <v>0</v>
          </cell>
          <cell r="O85">
            <v>0</v>
          </cell>
          <cell r="P85">
            <v>0</v>
          </cell>
          <cell r="Q85">
            <v>0</v>
          </cell>
          <cell r="R85">
            <v>0</v>
          </cell>
          <cell r="S85">
            <v>0</v>
          </cell>
          <cell r="T85">
            <v>0</v>
          </cell>
          <cell r="U85">
            <v>0</v>
          </cell>
          <cell r="V85">
            <v>0</v>
          </cell>
        </row>
        <row r="86">
          <cell r="B86" t="str">
            <v>WHTanks-New</v>
          </cell>
          <cell r="C86">
            <v>0</v>
          </cell>
          <cell r="D86">
            <v>0</v>
          </cell>
          <cell r="E86">
            <v>0</v>
          </cell>
          <cell r="F86">
            <v>0</v>
          </cell>
          <cell r="G86">
            <v>0</v>
          </cell>
          <cell r="H86">
            <v>0</v>
          </cell>
          <cell r="I86">
            <v>0</v>
          </cell>
          <cell r="J86">
            <v>0</v>
          </cell>
          <cell r="K86">
            <v>0</v>
          </cell>
          <cell r="L86">
            <v>0</v>
          </cell>
          <cell r="M86">
            <v>0</v>
          </cell>
          <cell r="N86">
            <v>0</v>
          </cell>
          <cell r="O86">
            <v>0</v>
          </cell>
          <cell r="P86">
            <v>0</v>
          </cell>
          <cell r="Q86">
            <v>0</v>
          </cell>
          <cell r="R86">
            <v>0</v>
          </cell>
          <cell r="S86">
            <v>0</v>
          </cell>
          <cell r="T86">
            <v>0</v>
          </cell>
          <cell r="U86">
            <v>0</v>
          </cell>
          <cell r="V86">
            <v>0</v>
          </cell>
        </row>
        <row r="87">
          <cell r="B87" t="str">
            <v>WHTanks-NR</v>
          </cell>
          <cell r="C87">
            <v>0</v>
          </cell>
          <cell r="D87">
            <v>0</v>
          </cell>
          <cell r="E87">
            <v>0</v>
          </cell>
          <cell r="F87">
            <v>0</v>
          </cell>
          <cell r="G87">
            <v>0</v>
          </cell>
          <cell r="H87">
            <v>0</v>
          </cell>
          <cell r="I87">
            <v>0</v>
          </cell>
          <cell r="J87">
            <v>0</v>
          </cell>
          <cell r="K87">
            <v>0</v>
          </cell>
          <cell r="L87">
            <v>0</v>
          </cell>
          <cell r="M87">
            <v>0</v>
          </cell>
          <cell r="N87">
            <v>0</v>
          </cell>
          <cell r="O87">
            <v>0</v>
          </cell>
          <cell r="P87">
            <v>0</v>
          </cell>
          <cell r="Q87">
            <v>0</v>
          </cell>
          <cell r="R87">
            <v>0</v>
          </cell>
          <cell r="S87">
            <v>0</v>
          </cell>
          <cell r="T87">
            <v>0</v>
          </cell>
          <cell r="U87">
            <v>0</v>
          </cell>
          <cell r="V87">
            <v>0</v>
          </cell>
        </row>
        <row r="88">
          <cell r="B88" t="str">
            <v>Appliances - Clothes Washers-NR</v>
          </cell>
          <cell r="C88">
            <v>0</v>
          </cell>
          <cell r="D88">
            <v>0</v>
          </cell>
          <cell r="E88">
            <v>0</v>
          </cell>
          <cell r="F88">
            <v>0</v>
          </cell>
          <cell r="G88">
            <v>0</v>
          </cell>
          <cell r="H88">
            <v>0</v>
          </cell>
          <cell r="I88">
            <v>0</v>
          </cell>
          <cell r="J88">
            <v>0</v>
          </cell>
          <cell r="K88">
            <v>0</v>
          </cell>
          <cell r="L88">
            <v>0</v>
          </cell>
          <cell r="M88">
            <v>0</v>
          </cell>
          <cell r="N88">
            <v>0</v>
          </cell>
          <cell r="O88">
            <v>0</v>
          </cell>
          <cell r="P88">
            <v>0</v>
          </cell>
          <cell r="Q88">
            <v>0</v>
          </cell>
          <cell r="R88">
            <v>0</v>
          </cell>
          <cell r="S88">
            <v>0</v>
          </cell>
          <cell r="T88">
            <v>0</v>
          </cell>
          <cell r="U88">
            <v>0</v>
          </cell>
          <cell r="V88">
            <v>0</v>
          </cell>
        </row>
        <row r="89">
          <cell r="B89" t="str">
            <v>Showerheads-Retro</v>
          </cell>
          <cell r="C89">
            <v>0</v>
          </cell>
          <cell r="D89">
            <v>0</v>
          </cell>
          <cell r="E89">
            <v>0</v>
          </cell>
          <cell r="F89">
            <v>0</v>
          </cell>
          <cell r="G89">
            <v>0</v>
          </cell>
          <cell r="H89">
            <v>0</v>
          </cell>
          <cell r="I89">
            <v>0</v>
          </cell>
          <cell r="J89">
            <v>0</v>
          </cell>
          <cell r="K89">
            <v>0</v>
          </cell>
          <cell r="L89">
            <v>0</v>
          </cell>
          <cell r="M89">
            <v>0</v>
          </cell>
          <cell r="N89">
            <v>0</v>
          </cell>
          <cell r="O89">
            <v>0</v>
          </cell>
          <cell r="P89">
            <v>0</v>
          </cell>
          <cell r="Q89">
            <v>0</v>
          </cell>
          <cell r="R89">
            <v>0</v>
          </cell>
          <cell r="S89">
            <v>0</v>
          </cell>
          <cell r="T89">
            <v>0</v>
          </cell>
          <cell r="U89">
            <v>0</v>
          </cell>
          <cell r="V89">
            <v>0</v>
          </cell>
        </row>
        <row r="90">
          <cell r="B90" t="str">
            <v>Water Heating - GFHX-New</v>
          </cell>
          <cell r="C90">
            <v>0</v>
          </cell>
          <cell r="D90">
            <v>0</v>
          </cell>
          <cell r="E90">
            <v>0</v>
          </cell>
          <cell r="F90">
            <v>0</v>
          </cell>
          <cell r="G90">
            <v>0</v>
          </cell>
          <cell r="H90">
            <v>0</v>
          </cell>
          <cell r="I90">
            <v>0</v>
          </cell>
          <cell r="J90">
            <v>0</v>
          </cell>
          <cell r="K90">
            <v>0</v>
          </cell>
          <cell r="L90">
            <v>0</v>
          </cell>
          <cell r="M90">
            <v>0</v>
          </cell>
          <cell r="N90">
            <v>0</v>
          </cell>
          <cell r="O90">
            <v>0</v>
          </cell>
          <cell r="P90">
            <v>0</v>
          </cell>
          <cell r="Q90">
            <v>0</v>
          </cell>
          <cell r="R90">
            <v>0</v>
          </cell>
          <cell r="S90">
            <v>0</v>
          </cell>
          <cell r="T90">
            <v>0</v>
          </cell>
          <cell r="U90">
            <v>0</v>
          </cell>
          <cell r="V90">
            <v>0</v>
          </cell>
        </row>
        <row r="91">
          <cell r="B91" t="str">
            <v>Demand Control Circulating system DHW-Retro</v>
          </cell>
          <cell r="C91">
            <v>0</v>
          </cell>
          <cell r="D91">
            <v>0</v>
          </cell>
          <cell r="E91">
            <v>0</v>
          </cell>
          <cell r="F91">
            <v>0</v>
          </cell>
          <cell r="G91">
            <v>0</v>
          </cell>
          <cell r="H91">
            <v>0</v>
          </cell>
          <cell r="I91">
            <v>0</v>
          </cell>
          <cell r="J91">
            <v>0</v>
          </cell>
          <cell r="K91">
            <v>0</v>
          </cell>
          <cell r="L91">
            <v>0</v>
          </cell>
          <cell r="M91">
            <v>0</v>
          </cell>
          <cell r="N91">
            <v>0</v>
          </cell>
          <cell r="O91">
            <v>0</v>
          </cell>
          <cell r="P91">
            <v>0</v>
          </cell>
          <cell r="Q91">
            <v>0</v>
          </cell>
          <cell r="R91">
            <v>0</v>
          </cell>
          <cell r="S91">
            <v>0</v>
          </cell>
          <cell r="T91">
            <v>0</v>
          </cell>
          <cell r="U91">
            <v>0</v>
          </cell>
          <cell r="V91">
            <v>0</v>
          </cell>
        </row>
        <row r="92">
          <cell r="B92" t="str">
            <v>Central HPWH MF-Retro</v>
          </cell>
        </row>
        <row r="93">
          <cell r="B93" t="str">
            <v>Ultra Low Energy Building-New</v>
          </cell>
        </row>
        <row r="94">
          <cell r="B94" t="str">
            <v>Low Power LF Lamps-NR</v>
          </cell>
        </row>
      </sheetData>
      <sheetData sheetId="7">
        <row r="11">
          <cell r="C11" t="str">
            <v>LO1Slow</v>
          </cell>
          <cell r="D11">
            <v>2.5643970768378654E-3</v>
          </cell>
          <cell r="E11">
            <v>7.6904586297764643E-3</v>
          </cell>
          <cell r="F11">
            <v>1.6792013047419844E-2</v>
          </cell>
          <cell r="G11">
            <v>3.15969387774655E-2</v>
          </cell>
          <cell r="H11">
            <v>5.406874819795171E-2</v>
          </cell>
          <cell r="I11">
            <v>8.6253181011834101E-2</v>
          </cell>
          <cell r="J11">
            <v>0.1300328481838382</v>
          </cell>
          <cell r="K11">
            <v>0.18678710893858319</v>
          </cell>
          <cell r="L11">
            <v>0.2569823480072907</v>
          </cell>
          <cell r="M11">
            <v>0.33975920985004748</v>
          </cell>
          <cell r="N11">
            <v>0.43262946935754232</v>
          </cell>
          <cell r="O11">
            <v>0.53142594003645804</v>
          </cell>
          <cell r="P11">
            <v>0.63063487292644704</v>
          </cell>
          <cell r="Q11">
            <v>0.7241560234206913</v>
          </cell>
          <cell r="R11">
            <v>0.80638203131755359</v>
          </cell>
          <cell r="S11">
            <v>0.87331559734491926</v>
          </cell>
          <cell r="T11">
            <v>0.92334516248836807</v>
          </cell>
          <cell r="U11">
            <v>0.95737002770730018</v>
          </cell>
        </row>
        <row r="12">
          <cell r="C12" t="str">
            <v>LO50Fast</v>
          </cell>
        </row>
        <row r="13">
          <cell r="C13" t="str">
            <v>LO20Fast</v>
          </cell>
        </row>
        <row r="14">
          <cell r="C14" t="str">
            <v>LOEven20</v>
          </cell>
        </row>
        <row r="15">
          <cell r="C15" t="str">
            <v>LOMax60</v>
          </cell>
        </row>
        <row r="16">
          <cell r="C16" t="str">
            <v>LO3Slow</v>
          </cell>
        </row>
        <row r="17">
          <cell r="B17">
            <v>0</v>
          </cell>
          <cell r="C17">
            <v>0</v>
          </cell>
        </row>
        <row r="18">
          <cell r="B18" t="str">
            <v>Measure Index Name</v>
          </cell>
          <cell r="C18" t="str">
            <v>Ramp</v>
          </cell>
        </row>
        <row r="19">
          <cell r="A19" t="str">
            <v>Compressed Air</v>
          </cell>
          <cell r="B19" t="str">
            <v>Compressed Air-Retro</v>
          </cell>
          <cell r="C19" t="str">
            <v>RetroEven20</v>
          </cell>
          <cell r="D19">
            <v>0.05</v>
          </cell>
          <cell r="E19">
            <v>0.05</v>
          </cell>
          <cell r="F19">
            <v>0.05</v>
          </cell>
          <cell r="G19">
            <v>0.05</v>
          </cell>
          <cell r="H19">
            <v>0.05</v>
          </cell>
          <cell r="I19">
            <v>0.05</v>
          </cell>
          <cell r="J19">
            <v>0.05</v>
          </cell>
          <cell r="K19">
            <v>0.05</v>
          </cell>
          <cell r="L19">
            <v>0.05</v>
          </cell>
          <cell r="M19">
            <v>0.05</v>
          </cell>
          <cell r="N19">
            <v>0.05</v>
          </cell>
          <cell r="O19">
            <v>0.05</v>
          </cell>
          <cell r="P19">
            <v>0.05</v>
          </cell>
          <cell r="Q19">
            <v>0.05</v>
          </cell>
          <cell r="R19">
            <v>0.05</v>
          </cell>
          <cell r="S19">
            <v>0.05</v>
          </cell>
          <cell r="T19">
            <v>0.05</v>
          </cell>
          <cell r="U19">
            <v>0.05</v>
          </cell>
          <cell r="V19">
            <v>0.05</v>
          </cell>
          <cell r="W19">
            <v>0.05</v>
          </cell>
          <cell r="X19">
            <v>0</v>
          </cell>
        </row>
        <row r="20">
          <cell r="A20" t="str">
            <v>Compressed Air</v>
          </cell>
          <cell r="B20" t="str">
            <v>Compressed Air-NR</v>
          </cell>
          <cell r="C20" t="str">
            <v>LOEven20</v>
          </cell>
          <cell r="D20">
            <v>0.05</v>
          </cell>
          <cell r="E20">
            <v>0.1</v>
          </cell>
          <cell r="F20">
            <v>0.15000000000000002</v>
          </cell>
          <cell r="G20">
            <v>0.2</v>
          </cell>
          <cell r="H20">
            <v>0.25</v>
          </cell>
          <cell r="I20">
            <v>0.3</v>
          </cell>
          <cell r="J20">
            <v>0.35</v>
          </cell>
          <cell r="K20">
            <v>0.39999999999999997</v>
          </cell>
          <cell r="L20">
            <v>0.44999999999999996</v>
          </cell>
          <cell r="M20">
            <v>0.49999999999999994</v>
          </cell>
          <cell r="N20">
            <v>0.54999999999999993</v>
          </cell>
          <cell r="O20">
            <v>0.6</v>
          </cell>
          <cell r="P20">
            <v>0.65</v>
          </cell>
          <cell r="Q20">
            <v>0.70000000000000007</v>
          </cell>
          <cell r="R20">
            <v>0.75000000000000011</v>
          </cell>
          <cell r="S20">
            <v>0.80000000000000016</v>
          </cell>
          <cell r="T20">
            <v>0.8500000000000002</v>
          </cell>
          <cell r="U20">
            <v>0.90000000000000024</v>
          </cell>
          <cell r="V20">
            <v>0.95000000000000029</v>
          </cell>
          <cell r="W20">
            <v>1.0000000000000002</v>
          </cell>
          <cell r="X20">
            <v>0</v>
          </cell>
        </row>
        <row r="21">
          <cell r="A21" t="str">
            <v>Electronics</v>
          </cell>
          <cell r="B21" t="str">
            <v>Network PC Power Management-Retro</v>
          </cell>
          <cell r="C21" t="str">
            <v>Retro20Fast</v>
          </cell>
          <cell r="D21">
            <v>0.22119921692859512</v>
          </cell>
          <cell r="E21">
            <v>0.15504311102289431</v>
          </cell>
          <cell r="F21">
            <v>0.10733128557729499</v>
          </cell>
          <cell r="G21">
            <v>8.3589689255657879E-2</v>
          </cell>
          <cell r="H21">
            <v>7.3237179880126971E-2</v>
          </cell>
          <cell r="I21">
            <v>6.3374636711760357E-2</v>
          </cell>
          <cell r="J21">
            <v>5.4291838367783084E-2</v>
          </cell>
          <cell r="K21">
            <v>4.612639225659896E-2</v>
          </cell>
          <cell r="L21">
            <v>3.8916876277172864E-2</v>
          </cell>
          <cell r="M21">
            <v>3.2639916313151704E-2</v>
          </cell>
          <cell r="N21">
            <v>2.7235706125786907E-2</v>
          </cell>
          <cell r="O21">
            <v>2.1211189258265428E-2</v>
          </cell>
          <cell r="P21">
            <v>1.6519290804212883E-2</v>
          </cell>
          <cell r="Q21">
            <v>1.2865236614105324E-2</v>
          </cell>
          <cell r="R21">
            <v>1.0019456349464106E-2</v>
          </cell>
          <cell r="S21">
            <v>7.8031604509122832E-3</v>
          </cell>
          <cell r="T21">
            <v>6.077107469602494E-3</v>
          </cell>
          <cell r="U21">
            <v>4.7328560561354371E-3</v>
          </cell>
          <cell r="V21">
            <v>3.6859520026825132E-3</v>
          </cell>
          <cell r="W21">
            <v>2.8706223060526725E-3</v>
          </cell>
          <cell r="X21">
            <v>0</v>
          </cell>
        </row>
        <row r="22">
          <cell r="A22" t="str">
            <v>Electronics</v>
          </cell>
          <cell r="B22" t="str">
            <v>Laptop-NR</v>
          </cell>
          <cell r="C22" t="str">
            <v>LO5Med</v>
          </cell>
          <cell r="D22">
            <v>4.2999999999999997E-2</v>
          </cell>
          <cell r="E22">
            <v>9.5797142280278316E-2</v>
          </cell>
          <cell r="F22">
            <v>0.16040539374775648</v>
          </cell>
          <cell r="G22">
            <v>0.23540539374775649</v>
          </cell>
          <cell r="H22">
            <v>0.32095239121809005</v>
          </cell>
          <cell r="I22">
            <v>0.42096711425629652</v>
          </cell>
          <cell r="J22">
            <v>0.53068481860864725</v>
          </cell>
          <cell r="K22">
            <v>0.642769203728351</v>
          </cell>
          <cell r="L22">
            <v>0.74839528535557953</v>
          </cell>
          <cell r="M22">
            <v>0.83918984935345187</v>
          </cell>
          <cell r="N22">
            <v>0.90945051634530116</v>
          </cell>
          <cell r="O22">
            <v>0.9576688767502457</v>
          </cell>
          <cell r="P22">
            <v>0.9865231113648858</v>
          </cell>
          <cell r="Q22">
            <v>1.0012970762896924</v>
          </cell>
          <cell r="R22">
            <v>1.0076356106578106</v>
          </cell>
          <cell r="S22">
            <v>1.0098624683774413</v>
          </cell>
          <cell r="T22">
            <v>1.0104871783970797</v>
          </cell>
          <cell r="U22">
            <v>1.010623336815976</v>
          </cell>
          <cell r="V22">
            <v>1.0106457174525985</v>
          </cell>
          <cell r="W22">
            <v>1.0106484038909742</v>
          </cell>
          <cell r="X22">
            <v>0</v>
          </cell>
        </row>
        <row r="23">
          <cell r="A23" t="str">
            <v>Electronics</v>
          </cell>
          <cell r="B23" t="str">
            <v>Smart Plug Power Strips-Retro</v>
          </cell>
          <cell r="C23" t="str">
            <v>Retro12Med</v>
          </cell>
          <cell r="D23">
            <v>0.10937459468255628</v>
          </cell>
          <cell r="E23">
            <v>0.10937459468255628</v>
          </cell>
          <cell r="F23">
            <v>0.10937459468255628</v>
          </cell>
          <cell r="G23">
            <v>0.10937459468255628</v>
          </cell>
          <cell r="H23">
            <v>0.10937459468255628</v>
          </cell>
          <cell r="I23">
            <v>9.8437135214300656E-2</v>
          </cell>
          <cell r="J23">
            <v>7.874970817144053E-2</v>
          </cell>
          <cell r="K23">
            <v>6.2999766537152418E-2</v>
          </cell>
          <cell r="L23">
            <v>5.0399813229721938E-2</v>
          </cell>
          <cell r="M23">
            <v>4.0319850583777551E-2</v>
          </cell>
          <cell r="N23">
            <v>3.225588046702204E-2</v>
          </cell>
          <cell r="O23">
            <v>2.5804704373617631E-2</v>
          </cell>
          <cell r="P23">
            <v>2.0643763498894106E-2</v>
          </cell>
          <cell r="Q23">
            <v>1.6515010799115284E-2</v>
          </cell>
          <cell r="R23">
            <v>1.3212008639292228E-2</v>
          </cell>
          <cell r="S23">
            <v>1.0569606911433781E-2</v>
          </cell>
          <cell r="T23">
            <v>7.2092823794611682E-5</v>
          </cell>
          <cell r="U23">
            <v>2.5747437069512102E-5</v>
          </cell>
          <cell r="V23">
            <v>8.7775353646568632E-6</v>
          </cell>
          <cell r="W23">
            <v>2.8622397928446119E-6</v>
          </cell>
          <cell r="X23">
            <v>0</v>
          </cell>
        </row>
        <row r="24">
          <cell r="A24" t="str">
            <v>Electronics</v>
          </cell>
          <cell r="B24" t="str">
            <v>Data Centers-NR</v>
          </cell>
          <cell r="C24" t="str">
            <v>LO5Med</v>
          </cell>
          <cell r="D24">
            <v>4.2999999999999997E-2</v>
          </cell>
          <cell r="E24">
            <v>9.5797142280278316E-2</v>
          </cell>
          <cell r="F24">
            <v>0.16040539374775648</v>
          </cell>
          <cell r="G24">
            <v>0.23540539374775649</v>
          </cell>
          <cell r="H24">
            <v>0.32095239121809005</v>
          </cell>
          <cell r="I24">
            <v>0.42096711425629652</v>
          </cell>
          <cell r="J24">
            <v>0.53068481860864725</v>
          </cell>
          <cell r="K24">
            <v>0.642769203728351</v>
          </cell>
          <cell r="L24">
            <v>0.74839528535557953</v>
          </cell>
          <cell r="M24">
            <v>0.83918984935345187</v>
          </cell>
          <cell r="N24">
            <v>0.90945051634530116</v>
          </cell>
          <cell r="O24">
            <v>0.9576688767502457</v>
          </cell>
          <cell r="P24">
            <v>0.9865231113648858</v>
          </cell>
          <cell r="Q24">
            <v>1.0012970762896924</v>
          </cell>
          <cell r="R24">
            <v>1.0076356106578106</v>
          </cell>
          <cell r="S24">
            <v>1.0098624683774413</v>
          </cell>
          <cell r="T24">
            <v>1.0104871783970797</v>
          </cell>
          <cell r="U24">
            <v>1.010623336815976</v>
          </cell>
          <cell r="V24">
            <v>1.0106457174525985</v>
          </cell>
          <cell r="W24">
            <v>1.0106484038909742</v>
          </cell>
          <cell r="X24">
            <v>0</v>
          </cell>
        </row>
        <row r="25">
          <cell r="A25" t="str">
            <v>Electronics</v>
          </cell>
          <cell r="B25" t="str">
            <v>Monitor-NR</v>
          </cell>
          <cell r="C25" t="str">
            <v>LO50Fast</v>
          </cell>
          <cell r="D25">
            <v>0.45</v>
          </cell>
          <cell r="E25">
            <v>0.66</v>
          </cell>
          <cell r="F25">
            <v>0.8</v>
          </cell>
          <cell r="G25">
            <v>0.89</v>
          </cell>
          <cell r="H25">
            <v>0.94954036260972652</v>
          </cell>
          <cell r="I25">
            <v>0.97931054391458994</v>
          </cell>
          <cell r="J25">
            <v>0.99254173560564019</v>
          </cell>
          <cell r="K25">
            <v>0.99783421228206048</v>
          </cell>
          <cell r="L25">
            <v>0.99975874925530417</v>
          </cell>
          <cell r="M25">
            <v>1.0004002615797187</v>
          </cell>
          <cell r="N25">
            <v>1.0005976499872309</v>
          </cell>
          <cell r="O25">
            <v>1.0006540466750915</v>
          </cell>
          <cell r="P25">
            <v>1.0006690857918545</v>
          </cell>
          <cell r="Q25">
            <v>1.000672845571045</v>
          </cell>
          <cell r="R25">
            <v>1.0006737302249724</v>
          </cell>
          <cell r="S25">
            <v>1.0006739268147338</v>
          </cell>
          <cell r="T25">
            <v>1.0006739682020522</v>
          </cell>
          <cell r="U25">
            <v>1.0006739764795158</v>
          </cell>
          <cell r="V25">
            <v>1.0006739780561755</v>
          </cell>
          <cell r="W25">
            <v>1.0006739783428409</v>
          </cell>
          <cell r="X25">
            <v>0</v>
          </cell>
        </row>
        <row r="26">
          <cell r="A26" t="str">
            <v>Electronics</v>
          </cell>
          <cell r="B26" t="str">
            <v>Desktop-NR</v>
          </cell>
          <cell r="C26" t="str">
            <v>LO50Fast</v>
          </cell>
          <cell r="D26">
            <v>0.45</v>
          </cell>
          <cell r="E26">
            <v>0.66</v>
          </cell>
          <cell r="F26">
            <v>0.8</v>
          </cell>
          <cell r="G26">
            <v>0.89</v>
          </cell>
          <cell r="H26">
            <v>0.94954036260972652</v>
          </cell>
          <cell r="I26">
            <v>0.97931054391458994</v>
          </cell>
          <cell r="J26">
            <v>0.99254173560564019</v>
          </cell>
          <cell r="K26">
            <v>0.99783421228206048</v>
          </cell>
          <cell r="L26">
            <v>0.99975874925530417</v>
          </cell>
          <cell r="M26">
            <v>1.0004002615797187</v>
          </cell>
          <cell r="N26">
            <v>1.0005976499872309</v>
          </cell>
          <cell r="O26">
            <v>1.0006540466750915</v>
          </cell>
          <cell r="P26">
            <v>1.0006690857918545</v>
          </cell>
          <cell r="Q26">
            <v>1.000672845571045</v>
          </cell>
          <cell r="R26">
            <v>1.0006737302249724</v>
          </cell>
          <cell r="S26">
            <v>1.0006739268147338</v>
          </cell>
          <cell r="T26">
            <v>1.0006739682020522</v>
          </cell>
          <cell r="U26">
            <v>1.0006739764795158</v>
          </cell>
          <cell r="V26">
            <v>1.0006739780561755</v>
          </cell>
          <cell r="W26">
            <v>1.0006739783428409</v>
          </cell>
          <cell r="X26">
            <v>0</v>
          </cell>
        </row>
        <row r="27">
          <cell r="A27" t="str">
            <v>Food Preparation</v>
          </cell>
          <cell r="B27" t="str">
            <v>Pre-Rinse Spray Valve-Retro</v>
          </cell>
          <cell r="C27" t="str">
            <v>Retro12Med</v>
          </cell>
          <cell r="D27">
            <v>0.10937459468255628</v>
          </cell>
          <cell r="E27">
            <v>0.10937459468255628</v>
          </cell>
          <cell r="F27">
            <v>0.10937459468255628</v>
          </cell>
          <cell r="G27">
            <v>0.10937459468255628</v>
          </cell>
          <cell r="H27">
            <v>0.10937459468255628</v>
          </cell>
          <cell r="I27">
            <v>9.8437135214300656E-2</v>
          </cell>
          <cell r="J27">
            <v>7.874970817144053E-2</v>
          </cell>
          <cell r="K27">
            <v>6.2999766537152418E-2</v>
          </cell>
          <cell r="L27">
            <v>5.0399813229721938E-2</v>
          </cell>
          <cell r="M27">
            <v>4.0319850583777551E-2</v>
          </cell>
          <cell r="N27">
            <v>3.225588046702204E-2</v>
          </cell>
          <cell r="O27">
            <v>2.5804704373617631E-2</v>
          </cell>
          <cell r="P27">
            <v>2.0643763498894106E-2</v>
          </cell>
          <cell r="Q27">
            <v>1.6515010799115284E-2</v>
          </cell>
          <cell r="R27">
            <v>1.3212008639292228E-2</v>
          </cell>
          <cell r="S27">
            <v>1.0569606911433781E-2</v>
          </cell>
          <cell r="T27">
            <v>7.2092823794611682E-5</v>
          </cell>
          <cell r="U27">
            <v>2.5747437069512102E-5</v>
          </cell>
          <cell r="V27">
            <v>8.7775353646568632E-6</v>
          </cell>
          <cell r="W27">
            <v>2.8622397928446119E-6</v>
          </cell>
          <cell r="X27">
            <v>0</v>
          </cell>
        </row>
        <row r="28">
          <cell r="A28" t="str">
            <v>Food Preparation</v>
          </cell>
          <cell r="B28" t="str">
            <v>Cooking Equipment-NR</v>
          </cell>
          <cell r="C28" t="str">
            <v>LO5Med</v>
          </cell>
          <cell r="D28">
            <v>4.2999999999999997E-2</v>
          </cell>
          <cell r="E28">
            <v>9.5797142280278316E-2</v>
          </cell>
          <cell r="F28">
            <v>0.16040539374775648</v>
          </cell>
          <cell r="G28">
            <v>0.23540539374775649</v>
          </cell>
          <cell r="H28">
            <v>0.32095239121809005</v>
          </cell>
          <cell r="I28">
            <v>0.42096711425629652</v>
          </cell>
          <cell r="J28">
            <v>0.53068481860864725</v>
          </cell>
          <cell r="K28">
            <v>0.642769203728351</v>
          </cell>
          <cell r="L28">
            <v>0.74839528535557953</v>
          </cell>
          <cell r="M28">
            <v>0.83918984935345187</v>
          </cell>
          <cell r="N28">
            <v>0.90945051634530116</v>
          </cell>
          <cell r="O28">
            <v>0.9576688767502457</v>
          </cell>
          <cell r="P28">
            <v>0.9865231113648858</v>
          </cell>
          <cell r="Q28">
            <v>1.0012970762896924</v>
          </cell>
          <cell r="R28">
            <v>1.0076356106578106</v>
          </cell>
          <cell r="S28">
            <v>1.0098624683774413</v>
          </cell>
          <cell r="T28">
            <v>1.0104871783970797</v>
          </cell>
          <cell r="U28">
            <v>1.010623336815976</v>
          </cell>
          <cell r="V28">
            <v>1.0106457174525985</v>
          </cell>
          <cell r="W28">
            <v>1.0106484038909742</v>
          </cell>
          <cell r="X28">
            <v>0</v>
          </cell>
        </row>
        <row r="29">
          <cell r="A29" t="str">
            <v>HVAC</v>
          </cell>
          <cell r="B29" t="str">
            <v>Premium HVAC Equipment-New</v>
          </cell>
          <cell r="C29" t="str">
            <v>LO20Fast</v>
          </cell>
          <cell r="D29">
            <v>0.22119921692859512</v>
          </cell>
          <cell r="E29">
            <v>0.37624232795148943</v>
          </cell>
          <cell r="F29">
            <v>0.48357361352878442</v>
          </cell>
          <cell r="G29">
            <v>0.56716330278444227</v>
          </cell>
          <cell r="H29">
            <v>0.64040048266456928</v>
          </cell>
          <cell r="I29">
            <v>0.70377511937632964</v>
          </cell>
          <cell r="J29">
            <v>0.7580669577441127</v>
          </cell>
          <cell r="K29">
            <v>0.80419335000071168</v>
          </cell>
          <cell r="L29">
            <v>0.84311022627788457</v>
          </cell>
          <cell r="M29">
            <v>0.87575014259103623</v>
          </cell>
          <cell r="N29">
            <v>0.90298584871682319</v>
          </cell>
          <cell r="O29">
            <v>0.92419703797508856</v>
          </cell>
          <cell r="P29">
            <v>0.94071632877930145</v>
          </cell>
          <cell r="Q29">
            <v>0.95358156539340677</v>
          </cell>
          <cell r="R29">
            <v>0.96360102174287088</v>
          </cell>
          <cell r="S29">
            <v>0.97140418219378311</v>
          </cell>
          <cell r="T29">
            <v>0.97748128966338554</v>
          </cell>
          <cell r="U29">
            <v>0.98221414571952104</v>
          </cell>
          <cell r="V29">
            <v>0.98590009772220355</v>
          </cell>
          <cell r="W29">
            <v>0.98877072002825628</v>
          </cell>
          <cell r="X29">
            <v>0</v>
          </cell>
        </row>
        <row r="30">
          <cell r="A30" t="str">
            <v>HVAC</v>
          </cell>
          <cell r="B30" t="str">
            <v>Premium HVAC Equipment-NR</v>
          </cell>
          <cell r="C30" t="str">
            <v>LO20Fast</v>
          </cell>
          <cell r="D30">
            <v>0.22119921692859512</v>
          </cell>
          <cell r="E30">
            <v>0.37624232795148943</v>
          </cell>
          <cell r="F30">
            <v>0.48357361352878442</v>
          </cell>
          <cell r="G30">
            <v>0.56716330278444227</v>
          </cell>
          <cell r="H30">
            <v>0.64040048266456928</v>
          </cell>
          <cell r="I30">
            <v>0.70377511937632964</v>
          </cell>
          <cell r="J30">
            <v>0.7580669577441127</v>
          </cell>
          <cell r="K30">
            <v>0.80419335000071168</v>
          </cell>
          <cell r="L30">
            <v>0.84311022627788457</v>
          </cell>
          <cell r="M30">
            <v>0.87575014259103623</v>
          </cell>
          <cell r="N30">
            <v>0.90298584871682319</v>
          </cell>
          <cell r="O30">
            <v>0.92419703797508856</v>
          </cell>
          <cell r="P30">
            <v>0.94071632877930145</v>
          </cell>
          <cell r="Q30">
            <v>0.95358156539340677</v>
          </cell>
          <cell r="R30">
            <v>0.96360102174287088</v>
          </cell>
          <cell r="S30">
            <v>0.97140418219378311</v>
          </cell>
          <cell r="T30">
            <v>0.97748128966338554</v>
          </cell>
          <cell r="U30">
            <v>0.98221414571952104</v>
          </cell>
          <cell r="V30">
            <v>0.98590009772220355</v>
          </cell>
          <cell r="W30">
            <v>0.98877072002825628</v>
          </cell>
          <cell r="X30">
            <v>0</v>
          </cell>
        </row>
        <row r="31">
          <cell r="A31" t="str">
            <v>HVAC</v>
          </cell>
          <cell r="B31" t="str">
            <v>Glass-New</v>
          </cell>
          <cell r="C31" t="str">
            <v>LO5Med</v>
          </cell>
          <cell r="D31">
            <v>4.2999999999999997E-2</v>
          </cell>
          <cell r="E31">
            <v>9.5797142280278316E-2</v>
          </cell>
          <cell r="F31">
            <v>0.16040539374775648</v>
          </cell>
          <cell r="G31">
            <v>0.23540539374775649</v>
          </cell>
          <cell r="H31">
            <v>0.32095239121809005</v>
          </cell>
          <cell r="I31">
            <v>0.42096711425629652</v>
          </cell>
          <cell r="J31">
            <v>0.53068481860864725</v>
          </cell>
          <cell r="K31">
            <v>0.642769203728351</v>
          </cell>
          <cell r="L31">
            <v>0.74839528535557953</v>
          </cell>
          <cell r="M31">
            <v>0.83918984935345187</v>
          </cell>
          <cell r="N31">
            <v>0.90945051634530116</v>
          </cell>
          <cell r="O31">
            <v>0.9576688767502457</v>
          </cell>
          <cell r="P31">
            <v>0.9865231113648858</v>
          </cell>
          <cell r="Q31">
            <v>1.0012970762896924</v>
          </cell>
          <cell r="R31">
            <v>1.0076356106578106</v>
          </cell>
          <cell r="S31">
            <v>1.0098624683774413</v>
          </cell>
          <cell r="T31">
            <v>1.0104871783970797</v>
          </cell>
          <cell r="U31">
            <v>1.010623336815976</v>
          </cell>
          <cell r="V31">
            <v>1.0106457174525985</v>
          </cell>
          <cell r="W31">
            <v>1.0106484038909742</v>
          </cell>
          <cell r="X31">
            <v>0</v>
          </cell>
        </row>
        <row r="32">
          <cell r="A32" t="str">
            <v>HVAC</v>
          </cell>
          <cell r="B32" t="str">
            <v>Glass-NR</v>
          </cell>
          <cell r="C32" t="str">
            <v>LO5Med</v>
          </cell>
          <cell r="D32">
            <v>4.2999999999999997E-2</v>
          </cell>
          <cell r="E32">
            <v>9.5797142280278316E-2</v>
          </cell>
          <cell r="F32">
            <v>0.16040539374775648</v>
          </cell>
          <cell r="G32">
            <v>0.23540539374775649</v>
          </cell>
          <cell r="H32">
            <v>0.32095239121809005</v>
          </cell>
          <cell r="I32">
            <v>0.42096711425629652</v>
          </cell>
          <cell r="J32">
            <v>0.53068481860864725</v>
          </cell>
          <cell r="K32">
            <v>0.642769203728351</v>
          </cell>
          <cell r="L32">
            <v>0.74839528535557953</v>
          </cell>
          <cell r="M32">
            <v>0.83918984935345187</v>
          </cell>
          <cell r="N32">
            <v>0.90945051634530116</v>
          </cell>
          <cell r="O32">
            <v>0.9576688767502457</v>
          </cell>
          <cell r="P32">
            <v>0.9865231113648858</v>
          </cell>
          <cell r="Q32">
            <v>1.0012970762896924</v>
          </cell>
          <cell r="R32">
            <v>1.0076356106578106</v>
          </cell>
          <cell r="S32">
            <v>1.0098624683774413</v>
          </cell>
          <cell r="T32">
            <v>1.0104871783970797</v>
          </cell>
          <cell r="U32">
            <v>1.010623336815976</v>
          </cell>
          <cell r="V32">
            <v>1.0106457174525985</v>
          </cell>
          <cell r="W32">
            <v>1.0106484038909742</v>
          </cell>
          <cell r="X32">
            <v>0</v>
          </cell>
        </row>
        <row r="33">
          <cell r="A33" t="str">
            <v>HVAC</v>
          </cell>
          <cell r="B33" t="str">
            <v>Glass-Retro</v>
          </cell>
          <cell r="C33" t="str">
            <v>Retro1Slow</v>
          </cell>
          <cell r="D33">
            <v>2.5643970768378654E-3</v>
          </cell>
          <cell r="E33">
            <v>5.1260615529385989E-3</v>
          </cell>
          <cell r="F33">
            <v>9.1015544176433795E-3</v>
          </cell>
          <cell r="G33">
            <v>1.4804925730045659E-2</v>
          </cell>
          <cell r="H33">
            <v>2.2471809420486211E-2</v>
          </cell>
          <cell r="I33">
            <v>3.2184432813882391E-2</v>
          </cell>
          <cell r="J33">
            <v>4.3779667172004086E-2</v>
          </cell>
          <cell r="K33">
            <v>5.675426075474499E-2</v>
          </cell>
          <cell r="L33">
            <v>7.0195239068707532E-2</v>
          </cell>
          <cell r="M33">
            <v>8.2776861842756788E-2</v>
          </cell>
          <cell r="N33">
            <v>9.2870259507494834E-2</v>
          </cell>
          <cell r="O33">
            <v>9.8796470678915727E-2</v>
          </cell>
          <cell r="P33">
            <v>9.9208932889988999E-2</v>
          </cell>
          <cell r="Q33">
            <v>9.3521150494244254E-2</v>
          </cell>
          <cell r="R33">
            <v>8.2226007896862296E-2</v>
          </cell>
          <cell r="S33">
            <v>6.6933566027365665E-2</v>
          </cell>
          <cell r="T33">
            <v>5.0029565143448806E-2</v>
          </cell>
          <cell r="U33">
            <v>3.402486521893211E-2</v>
          </cell>
          <cell r="V33">
            <v>2.0846059340774659E-2</v>
          </cell>
          <cell r="W33">
            <v>0.01</v>
          </cell>
          <cell r="X33">
            <v>0</v>
          </cell>
        </row>
        <row r="34">
          <cell r="A34" t="str">
            <v>HVAC</v>
          </cell>
          <cell r="B34" t="str">
            <v>Advanced Rooftop Controller-New</v>
          </cell>
          <cell r="C34" t="str">
            <v>LO3Slow</v>
          </cell>
          <cell r="D34">
            <v>5.5320496977002724E-3</v>
          </cell>
          <cell r="E34">
            <v>1.4227918344261844E-2</v>
          </cell>
          <cell r="F34">
            <v>3.1619655637384989E-2</v>
          </cell>
          <cell r="G34">
            <v>6.2055195900350503E-2</v>
          </cell>
          <cell r="H34">
            <v>0.10939936964274129</v>
          </cell>
          <cell r="I34">
            <v>0.17568121288208835</v>
          </cell>
          <cell r="J34">
            <v>0.26003992245943919</v>
          </cell>
          <cell r="K34">
            <v>0.3584584169663485</v>
          </cell>
          <cell r="L34">
            <v>0.46444756489686617</v>
          </cell>
          <cell r="M34">
            <v>0.57043671282738384</v>
          </cell>
          <cell r="N34">
            <v>0.66935991756253377</v>
          </cell>
          <cell r="O34">
            <v>0.75591772170578986</v>
          </cell>
          <cell r="P34">
            <v>0.82720061923553012</v>
          </cell>
          <cell r="Q34">
            <v>0.88264287286977261</v>
          </cell>
          <cell r="R34">
            <v>0.92349505975816193</v>
          </cell>
          <cell r="S34">
            <v>0.95209159058003434</v>
          </cell>
          <cell r="T34">
            <v>0.97115594446128262</v>
          </cell>
          <cell r="U34">
            <v>0.98328780602207699</v>
          </cell>
          <cell r="V34">
            <v>0.99067241740690848</v>
          </cell>
          <cell r="W34">
            <v>0.99498010738139331</v>
          </cell>
          <cell r="X34">
            <v>0</v>
          </cell>
        </row>
        <row r="35">
          <cell r="A35" t="str">
            <v>HVAC</v>
          </cell>
          <cell r="B35" t="str">
            <v>Advanced Rooftop Controller-NR</v>
          </cell>
          <cell r="C35" t="str">
            <v>LO3Slow</v>
          </cell>
          <cell r="D35">
            <v>5.5320496977002724E-3</v>
          </cell>
          <cell r="E35">
            <v>1.4227918344261844E-2</v>
          </cell>
          <cell r="F35">
            <v>3.1619655637384989E-2</v>
          </cell>
          <cell r="G35">
            <v>6.2055195900350503E-2</v>
          </cell>
          <cell r="H35">
            <v>0.10939936964274129</v>
          </cell>
          <cell r="I35">
            <v>0.17568121288208835</v>
          </cell>
          <cell r="J35">
            <v>0.26003992245943919</v>
          </cell>
          <cell r="K35">
            <v>0.3584584169663485</v>
          </cell>
          <cell r="L35">
            <v>0.46444756489686617</v>
          </cell>
          <cell r="M35">
            <v>0.57043671282738384</v>
          </cell>
          <cell r="N35">
            <v>0.66935991756253377</v>
          </cell>
          <cell r="O35">
            <v>0.75591772170578986</v>
          </cell>
          <cell r="P35">
            <v>0.82720061923553012</v>
          </cell>
          <cell r="Q35">
            <v>0.88264287286977261</v>
          </cell>
          <cell r="R35">
            <v>0.92349505975816193</v>
          </cell>
          <cell r="S35">
            <v>0.95209159058003434</v>
          </cell>
          <cell r="T35">
            <v>0.97115594446128262</v>
          </cell>
          <cell r="U35">
            <v>0.98328780602207699</v>
          </cell>
          <cell r="V35">
            <v>0.99067241740690848</v>
          </cell>
          <cell r="W35">
            <v>0.99498010738139331</v>
          </cell>
          <cell r="X35">
            <v>0</v>
          </cell>
        </row>
        <row r="36">
          <cell r="A36" t="str">
            <v>HVAC</v>
          </cell>
          <cell r="B36" t="str">
            <v>Advanced Rooftop Controller-Retro</v>
          </cell>
          <cell r="C36" t="str">
            <v>Retro3Slow</v>
          </cell>
          <cell r="D36">
            <v>5.5320496977002724E-3</v>
          </cell>
          <cell r="E36">
            <v>8.6958686465615706E-3</v>
          </cell>
          <cell r="F36">
            <v>1.7391737293123145E-2</v>
          </cell>
          <cell r="G36">
            <v>3.0435540262965514E-2</v>
          </cell>
          <cell r="H36">
            <v>4.7344173742390784E-2</v>
          </cell>
          <cell r="I36">
            <v>6.6281843239347063E-2</v>
          </cell>
          <cell r="J36">
            <v>8.4358709577350838E-2</v>
          </cell>
          <cell r="K36">
            <v>9.8418494506909315E-2</v>
          </cell>
          <cell r="L36">
            <v>0.10598914793051767</v>
          </cell>
          <cell r="M36">
            <v>0.10598914793051767</v>
          </cell>
          <cell r="N36">
            <v>9.8923204735149928E-2</v>
          </cell>
          <cell r="O36">
            <v>8.655780414325609E-2</v>
          </cell>
          <cell r="P36">
            <v>7.1282897529740263E-2</v>
          </cell>
          <cell r="Q36">
            <v>5.5442253634242489E-2</v>
          </cell>
          <cell r="R36">
            <v>4.0852186888389319E-2</v>
          </cell>
          <cell r="S36">
            <v>2.8596530821872412E-2</v>
          </cell>
          <cell r="T36">
            <v>1.9064353881248275E-2</v>
          </cell>
          <cell r="U36">
            <v>1.2131861560794377E-2</v>
          </cell>
          <cell r="V36">
            <v>7.3846113848314854E-3</v>
          </cell>
          <cell r="W36">
            <v>4.3076899744848296E-3</v>
          </cell>
          <cell r="X36">
            <v>0</v>
          </cell>
        </row>
        <row r="37">
          <cell r="A37" t="str">
            <v>HVAC</v>
          </cell>
          <cell r="B37" t="str">
            <v>Variable Speed Chiller-New</v>
          </cell>
          <cell r="C37" t="str">
            <v>LO50Fast</v>
          </cell>
          <cell r="D37">
            <v>0.45</v>
          </cell>
          <cell r="E37">
            <v>0.66</v>
          </cell>
          <cell r="F37">
            <v>0.8</v>
          </cell>
          <cell r="G37">
            <v>0.89</v>
          </cell>
          <cell r="H37">
            <v>0.94954036260972652</v>
          </cell>
          <cell r="I37">
            <v>0.97931054391458994</v>
          </cell>
          <cell r="J37">
            <v>0.99254173560564019</v>
          </cell>
          <cell r="K37">
            <v>0.99783421228206048</v>
          </cell>
          <cell r="L37">
            <v>0.99975874925530417</v>
          </cell>
          <cell r="M37">
            <v>1.0004002615797187</v>
          </cell>
          <cell r="N37">
            <v>1.0005976499872309</v>
          </cell>
          <cell r="O37">
            <v>1.0006540466750915</v>
          </cell>
          <cell r="P37">
            <v>1.0006690857918545</v>
          </cell>
          <cell r="Q37">
            <v>1.000672845571045</v>
          </cell>
          <cell r="R37">
            <v>1.0006737302249724</v>
          </cell>
          <cell r="S37">
            <v>1.0006739268147338</v>
          </cell>
          <cell r="T37">
            <v>1.0006739682020522</v>
          </cell>
          <cell r="U37">
            <v>1.0006739764795158</v>
          </cell>
          <cell r="V37">
            <v>1.0006739780561755</v>
          </cell>
          <cell r="W37">
            <v>1.0006739783428409</v>
          </cell>
          <cell r="X37">
            <v>0</v>
          </cell>
        </row>
        <row r="38">
          <cell r="A38" t="str">
            <v>HVAC</v>
          </cell>
          <cell r="B38" t="str">
            <v>Variable Speed Chiller-NR</v>
          </cell>
          <cell r="C38" t="str">
            <v>LO50Fast</v>
          </cell>
          <cell r="D38">
            <v>0.45</v>
          </cell>
          <cell r="E38">
            <v>0.66</v>
          </cell>
          <cell r="F38">
            <v>0.8</v>
          </cell>
          <cell r="G38">
            <v>0.89</v>
          </cell>
          <cell r="H38">
            <v>0.94954036260972652</v>
          </cell>
          <cell r="I38">
            <v>0.97931054391458994</v>
          </cell>
          <cell r="J38">
            <v>0.99254173560564019</v>
          </cell>
          <cell r="K38">
            <v>0.99783421228206048</v>
          </cell>
          <cell r="L38">
            <v>0.99975874925530417</v>
          </cell>
          <cell r="M38">
            <v>1.0004002615797187</v>
          </cell>
          <cell r="N38">
            <v>1.0005976499872309</v>
          </cell>
          <cell r="O38">
            <v>1.0006540466750915</v>
          </cell>
          <cell r="P38">
            <v>1.0006690857918545</v>
          </cell>
          <cell r="Q38">
            <v>1.000672845571045</v>
          </cell>
          <cell r="R38">
            <v>1.0006737302249724</v>
          </cell>
          <cell r="S38">
            <v>1.0006739268147338</v>
          </cell>
          <cell r="T38">
            <v>1.0006739682020522</v>
          </cell>
          <cell r="U38">
            <v>1.0006739764795158</v>
          </cell>
          <cell r="V38">
            <v>1.0006739780561755</v>
          </cell>
          <cell r="W38">
            <v>1.0006739783428409</v>
          </cell>
          <cell r="X38">
            <v>0</v>
          </cell>
        </row>
        <row r="39">
          <cell r="A39" t="str">
            <v>HVAC</v>
          </cell>
          <cell r="B39" t="str">
            <v>Commercial EM-New</v>
          </cell>
          <cell r="C39" t="str">
            <v>LO1Slow</v>
          </cell>
          <cell r="D39">
            <v>2.5643970768378654E-3</v>
          </cell>
          <cell r="E39">
            <v>7.6904586297764643E-3</v>
          </cell>
          <cell r="F39">
            <v>1.6792013047419844E-2</v>
          </cell>
          <cell r="G39">
            <v>3.15969387774655E-2</v>
          </cell>
          <cell r="H39">
            <v>5.406874819795171E-2</v>
          </cell>
          <cell r="I39">
            <v>8.6253181011834101E-2</v>
          </cell>
          <cell r="J39">
            <v>0.1300328481838382</v>
          </cell>
          <cell r="K39">
            <v>0.18678710893858319</v>
          </cell>
          <cell r="L39">
            <v>0.2569823480072907</v>
          </cell>
          <cell r="M39">
            <v>0.33975920985004748</v>
          </cell>
          <cell r="N39">
            <v>0.43262946935754232</v>
          </cell>
          <cell r="O39">
            <v>0.53142594003645804</v>
          </cell>
          <cell r="P39">
            <v>0.63063487292644704</v>
          </cell>
          <cell r="Q39">
            <v>0.7241560234206913</v>
          </cell>
          <cell r="R39">
            <v>0.80638203131755359</v>
          </cell>
          <cell r="S39">
            <v>0.87331559734491926</v>
          </cell>
          <cell r="T39">
            <v>0.92334516248836807</v>
          </cell>
          <cell r="U39">
            <v>0.95737002770730018</v>
          </cell>
          <cell r="V39">
            <v>0.97821608704807483</v>
          </cell>
          <cell r="W39">
            <v>0.98821608704807484</v>
          </cell>
          <cell r="X39">
            <v>0</v>
          </cell>
        </row>
        <row r="40">
          <cell r="A40" t="str">
            <v>HVAC</v>
          </cell>
          <cell r="B40" t="str">
            <v>Commercial EM-NR</v>
          </cell>
          <cell r="C40" t="str">
            <v>LO12Med</v>
          </cell>
          <cell r="D40">
            <v>0.10937459468255628</v>
          </cell>
          <cell r="E40">
            <v>0.21874918936511256</v>
          </cell>
          <cell r="F40">
            <v>0.32812378404766884</v>
          </cell>
          <cell r="G40">
            <v>0.43749837873022512</v>
          </cell>
          <cell r="H40">
            <v>0.5468729734127814</v>
          </cell>
          <cell r="I40">
            <v>0.64531010862708205</v>
          </cell>
          <cell r="J40">
            <v>0.7240598167985226</v>
          </cell>
          <cell r="K40">
            <v>0.78705958333567505</v>
          </cell>
          <cell r="L40">
            <v>0.83745939656539703</v>
          </cell>
          <cell r="M40">
            <v>0.87777924714917455</v>
          </cell>
          <cell r="N40">
            <v>0.91003512761619654</v>
          </cell>
          <cell r="O40">
            <v>0.93583983198981413</v>
          </cell>
          <cell r="P40">
            <v>0.9564835954887082</v>
          </cell>
          <cell r="Q40">
            <v>0.97299860628782353</v>
          </cell>
          <cell r="R40">
            <v>0.9862106149271157</v>
          </cell>
          <cell r="S40">
            <v>0.99678022183854953</v>
          </cell>
          <cell r="T40">
            <v>0.99685231466234414</v>
          </cell>
          <cell r="U40">
            <v>0.99687806209941365</v>
          </cell>
          <cell r="V40">
            <v>0.99688683963477831</v>
          </cell>
          <cell r="W40">
            <v>0.99688970187457115</v>
          </cell>
          <cell r="X40">
            <v>0</v>
          </cell>
        </row>
        <row r="41">
          <cell r="A41" t="str">
            <v>HVAC</v>
          </cell>
          <cell r="B41" t="str">
            <v>Commercial EM-Retro</v>
          </cell>
          <cell r="C41" t="str">
            <v>RetroEven20</v>
          </cell>
          <cell r="D41">
            <v>0.05</v>
          </cell>
          <cell r="E41">
            <v>0.05</v>
          </cell>
          <cell r="F41">
            <v>0.05</v>
          </cell>
          <cell r="G41">
            <v>0.05</v>
          </cell>
          <cell r="H41">
            <v>0.05</v>
          </cell>
          <cell r="I41">
            <v>0.05</v>
          </cell>
          <cell r="J41">
            <v>0.05</v>
          </cell>
          <cell r="K41">
            <v>0.05</v>
          </cell>
          <cell r="L41">
            <v>0.05</v>
          </cell>
          <cell r="M41">
            <v>0.05</v>
          </cell>
          <cell r="N41">
            <v>0.05</v>
          </cell>
          <cell r="O41">
            <v>0.05</v>
          </cell>
          <cell r="P41">
            <v>0.05</v>
          </cell>
          <cell r="Q41">
            <v>0.05</v>
          </cell>
          <cell r="R41">
            <v>0.05</v>
          </cell>
          <cell r="S41">
            <v>0.05</v>
          </cell>
          <cell r="T41">
            <v>0.05</v>
          </cell>
          <cell r="U41">
            <v>0.05</v>
          </cell>
          <cell r="V41">
            <v>0.05</v>
          </cell>
          <cell r="W41">
            <v>0.05</v>
          </cell>
          <cell r="X41">
            <v>0</v>
          </cell>
        </row>
        <row r="42">
          <cell r="A42" t="str">
            <v>HVAC</v>
          </cell>
          <cell r="B42" t="str">
            <v>Evaporative Assist Cooling-New</v>
          </cell>
          <cell r="C42" t="str">
            <v>LO1Slow</v>
          </cell>
          <cell r="D42">
            <v>2.5643970768378654E-3</v>
          </cell>
          <cell r="E42">
            <v>7.6904586297764643E-3</v>
          </cell>
          <cell r="F42">
            <v>1.6792013047419844E-2</v>
          </cell>
          <cell r="G42">
            <v>3.15969387774655E-2</v>
          </cell>
          <cell r="H42">
            <v>5.406874819795171E-2</v>
          </cell>
          <cell r="I42">
            <v>8.6253181011834101E-2</v>
          </cell>
          <cell r="J42">
            <v>0.1300328481838382</v>
          </cell>
          <cell r="K42">
            <v>0.18678710893858319</v>
          </cell>
          <cell r="L42">
            <v>0.2569823480072907</v>
          </cell>
          <cell r="M42">
            <v>0.33975920985004748</v>
          </cell>
          <cell r="N42">
            <v>0.43262946935754232</v>
          </cell>
          <cell r="O42">
            <v>0.53142594003645804</v>
          </cell>
          <cell r="P42">
            <v>0.63063487292644704</v>
          </cell>
          <cell r="Q42">
            <v>0.7241560234206913</v>
          </cell>
          <cell r="R42">
            <v>0.80638203131755359</v>
          </cell>
          <cell r="S42">
            <v>0.87331559734491926</v>
          </cell>
          <cell r="T42">
            <v>0.92334516248836807</v>
          </cell>
          <cell r="U42">
            <v>0.95737002770730018</v>
          </cell>
          <cell r="V42">
            <v>0.97821608704807483</v>
          </cell>
          <cell r="W42">
            <v>0.98821608704807484</v>
          </cell>
          <cell r="X42">
            <v>0</v>
          </cell>
        </row>
        <row r="43">
          <cell r="A43" t="str">
            <v>HVAC</v>
          </cell>
          <cell r="B43" t="str">
            <v>Evaporative Assist Cooling-NR</v>
          </cell>
          <cell r="C43" t="str">
            <v>LO1Slow</v>
          </cell>
          <cell r="D43">
            <v>2.5643970768378654E-3</v>
          </cell>
          <cell r="E43">
            <v>7.6904586297764643E-3</v>
          </cell>
          <cell r="F43">
            <v>1.6792013047419844E-2</v>
          </cell>
          <cell r="G43">
            <v>3.15969387774655E-2</v>
          </cell>
          <cell r="H43">
            <v>5.406874819795171E-2</v>
          </cell>
          <cell r="I43">
            <v>8.6253181011834101E-2</v>
          </cell>
          <cell r="J43">
            <v>0.1300328481838382</v>
          </cell>
          <cell r="K43">
            <v>0.18678710893858319</v>
          </cell>
          <cell r="L43">
            <v>0.2569823480072907</v>
          </cell>
          <cell r="M43">
            <v>0.33975920985004748</v>
          </cell>
          <cell r="N43">
            <v>0.43262946935754232</v>
          </cell>
          <cell r="O43">
            <v>0.53142594003645804</v>
          </cell>
          <cell r="P43">
            <v>0.63063487292644704</v>
          </cell>
          <cell r="Q43">
            <v>0.7241560234206913</v>
          </cell>
          <cell r="R43">
            <v>0.80638203131755359</v>
          </cell>
          <cell r="S43">
            <v>0.87331559734491926</v>
          </cell>
          <cell r="T43">
            <v>0.92334516248836807</v>
          </cell>
          <cell r="U43">
            <v>0.95737002770730018</v>
          </cell>
          <cell r="V43">
            <v>0.97821608704807483</v>
          </cell>
          <cell r="W43">
            <v>0.98821608704807484</v>
          </cell>
          <cell r="X43">
            <v>0</v>
          </cell>
        </row>
        <row r="44">
          <cell r="A44" t="str">
            <v>HVAC</v>
          </cell>
          <cell r="B44" t="str">
            <v>Low Pressure Distribution Complex HVAC-New</v>
          </cell>
          <cell r="C44" t="str">
            <v>LO1Slow</v>
          </cell>
          <cell r="D44">
            <v>2.5643970768378654E-3</v>
          </cell>
          <cell r="E44">
            <v>7.6904586297764643E-3</v>
          </cell>
          <cell r="F44">
            <v>1.6792013047419844E-2</v>
          </cell>
          <cell r="G44">
            <v>3.15969387774655E-2</v>
          </cell>
          <cell r="H44">
            <v>5.406874819795171E-2</v>
          </cell>
          <cell r="I44">
            <v>8.6253181011834101E-2</v>
          </cell>
          <cell r="J44">
            <v>0.1300328481838382</v>
          </cell>
          <cell r="K44">
            <v>0.18678710893858319</v>
          </cell>
          <cell r="L44">
            <v>0.2569823480072907</v>
          </cell>
          <cell r="M44">
            <v>0.33975920985004748</v>
          </cell>
          <cell r="N44">
            <v>0.43262946935754232</v>
          </cell>
          <cell r="O44">
            <v>0.53142594003645804</v>
          </cell>
          <cell r="P44">
            <v>0.63063487292644704</v>
          </cell>
          <cell r="Q44">
            <v>0.7241560234206913</v>
          </cell>
          <cell r="R44">
            <v>0.80638203131755359</v>
          </cell>
          <cell r="S44">
            <v>0.87331559734491926</v>
          </cell>
          <cell r="T44">
            <v>0.92334516248836807</v>
          </cell>
          <cell r="U44">
            <v>0.95737002770730018</v>
          </cell>
          <cell r="V44">
            <v>0.97821608704807483</v>
          </cell>
          <cell r="W44">
            <v>0.98821608704807484</v>
          </cell>
          <cell r="X44">
            <v>0</v>
          </cell>
        </row>
        <row r="45">
          <cell r="A45" t="str">
            <v>HVAC</v>
          </cell>
          <cell r="B45" t="str">
            <v>Demand Control Ventilation-New</v>
          </cell>
          <cell r="C45" t="str">
            <v>LOEven20</v>
          </cell>
          <cell r="D45">
            <v>0.05</v>
          </cell>
          <cell r="E45">
            <v>0.1</v>
          </cell>
          <cell r="F45">
            <v>0.15000000000000002</v>
          </cell>
          <cell r="G45">
            <v>0.2</v>
          </cell>
          <cell r="H45">
            <v>0.25</v>
          </cell>
          <cell r="I45">
            <v>0.3</v>
          </cell>
          <cell r="J45">
            <v>0.35</v>
          </cell>
          <cell r="K45">
            <v>0.39999999999999997</v>
          </cell>
          <cell r="L45">
            <v>0.44999999999999996</v>
          </cell>
          <cell r="M45">
            <v>0.49999999999999994</v>
          </cell>
          <cell r="N45">
            <v>0.54999999999999993</v>
          </cell>
          <cell r="O45">
            <v>0.6</v>
          </cell>
          <cell r="P45">
            <v>0.65</v>
          </cell>
          <cell r="Q45">
            <v>0.70000000000000007</v>
          </cell>
          <cell r="R45">
            <v>0.75000000000000011</v>
          </cell>
          <cell r="S45">
            <v>0.80000000000000016</v>
          </cell>
          <cell r="T45">
            <v>0.8500000000000002</v>
          </cell>
          <cell r="U45">
            <v>0.90000000000000024</v>
          </cell>
          <cell r="V45">
            <v>0.95000000000000029</v>
          </cell>
          <cell r="W45">
            <v>1.0000000000000002</v>
          </cell>
          <cell r="X45">
            <v>0</v>
          </cell>
        </row>
        <row r="46">
          <cell r="A46" t="str">
            <v>HVAC</v>
          </cell>
          <cell r="B46" t="str">
            <v>Demand Control Ventilation-NR</v>
          </cell>
          <cell r="C46" t="str">
            <v>LOEven20</v>
          </cell>
          <cell r="D46">
            <v>0.05</v>
          </cell>
          <cell r="E46">
            <v>0.1</v>
          </cell>
          <cell r="F46">
            <v>0.15000000000000002</v>
          </cell>
          <cell r="G46">
            <v>0.2</v>
          </cell>
          <cell r="H46">
            <v>0.25</v>
          </cell>
          <cell r="I46">
            <v>0.3</v>
          </cell>
          <cell r="J46">
            <v>0.35</v>
          </cell>
          <cell r="K46">
            <v>0.39999999999999997</v>
          </cell>
          <cell r="L46">
            <v>0.44999999999999996</v>
          </cell>
          <cell r="M46">
            <v>0.49999999999999994</v>
          </cell>
          <cell r="N46">
            <v>0.54999999999999993</v>
          </cell>
          <cell r="O46">
            <v>0.6</v>
          </cell>
          <cell r="P46">
            <v>0.65</v>
          </cell>
          <cell r="Q46">
            <v>0.70000000000000007</v>
          </cell>
          <cell r="R46">
            <v>0.75000000000000011</v>
          </cell>
          <cell r="S46">
            <v>0.80000000000000016</v>
          </cell>
          <cell r="T46">
            <v>0.8500000000000002</v>
          </cell>
          <cell r="U46">
            <v>0.90000000000000024</v>
          </cell>
          <cell r="V46">
            <v>0.95000000000000029</v>
          </cell>
          <cell r="W46">
            <v>1.0000000000000002</v>
          </cell>
          <cell r="X46">
            <v>0</v>
          </cell>
        </row>
        <row r="47">
          <cell r="A47" t="str">
            <v>HVAC</v>
          </cell>
          <cell r="B47" t="str">
            <v>Demand Control Ventilation-Retro</v>
          </cell>
          <cell r="C47" t="str">
            <v>RetroEven20</v>
          </cell>
          <cell r="D47">
            <v>0.05</v>
          </cell>
          <cell r="E47">
            <v>0.05</v>
          </cell>
          <cell r="F47">
            <v>0.05</v>
          </cell>
          <cell r="G47">
            <v>0.05</v>
          </cell>
          <cell r="H47">
            <v>0.05</v>
          </cell>
          <cell r="I47">
            <v>0.05</v>
          </cell>
          <cell r="J47">
            <v>0.05</v>
          </cell>
          <cell r="K47">
            <v>0.05</v>
          </cell>
          <cell r="L47">
            <v>0.05</v>
          </cell>
          <cell r="M47">
            <v>0.05</v>
          </cell>
          <cell r="N47">
            <v>0.05</v>
          </cell>
          <cell r="O47">
            <v>0.05</v>
          </cell>
          <cell r="P47">
            <v>0.05</v>
          </cell>
          <cell r="Q47">
            <v>0.05</v>
          </cell>
          <cell r="R47">
            <v>0.05</v>
          </cell>
          <cell r="S47">
            <v>0.05</v>
          </cell>
          <cell r="T47">
            <v>0.05</v>
          </cell>
          <cell r="U47">
            <v>0.05</v>
          </cell>
          <cell r="V47">
            <v>0.05</v>
          </cell>
          <cell r="W47">
            <v>0.05</v>
          </cell>
          <cell r="X47">
            <v>0</v>
          </cell>
        </row>
        <row r="48">
          <cell r="A48" t="str">
            <v>HVAC</v>
          </cell>
          <cell r="B48" t="str">
            <v>Premium Fume Hood-NR</v>
          </cell>
          <cell r="C48" t="str">
            <v>LOEven20</v>
          </cell>
          <cell r="D48">
            <v>0.05</v>
          </cell>
          <cell r="E48">
            <v>0.1</v>
          </cell>
          <cell r="F48">
            <v>0.15000000000000002</v>
          </cell>
          <cell r="G48">
            <v>0.2</v>
          </cell>
          <cell r="H48">
            <v>0.25</v>
          </cell>
          <cell r="I48">
            <v>0.3</v>
          </cell>
          <cell r="J48">
            <v>0.35</v>
          </cell>
          <cell r="K48">
            <v>0.39999999999999997</v>
          </cell>
          <cell r="L48">
            <v>0.44999999999999996</v>
          </cell>
          <cell r="M48">
            <v>0.49999999999999994</v>
          </cell>
          <cell r="N48">
            <v>0.54999999999999993</v>
          </cell>
          <cell r="O48">
            <v>0.6</v>
          </cell>
          <cell r="P48">
            <v>0.65</v>
          </cell>
          <cell r="Q48">
            <v>0.70000000000000007</v>
          </cell>
          <cell r="R48">
            <v>0.75000000000000011</v>
          </cell>
          <cell r="S48">
            <v>0.80000000000000016</v>
          </cell>
          <cell r="T48">
            <v>0.8500000000000002</v>
          </cell>
          <cell r="U48">
            <v>0.90000000000000024</v>
          </cell>
          <cell r="V48">
            <v>0.95000000000000029</v>
          </cell>
          <cell r="W48">
            <v>1.0000000000000002</v>
          </cell>
          <cell r="X48">
            <v>0</v>
          </cell>
        </row>
        <row r="49">
          <cell r="A49" t="str">
            <v>HVAC</v>
          </cell>
          <cell r="B49" t="str">
            <v>DCV Restaurant Hood-Retro</v>
          </cell>
          <cell r="C49" t="str">
            <v>Retro20Fast</v>
          </cell>
          <cell r="D49">
            <v>0.22119921692859512</v>
          </cell>
          <cell r="E49">
            <v>0.15504311102289431</v>
          </cell>
          <cell r="F49">
            <v>0.10733128557729499</v>
          </cell>
          <cell r="G49">
            <v>8.3589689255657879E-2</v>
          </cell>
          <cell r="H49">
            <v>7.3237179880126971E-2</v>
          </cell>
          <cell r="I49">
            <v>6.3374636711760357E-2</v>
          </cell>
          <cell r="J49">
            <v>5.4291838367783084E-2</v>
          </cell>
          <cell r="K49">
            <v>4.612639225659896E-2</v>
          </cell>
          <cell r="L49">
            <v>3.8916876277172864E-2</v>
          </cell>
          <cell r="M49">
            <v>3.2639916313151704E-2</v>
          </cell>
          <cell r="N49">
            <v>2.7235706125786907E-2</v>
          </cell>
          <cell r="O49">
            <v>2.1211189258265428E-2</v>
          </cell>
          <cell r="P49">
            <v>1.6519290804212883E-2</v>
          </cell>
          <cell r="Q49">
            <v>1.2865236614105324E-2</v>
          </cell>
          <cell r="R49">
            <v>1.0019456349464106E-2</v>
          </cell>
          <cell r="S49">
            <v>7.8031604509122832E-3</v>
          </cell>
          <cell r="T49">
            <v>6.077107469602494E-3</v>
          </cell>
          <cell r="U49">
            <v>4.7328560561354371E-3</v>
          </cell>
          <cell r="V49">
            <v>3.6859520026825132E-3</v>
          </cell>
          <cell r="W49">
            <v>2.8706223060526725E-3</v>
          </cell>
          <cell r="X49">
            <v>0</v>
          </cell>
        </row>
        <row r="50">
          <cell r="A50" t="str">
            <v>HVAC</v>
          </cell>
          <cell r="B50" t="str">
            <v>DCV Parking Garage-Retro</v>
          </cell>
          <cell r="C50" t="str">
            <v>Retro12Med</v>
          </cell>
          <cell r="D50">
            <v>0.10937459468255628</v>
          </cell>
          <cell r="E50">
            <v>0.10937459468255628</v>
          </cell>
          <cell r="F50">
            <v>0.10937459468255628</v>
          </cell>
          <cell r="G50">
            <v>0.10937459468255628</v>
          </cell>
          <cell r="H50">
            <v>0.10937459468255628</v>
          </cell>
          <cell r="I50">
            <v>9.8437135214300656E-2</v>
          </cell>
          <cell r="J50">
            <v>7.874970817144053E-2</v>
          </cell>
          <cell r="K50">
            <v>6.2999766537152418E-2</v>
          </cell>
          <cell r="L50">
            <v>5.0399813229721938E-2</v>
          </cell>
          <cell r="M50">
            <v>4.0319850583777551E-2</v>
          </cell>
          <cell r="N50">
            <v>3.225588046702204E-2</v>
          </cell>
          <cell r="O50">
            <v>2.5804704373617631E-2</v>
          </cell>
          <cell r="P50">
            <v>2.0643763498894106E-2</v>
          </cell>
          <cell r="Q50">
            <v>1.6515010799115284E-2</v>
          </cell>
          <cell r="R50">
            <v>1.3212008639292228E-2</v>
          </cell>
          <cell r="S50">
            <v>1.0569606911433781E-2</v>
          </cell>
          <cell r="T50">
            <v>7.2092823794611682E-5</v>
          </cell>
          <cell r="U50">
            <v>2.5747437069512102E-5</v>
          </cell>
          <cell r="V50">
            <v>8.7775353646568632E-6</v>
          </cell>
          <cell r="W50">
            <v>2.8622397928446119E-6</v>
          </cell>
          <cell r="X50">
            <v>0</v>
          </cell>
        </row>
        <row r="51">
          <cell r="A51" t="str">
            <v>HVAC</v>
          </cell>
          <cell r="B51" t="str">
            <v>Weatherization - School-Retro</v>
          </cell>
          <cell r="C51" t="str">
            <v>RetroEven20</v>
          </cell>
          <cell r="D51">
            <v>0.05</v>
          </cell>
          <cell r="E51">
            <v>0.05</v>
          </cell>
          <cell r="F51">
            <v>0.05</v>
          </cell>
          <cell r="G51">
            <v>0.05</v>
          </cell>
          <cell r="H51">
            <v>0.05</v>
          </cell>
          <cell r="I51">
            <v>0.05</v>
          </cell>
          <cell r="J51">
            <v>0.05</v>
          </cell>
          <cell r="K51">
            <v>0.05</v>
          </cell>
          <cell r="L51">
            <v>0.05</v>
          </cell>
          <cell r="M51">
            <v>0.05</v>
          </cell>
          <cell r="N51">
            <v>0.05</v>
          </cell>
          <cell r="O51">
            <v>0.05</v>
          </cell>
          <cell r="P51">
            <v>0.05</v>
          </cell>
          <cell r="Q51">
            <v>0.05</v>
          </cell>
          <cell r="R51">
            <v>0.05</v>
          </cell>
          <cell r="S51">
            <v>0.05</v>
          </cell>
          <cell r="T51">
            <v>0.05</v>
          </cell>
          <cell r="U51">
            <v>0.05</v>
          </cell>
          <cell r="V51">
            <v>0.05</v>
          </cell>
          <cell r="W51">
            <v>0.05</v>
          </cell>
          <cell r="X51">
            <v>0</v>
          </cell>
        </row>
        <row r="52">
          <cell r="A52" t="str">
            <v>HVAC</v>
          </cell>
          <cell r="B52" t="str">
            <v>Energy Recovery Ventilator-NR</v>
          </cell>
          <cell r="C52" t="str">
            <v>LO5Med</v>
          </cell>
          <cell r="D52">
            <v>4.2999999999999997E-2</v>
          </cell>
          <cell r="E52">
            <v>9.5797142280278316E-2</v>
          </cell>
          <cell r="F52">
            <v>0.16040539374775648</v>
          </cell>
          <cell r="G52">
            <v>0.23540539374775649</v>
          </cell>
          <cell r="H52">
            <v>0.32095239121809005</v>
          </cell>
          <cell r="I52">
            <v>0.42096711425629652</v>
          </cell>
          <cell r="J52">
            <v>0.53068481860864725</v>
          </cell>
          <cell r="K52">
            <v>0.642769203728351</v>
          </cell>
          <cell r="L52">
            <v>0.74839528535557953</v>
          </cell>
          <cell r="M52">
            <v>0.83918984935345187</v>
          </cell>
          <cell r="N52">
            <v>0.90945051634530116</v>
          </cell>
          <cell r="O52">
            <v>0.9576688767502457</v>
          </cell>
          <cell r="P52">
            <v>0.9865231113648858</v>
          </cell>
          <cell r="Q52">
            <v>1.0012970762896924</v>
          </cell>
          <cell r="R52">
            <v>1.0076356106578106</v>
          </cell>
          <cell r="S52">
            <v>1.0098624683774413</v>
          </cell>
          <cell r="T52">
            <v>1.0104871783970797</v>
          </cell>
          <cell r="U52">
            <v>1.010623336815976</v>
          </cell>
          <cell r="V52">
            <v>1.0106457174525985</v>
          </cell>
          <cell r="W52">
            <v>1.0106484038909742</v>
          </cell>
          <cell r="X52">
            <v>0</v>
          </cell>
        </row>
        <row r="53">
          <cell r="A53" t="str">
            <v>HVAC</v>
          </cell>
          <cell r="B53" t="str">
            <v>AC Heat Recovery for Water Heating-NR</v>
          </cell>
          <cell r="C53" t="str">
            <v>LO5Med</v>
          </cell>
          <cell r="D53">
            <v>4.2999999999999997E-2</v>
          </cell>
          <cell r="E53">
            <v>9.5797142280278316E-2</v>
          </cell>
          <cell r="F53">
            <v>0.16040539374775648</v>
          </cell>
          <cell r="G53">
            <v>0.23540539374775649</v>
          </cell>
          <cell r="H53">
            <v>0.32095239121809005</v>
          </cell>
          <cell r="I53">
            <v>0.42096711425629652</v>
          </cell>
          <cell r="J53">
            <v>0.53068481860864725</v>
          </cell>
          <cell r="K53">
            <v>0.642769203728351</v>
          </cell>
          <cell r="L53">
            <v>0.74839528535557953</v>
          </cell>
          <cell r="M53">
            <v>0.83918984935345187</v>
          </cell>
          <cell r="N53">
            <v>0.90945051634530116</v>
          </cell>
          <cell r="O53">
            <v>0.9576688767502457</v>
          </cell>
          <cell r="P53">
            <v>0.9865231113648858</v>
          </cell>
          <cell r="Q53">
            <v>1.0012970762896924</v>
          </cell>
          <cell r="R53">
            <v>1.0076356106578106</v>
          </cell>
          <cell r="S53">
            <v>1.0098624683774413</v>
          </cell>
          <cell r="T53">
            <v>1.0104871783970797</v>
          </cell>
          <cell r="U53">
            <v>1.010623336815976</v>
          </cell>
          <cell r="V53">
            <v>1.0106457174525985</v>
          </cell>
          <cell r="W53">
            <v>1.0106484038909742</v>
          </cell>
          <cell r="X53">
            <v>0</v>
          </cell>
        </row>
        <row r="54">
          <cell r="A54" t="str">
            <v>HVAC</v>
          </cell>
          <cell r="B54" t="str">
            <v>Room Occupancy Sensors in Lodging-Retro</v>
          </cell>
          <cell r="C54" t="str">
            <v>LO5Med</v>
          </cell>
          <cell r="D54">
            <v>4.2999999999999997E-2</v>
          </cell>
          <cell r="E54">
            <v>9.5797142280278316E-2</v>
          </cell>
          <cell r="F54">
            <v>0.16040539374775648</v>
          </cell>
          <cell r="G54">
            <v>0.23540539374775649</v>
          </cell>
          <cell r="H54">
            <v>0.32095239121809005</v>
          </cell>
          <cell r="I54">
            <v>0.42096711425629652</v>
          </cell>
          <cell r="J54">
            <v>0.53068481860864725</v>
          </cell>
          <cell r="K54">
            <v>0.642769203728351</v>
          </cell>
          <cell r="L54">
            <v>0.74839528535557953</v>
          </cell>
          <cell r="M54">
            <v>0.83918984935345187</v>
          </cell>
          <cell r="N54">
            <v>0.90945051634530116</v>
          </cell>
          <cell r="O54">
            <v>0.9576688767502457</v>
          </cell>
          <cell r="P54">
            <v>0.9865231113648858</v>
          </cell>
          <cell r="Q54">
            <v>1.0012970762896924</v>
          </cell>
          <cell r="R54">
            <v>1.0076356106578106</v>
          </cell>
          <cell r="S54">
            <v>1.0098624683774413</v>
          </cell>
          <cell r="T54">
            <v>1.0104871783970797</v>
          </cell>
          <cell r="U54">
            <v>1.010623336815976</v>
          </cell>
          <cell r="V54">
            <v>1.0106457174525985</v>
          </cell>
          <cell r="W54">
            <v>1.0106484038909742</v>
          </cell>
          <cell r="X54">
            <v>0</v>
          </cell>
        </row>
        <row r="55">
          <cell r="A55" t="str">
            <v>HVAC</v>
          </cell>
          <cell r="B55" t="str">
            <v>Chiller - chilled water retrofit-Retro</v>
          </cell>
          <cell r="C55" t="str">
            <v>Retro12Med</v>
          </cell>
          <cell r="D55">
            <v>0.10937459468255628</v>
          </cell>
          <cell r="E55">
            <v>0.10937459468255628</v>
          </cell>
          <cell r="F55">
            <v>0.10937459468255628</v>
          </cell>
          <cell r="G55">
            <v>0.10937459468255628</v>
          </cell>
          <cell r="H55">
            <v>0.10937459468255628</v>
          </cell>
          <cell r="I55">
            <v>9.8437135214300656E-2</v>
          </cell>
          <cell r="J55">
            <v>7.874970817144053E-2</v>
          </cell>
          <cell r="K55">
            <v>6.2999766537152418E-2</v>
          </cell>
          <cell r="L55">
            <v>5.0399813229721938E-2</v>
          </cell>
          <cell r="M55">
            <v>4.0319850583777551E-2</v>
          </cell>
          <cell r="N55">
            <v>3.225588046702204E-2</v>
          </cell>
          <cell r="O55">
            <v>2.5804704373617631E-2</v>
          </cell>
          <cell r="P55">
            <v>2.0643763498894106E-2</v>
          </cell>
          <cell r="Q55">
            <v>1.6515010799115284E-2</v>
          </cell>
          <cell r="R55">
            <v>1.3212008639292228E-2</v>
          </cell>
          <cell r="S55">
            <v>1.0569606911433781E-2</v>
          </cell>
          <cell r="T55">
            <v>7.2092823794611682E-5</v>
          </cell>
          <cell r="U55">
            <v>2.5747437069512102E-5</v>
          </cell>
          <cell r="V55">
            <v>8.7775353646568632E-6</v>
          </cell>
          <cell r="W55">
            <v>2.8622397928446119E-6</v>
          </cell>
          <cell r="X55">
            <v>0</v>
          </cell>
        </row>
        <row r="56">
          <cell r="A56" t="str">
            <v>HVAC</v>
          </cell>
          <cell r="B56" t="str">
            <v>Chiller - equip retrofits-Retro</v>
          </cell>
          <cell r="C56" t="str">
            <v>Retro12Med</v>
          </cell>
          <cell r="D56">
            <v>0.10937459468255628</v>
          </cell>
          <cell r="E56">
            <v>0.10937459468255628</v>
          </cell>
          <cell r="F56">
            <v>0.10937459468255628</v>
          </cell>
          <cell r="G56">
            <v>0.10937459468255628</v>
          </cell>
          <cell r="H56">
            <v>0.10937459468255628</v>
          </cell>
          <cell r="I56">
            <v>9.8437135214300656E-2</v>
          </cell>
          <cell r="J56">
            <v>7.874970817144053E-2</v>
          </cell>
          <cell r="K56">
            <v>6.2999766537152418E-2</v>
          </cell>
          <cell r="L56">
            <v>5.0399813229721938E-2</v>
          </cell>
          <cell r="M56">
            <v>4.0319850583777551E-2</v>
          </cell>
          <cell r="N56">
            <v>3.225588046702204E-2</v>
          </cell>
          <cell r="O56">
            <v>2.5804704373617631E-2</v>
          </cell>
          <cell r="P56">
            <v>2.0643763498894106E-2</v>
          </cell>
          <cell r="Q56">
            <v>1.6515010799115284E-2</v>
          </cell>
          <cell r="R56">
            <v>1.3212008639292228E-2</v>
          </cell>
          <cell r="S56">
            <v>1.0569606911433781E-2</v>
          </cell>
          <cell r="T56">
            <v>7.2092823794611682E-5</v>
          </cell>
          <cell r="U56">
            <v>2.5747437069512102E-5</v>
          </cell>
          <cell r="V56">
            <v>8.7775353646568632E-6</v>
          </cell>
          <cell r="W56">
            <v>2.8622397928446119E-6</v>
          </cell>
          <cell r="X56">
            <v>0</v>
          </cell>
        </row>
        <row r="57">
          <cell r="A57" t="str">
            <v>HVAC</v>
          </cell>
          <cell r="B57" t="str">
            <v>Pool Blankets-Retro</v>
          </cell>
          <cell r="C57" t="str">
            <v>Retro20Fast</v>
          </cell>
          <cell r="D57">
            <v>0.22119921692859512</v>
          </cell>
          <cell r="E57">
            <v>0.15504311102289431</v>
          </cell>
          <cell r="F57">
            <v>0.10733128557729499</v>
          </cell>
          <cell r="G57">
            <v>8.3589689255657879E-2</v>
          </cell>
          <cell r="H57">
            <v>7.3237179880126971E-2</v>
          </cell>
          <cell r="I57">
            <v>6.3374636711760357E-2</v>
          </cell>
          <cell r="J57">
            <v>5.4291838367783084E-2</v>
          </cell>
          <cell r="K57">
            <v>4.612639225659896E-2</v>
          </cell>
          <cell r="L57">
            <v>3.8916876277172864E-2</v>
          </cell>
          <cell r="M57">
            <v>3.2639916313151704E-2</v>
          </cell>
          <cell r="N57">
            <v>2.7235706125786907E-2</v>
          </cell>
          <cell r="O57">
            <v>2.1211189258265428E-2</v>
          </cell>
          <cell r="P57">
            <v>1.6519290804212883E-2</v>
          </cell>
          <cell r="Q57">
            <v>1.2865236614105324E-2</v>
          </cell>
          <cell r="R57">
            <v>1.0019456349464106E-2</v>
          </cell>
          <cell r="S57">
            <v>7.8031604509122832E-3</v>
          </cell>
          <cell r="T57">
            <v>6.077107469602494E-3</v>
          </cell>
          <cell r="U57">
            <v>4.7328560561354371E-3</v>
          </cell>
          <cell r="V57">
            <v>3.6859520026825132E-3</v>
          </cell>
          <cell r="W57">
            <v>2.8706223060526725E-3</v>
          </cell>
          <cell r="X57">
            <v>0</v>
          </cell>
        </row>
        <row r="58">
          <cell r="A58" t="str">
            <v>HVAC</v>
          </cell>
          <cell r="B58" t="str">
            <v>Web-Enabled Thermostats-Retro</v>
          </cell>
          <cell r="C58" t="str">
            <v>Retro20Fast</v>
          </cell>
          <cell r="D58">
            <v>0.22119921692859512</v>
          </cell>
          <cell r="E58">
            <v>0.15504311102289431</v>
          </cell>
          <cell r="F58">
            <v>0.10733128557729499</v>
          </cell>
          <cell r="G58">
            <v>8.3589689255657879E-2</v>
          </cell>
          <cell r="H58">
            <v>7.3237179880126971E-2</v>
          </cell>
          <cell r="I58">
            <v>6.3374636711760357E-2</v>
          </cell>
          <cell r="J58">
            <v>5.4291838367783084E-2</v>
          </cell>
          <cell r="K58">
            <v>4.612639225659896E-2</v>
          </cell>
          <cell r="L58">
            <v>3.8916876277172864E-2</v>
          </cell>
          <cell r="M58">
            <v>3.2639916313151704E-2</v>
          </cell>
          <cell r="N58">
            <v>2.7235706125786907E-2</v>
          </cell>
          <cell r="O58">
            <v>2.1211189258265428E-2</v>
          </cell>
          <cell r="P58">
            <v>1.6519290804212883E-2</v>
          </cell>
          <cell r="Q58">
            <v>1.2865236614105324E-2</v>
          </cell>
          <cell r="R58">
            <v>1.0019456349464106E-2</v>
          </cell>
          <cell r="S58">
            <v>7.8031604509122832E-3</v>
          </cell>
          <cell r="T58">
            <v>6.077107469602494E-3</v>
          </cell>
          <cell r="U58">
            <v>4.7328560561354371E-3</v>
          </cell>
          <cell r="V58">
            <v>3.6859520026825132E-3</v>
          </cell>
          <cell r="W58">
            <v>2.8706223060526725E-3</v>
          </cell>
          <cell r="X58">
            <v>0</v>
          </cell>
        </row>
        <row r="59">
          <cell r="A59" t="str">
            <v>HVAC</v>
          </cell>
          <cell r="B59" t="str">
            <v>Garage CO2 ventilation-Retro</v>
          </cell>
          <cell r="C59" t="str">
            <v>Retro20Fast</v>
          </cell>
          <cell r="D59">
            <v>0.22119921692859512</v>
          </cell>
          <cell r="E59">
            <v>0.15504311102289431</v>
          </cell>
          <cell r="F59">
            <v>0.10733128557729499</v>
          </cell>
          <cell r="G59">
            <v>8.3589689255657879E-2</v>
          </cell>
          <cell r="H59">
            <v>7.3237179880126971E-2</v>
          </cell>
          <cell r="I59">
            <v>6.3374636711760357E-2</v>
          </cell>
          <cell r="J59">
            <v>5.4291838367783084E-2</v>
          </cell>
          <cell r="K59">
            <v>4.612639225659896E-2</v>
          </cell>
          <cell r="L59">
            <v>3.8916876277172864E-2</v>
          </cell>
          <cell r="M59">
            <v>3.2639916313151704E-2</v>
          </cell>
          <cell r="N59">
            <v>2.7235706125786907E-2</v>
          </cell>
          <cell r="O59">
            <v>2.1211189258265428E-2</v>
          </cell>
          <cell r="P59">
            <v>1.6519290804212883E-2</v>
          </cell>
          <cell r="Q59">
            <v>1.2865236614105324E-2</v>
          </cell>
          <cell r="R59">
            <v>1.0019456349464106E-2</v>
          </cell>
          <cell r="S59">
            <v>7.8031604509122832E-3</v>
          </cell>
          <cell r="T59">
            <v>6.077107469602494E-3</v>
          </cell>
          <cell r="U59">
            <v>4.7328560561354371E-3</v>
          </cell>
          <cell r="V59">
            <v>3.6859520026825132E-3</v>
          </cell>
          <cell r="W59">
            <v>2.8706223060526725E-3</v>
          </cell>
          <cell r="X59">
            <v>0</v>
          </cell>
        </row>
        <row r="60">
          <cell r="A60" t="str">
            <v>HVAC</v>
          </cell>
          <cell r="B60" t="str">
            <v>Circ Pump ECM and drive-Retro</v>
          </cell>
          <cell r="C60" t="str">
            <v>Retro20Fast</v>
          </cell>
          <cell r="D60">
            <v>0.22119921692859512</v>
          </cell>
          <cell r="E60">
            <v>0.15504311102289431</v>
          </cell>
          <cell r="F60">
            <v>0.10733128557729499</v>
          </cell>
          <cell r="G60">
            <v>8.3589689255657879E-2</v>
          </cell>
          <cell r="H60">
            <v>7.3237179880126971E-2</v>
          </cell>
          <cell r="I60">
            <v>6.3374636711760357E-2</v>
          </cell>
          <cell r="J60">
            <v>5.4291838367783084E-2</v>
          </cell>
          <cell r="K60">
            <v>4.612639225659896E-2</v>
          </cell>
          <cell r="L60">
            <v>3.8916876277172864E-2</v>
          </cell>
          <cell r="M60">
            <v>3.2639916313151704E-2</v>
          </cell>
          <cell r="N60">
            <v>2.7235706125786907E-2</v>
          </cell>
          <cell r="O60">
            <v>2.1211189258265428E-2</v>
          </cell>
          <cell r="P60">
            <v>1.6519290804212883E-2</v>
          </cell>
          <cell r="Q60">
            <v>1.2865236614105324E-2</v>
          </cell>
          <cell r="R60">
            <v>1.0019456349464106E-2</v>
          </cell>
          <cell r="S60">
            <v>7.8031604509122832E-3</v>
          </cell>
          <cell r="T60">
            <v>6.077107469602494E-3</v>
          </cell>
          <cell r="U60">
            <v>4.7328560561354371E-3</v>
          </cell>
          <cell r="V60">
            <v>3.6859520026825132E-3</v>
          </cell>
          <cell r="W60">
            <v>2.8706223060526725E-3</v>
          </cell>
          <cell r="X60">
            <v>0</v>
          </cell>
        </row>
        <row r="61">
          <cell r="A61" t="str">
            <v>HVAC</v>
          </cell>
          <cell r="B61" t="str">
            <v>VRF-New</v>
          </cell>
          <cell r="C61" t="str">
            <v>LO1Slow</v>
          </cell>
          <cell r="D61">
            <v>2.5643970768378654E-3</v>
          </cell>
          <cell r="E61">
            <v>7.6904586297764643E-3</v>
          </cell>
          <cell r="F61">
            <v>1.6792013047419844E-2</v>
          </cell>
          <cell r="G61">
            <v>3.15969387774655E-2</v>
          </cell>
          <cell r="H61">
            <v>5.406874819795171E-2</v>
          </cell>
          <cell r="I61">
            <v>8.6253181011834101E-2</v>
          </cell>
          <cell r="J61">
            <v>0.1300328481838382</v>
          </cell>
          <cell r="K61">
            <v>0.18678710893858319</v>
          </cell>
          <cell r="L61">
            <v>0.2569823480072907</v>
          </cell>
          <cell r="M61">
            <v>0.33975920985004748</v>
          </cell>
          <cell r="N61">
            <v>0.43262946935754232</v>
          </cell>
          <cell r="O61">
            <v>0.53142594003645804</v>
          </cell>
          <cell r="P61">
            <v>0.63063487292644704</v>
          </cell>
          <cell r="Q61">
            <v>0.7241560234206913</v>
          </cell>
          <cell r="R61">
            <v>0.80638203131755359</v>
          </cell>
          <cell r="S61">
            <v>0.87331559734491926</v>
          </cell>
          <cell r="T61">
            <v>0.92334516248836807</v>
          </cell>
          <cell r="U61">
            <v>0.95737002770730018</v>
          </cell>
          <cell r="V61">
            <v>0.97821608704807483</v>
          </cell>
          <cell r="W61">
            <v>0.98821608704807484</v>
          </cell>
          <cell r="X61">
            <v>0</v>
          </cell>
        </row>
        <row r="62">
          <cell r="A62" t="str">
            <v>HVAC</v>
          </cell>
          <cell r="B62" t="str">
            <v>VRF-Retro</v>
          </cell>
          <cell r="C62" t="str">
            <v>Retro3Slow</v>
          </cell>
          <cell r="D62">
            <v>5.5320496977002724E-3</v>
          </cell>
          <cell r="E62">
            <v>8.6958686465615706E-3</v>
          </cell>
          <cell r="F62">
            <v>1.7391737293123145E-2</v>
          </cell>
          <cell r="G62">
            <v>3.0435540262965514E-2</v>
          </cell>
          <cell r="H62">
            <v>4.7344173742390784E-2</v>
          </cell>
          <cell r="I62">
            <v>6.6281843239347063E-2</v>
          </cell>
          <cell r="J62">
            <v>8.4358709577350838E-2</v>
          </cell>
          <cell r="K62">
            <v>9.8418494506909315E-2</v>
          </cell>
          <cell r="L62">
            <v>0.10598914793051767</v>
          </cell>
          <cell r="M62">
            <v>0.10598914793051767</v>
          </cell>
          <cell r="N62">
            <v>9.8923204735149928E-2</v>
          </cell>
          <cell r="O62">
            <v>8.655780414325609E-2</v>
          </cell>
          <cell r="P62">
            <v>7.1282897529740263E-2</v>
          </cell>
          <cell r="Q62">
            <v>5.5442253634242489E-2</v>
          </cell>
          <cell r="R62">
            <v>4.0852186888389319E-2</v>
          </cell>
          <cell r="S62">
            <v>2.8596530821872412E-2</v>
          </cell>
          <cell r="T62">
            <v>1.9064353881248275E-2</v>
          </cell>
          <cell r="U62">
            <v>1.2131861560794377E-2</v>
          </cell>
          <cell r="V62">
            <v>7.3846113848314854E-3</v>
          </cell>
          <cell r="W62">
            <v>4.3076899744848296E-3</v>
          </cell>
          <cell r="X62">
            <v>0</v>
          </cell>
        </row>
        <row r="63">
          <cell r="A63" t="str">
            <v>HVAC</v>
          </cell>
          <cell r="B63" t="str">
            <v>Evaporator Roof Top HVAC-Retro</v>
          </cell>
          <cell r="C63" t="str">
            <v>RetroEven20</v>
          </cell>
          <cell r="D63">
            <v>0.05</v>
          </cell>
          <cell r="E63">
            <v>0.05</v>
          </cell>
          <cell r="F63">
            <v>0.05</v>
          </cell>
          <cell r="G63">
            <v>0.05</v>
          </cell>
          <cell r="H63">
            <v>0.05</v>
          </cell>
          <cell r="I63">
            <v>0.05</v>
          </cell>
          <cell r="J63">
            <v>0.05</v>
          </cell>
          <cell r="K63">
            <v>0.05</v>
          </cell>
          <cell r="L63">
            <v>0.05</v>
          </cell>
          <cell r="M63">
            <v>0.05</v>
          </cell>
          <cell r="N63">
            <v>0.05</v>
          </cell>
          <cell r="O63">
            <v>0.05</v>
          </cell>
          <cell r="P63">
            <v>0.05</v>
          </cell>
          <cell r="Q63">
            <v>0.05</v>
          </cell>
          <cell r="R63">
            <v>0.05</v>
          </cell>
          <cell r="S63">
            <v>0.05</v>
          </cell>
          <cell r="T63">
            <v>0.05</v>
          </cell>
          <cell r="U63">
            <v>0.05</v>
          </cell>
          <cell r="V63">
            <v>0.05</v>
          </cell>
          <cell r="W63">
            <v>0.05</v>
          </cell>
          <cell r="X63">
            <v>0</v>
          </cell>
        </row>
        <row r="64">
          <cell r="A64" t="str">
            <v>HVAC</v>
          </cell>
          <cell r="B64" t="str">
            <v>Secondary Glazing Systems-Retro</v>
          </cell>
          <cell r="C64" t="str">
            <v>Retro1Slow</v>
          </cell>
          <cell r="D64">
            <v>2.5643970768378654E-3</v>
          </cell>
          <cell r="E64">
            <v>5.1260615529385989E-3</v>
          </cell>
          <cell r="F64">
            <v>9.1015544176433795E-3</v>
          </cell>
          <cell r="G64">
            <v>1.4804925730045659E-2</v>
          </cell>
          <cell r="H64">
            <v>2.2471809420486211E-2</v>
          </cell>
          <cell r="I64">
            <v>3.2184432813882391E-2</v>
          </cell>
          <cell r="J64">
            <v>4.3779667172004086E-2</v>
          </cell>
          <cell r="K64">
            <v>5.675426075474499E-2</v>
          </cell>
          <cell r="L64">
            <v>7.0195239068707532E-2</v>
          </cell>
          <cell r="M64">
            <v>8.2776861842756788E-2</v>
          </cell>
          <cell r="N64">
            <v>9.2870259507494834E-2</v>
          </cell>
          <cell r="O64">
            <v>9.8796470678915727E-2</v>
          </cell>
          <cell r="P64">
            <v>9.9208932889988999E-2</v>
          </cell>
          <cell r="Q64">
            <v>9.3521150494244254E-2</v>
          </cell>
          <cell r="R64">
            <v>8.2226007896862296E-2</v>
          </cell>
          <cell r="S64">
            <v>6.6933566027365665E-2</v>
          </cell>
          <cell r="T64">
            <v>5.0029565143448806E-2</v>
          </cell>
          <cell r="U64">
            <v>3.402486521893211E-2</v>
          </cell>
          <cell r="V64">
            <v>2.0846059340774659E-2</v>
          </cell>
          <cell r="W64">
            <v>0.01</v>
          </cell>
          <cell r="X64">
            <v>0</v>
          </cell>
        </row>
        <row r="65">
          <cell r="A65" t="str">
            <v>Lighting</v>
          </cell>
          <cell r="B65" t="str">
            <v>LPD Package-New</v>
          </cell>
          <cell r="C65" t="str">
            <v>LO20Fast</v>
          </cell>
          <cell r="D65">
            <v>0.22119921692859512</v>
          </cell>
          <cell r="E65">
            <v>0.37624232795148943</v>
          </cell>
          <cell r="F65">
            <v>0.48357361352878442</v>
          </cell>
          <cell r="G65">
            <v>0.56716330278444227</v>
          </cell>
          <cell r="H65">
            <v>0.64040048266456928</v>
          </cell>
          <cell r="I65">
            <v>0.70377511937632964</v>
          </cell>
          <cell r="J65">
            <v>0.7580669577441127</v>
          </cell>
          <cell r="K65">
            <v>0.80419335000071168</v>
          </cell>
          <cell r="L65">
            <v>0.84311022627788457</v>
          </cell>
          <cell r="M65">
            <v>0.87575014259103623</v>
          </cell>
          <cell r="N65">
            <v>0.90298584871682319</v>
          </cell>
          <cell r="O65">
            <v>0.92419703797508856</v>
          </cell>
          <cell r="P65">
            <v>0.94071632877930145</v>
          </cell>
          <cell r="Q65">
            <v>0.95358156539340677</v>
          </cell>
          <cell r="R65">
            <v>0.96360102174287088</v>
          </cell>
          <cell r="S65">
            <v>0.97140418219378311</v>
          </cell>
          <cell r="T65">
            <v>0.97748128966338554</v>
          </cell>
          <cell r="U65">
            <v>0.98221414571952104</v>
          </cell>
          <cell r="V65">
            <v>0.98590009772220355</v>
          </cell>
          <cell r="W65">
            <v>0.98877072002825628</v>
          </cell>
          <cell r="X65">
            <v>0</v>
          </cell>
        </row>
        <row r="66">
          <cell r="A66" t="str">
            <v>Lighting</v>
          </cell>
          <cell r="B66" t="str">
            <v>LPD Package-NR</v>
          </cell>
          <cell r="C66" t="str">
            <v>LO20Fast</v>
          </cell>
          <cell r="D66">
            <v>0.22119921692859512</v>
          </cell>
          <cell r="E66">
            <v>0.37624232795148943</v>
          </cell>
          <cell r="F66">
            <v>0.48357361352878442</v>
          </cell>
          <cell r="G66">
            <v>0.56716330278444227</v>
          </cell>
          <cell r="H66">
            <v>0.64040048266456928</v>
          </cell>
          <cell r="I66">
            <v>0.70377511937632964</v>
          </cell>
          <cell r="J66">
            <v>0.7580669577441127</v>
          </cell>
          <cell r="K66">
            <v>0.80419335000071168</v>
          </cell>
          <cell r="L66">
            <v>0.84311022627788457</v>
          </cell>
          <cell r="M66">
            <v>0.87575014259103623</v>
          </cell>
          <cell r="N66">
            <v>0.90298584871682319</v>
          </cell>
          <cell r="O66">
            <v>0.92419703797508856</v>
          </cell>
          <cell r="P66">
            <v>0.94071632877930145</v>
          </cell>
          <cell r="Q66">
            <v>0.95358156539340677</v>
          </cell>
          <cell r="R66">
            <v>0.96360102174287088</v>
          </cell>
          <cell r="S66">
            <v>0.97140418219378311</v>
          </cell>
          <cell r="T66">
            <v>0.97748128966338554</v>
          </cell>
          <cell r="U66">
            <v>0.98221414571952104</v>
          </cell>
          <cell r="V66">
            <v>0.98590009772220355</v>
          </cell>
          <cell r="W66">
            <v>0.98877072002825628</v>
          </cell>
          <cell r="X66">
            <v>0</v>
          </cell>
        </row>
        <row r="67">
          <cell r="A67" t="str">
            <v>Lighting</v>
          </cell>
          <cell r="B67" t="str">
            <v>LPD Package-Retro</v>
          </cell>
          <cell r="C67" t="str">
            <v>Retro12Med</v>
          </cell>
          <cell r="D67">
            <v>0.10937459468255628</v>
          </cell>
          <cell r="E67">
            <v>0.10937459468255628</v>
          </cell>
          <cell r="F67">
            <v>0.10937459468255628</v>
          </cell>
          <cell r="G67">
            <v>0.10937459468255628</v>
          </cell>
          <cell r="H67">
            <v>0.10937459468255628</v>
          </cell>
          <cell r="I67">
            <v>9.8437135214300656E-2</v>
          </cell>
          <cell r="J67">
            <v>7.874970817144053E-2</v>
          </cell>
          <cell r="K67">
            <v>6.2999766537152418E-2</v>
          </cell>
          <cell r="L67">
            <v>5.0399813229721938E-2</v>
          </cell>
          <cell r="M67">
            <v>4.0319850583777551E-2</v>
          </cell>
          <cell r="N67">
            <v>3.225588046702204E-2</v>
          </cell>
          <cell r="O67">
            <v>2.5804704373617631E-2</v>
          </cell>
          <cell r="P67">
            <v>2.0643763498894106E-2</v>
          </cell>
          <cell r="Q67">
            <v>1.6515010799115284E-2</v>
          </cell>
          <cell r="R67">
            <v>1.3212008639292228E-2</v>
          </cell>
          <cell r="S67">
            <v>1.0569606911433781E-2</v>
          </cell>
          <cell r="T67">
            <v>7.2092823794611682E-5</v>
          </cell>
          <cell r="U67">
            <v>2.5747437069512102E-5</v>
          </cell>
          <cell r="V67">
            <v>8.7775353646568632E-6</v>
          </cell>
          <cell r="W67">
            <v>2.8622397928446119E-6</v>
          </cell>
          <cell r="X67">
            <v>0</v>
          </cell>
        </row>
        <row r="68">
          <cell r="A68" t="str">
            <v>Lighting</v>
          </cell>
          <cell r="B68" t="str">
            <v>Top Daylighting-New</v>
          </cell>
          <cell r="C68" t="str">
            <v>LO12Med</v>
          </cell>
          <cell r="D68">
            <v>0.10937459468255628</v>
          </cell>
          <cell r="E68">
            <v>0.21874918936511256</v>
          </cell>
          <cell r="F68">
            <v>0.32812378404766884</v>
          </cell>
          <cell r="G68">
            <v>0.43749837873022512</v>
          </cell>
          <cell r="H68">
            <v>0.5468729734127814</v>
          </cell>
          <cell r="I68">
            <v>0.64531010862708205</v>
          </cell>
          <cell r="J68">
            <v>0.7240598167985226</v>
          </cell>
          <cell r="K68">
            <v>0.78705958333567505</v>
          </cell>
          <cell r="L68">
            <v>0.83745939656539703</v>
          </cell>
          <cell r="M68">
            <v>0.87777924714917455</v>
          </cell>
          <cell r="N68">
            <v>0.91003512761619654</v>
          </cell>
          <cell r="O68">
            <v>0.93583983198981413</v>
          </cell>
          <cell r="P68">
            <v>0.9564835954887082</v>
          </cell>
          <cell r="Q68">
            <v>0.97299860628782353</v>
          </cell>
          <cell r="R68">
            <v>0.9862106149271157</v>
          </cell>
          <cell r="S68">
            <v>0.99678022183854953</v>
          </cell>
          <cell r="T68">
            <v>0.99685231466234414</v>
          </cell>
          <cell r="U68">
            <v>0.99687806209941365</v>
          </cell>
          <cell r="V68">
            <v>0.99688683963477831</v>
          </cell>
          <cell r="W68">
            <v>0.99688970187457115</v>
          </cell>
          <cell r="X68">
            <v>0</v>
          </cell>
        </row>
        <row r="69">
          <cell r="A69" t="str">
            <v>Lighting</v>
          </cell>
          <cell r="B69" t="str">
            <v>Perimeter Daylighting Controls Advanced-New</v>
          </cell>
          <cell r="C69" t="str">
            <v>LO5Med</v>
          </cell>
          <cell r="D69">
            <v>4.2999999999999997E-2</v>
          </cell>
          <cell r="E69">
            <v>9.5797142280278316E-2</v>
          </cell>
          <cell r="F69">
            <v>0.16040539374775648</v>
          </cell>
          <cell r="G69">
            <v>0.23540539374775649</v>
          </cell>
          <cell r="H69">
            <v>0.32095239121809005</v>
          </cell>
          <cell r="I69">
            <v>0.42096711425629652</v>
          </cell>
          <cell r="J69">
            <v>0.53068481860864725</v>
          </cell>
          <cell r="K69">
            <v>0.642769203728351</v>
          </cell>
          <cell r="L69">
            <v>0.74839528535557953</v>
          </cell>
          <cell r="M69">
            <v>0.83918984935345187</v>
          </cell>
          <cell r="N69">
            <v>0.90945051634530116</v>
          </cell>
          <cell r="O69">
            <v>0.9576688767502457</v>
          </cell>
          <cell r="P69">
            <v>0.9865231113648858</v>
          </cell>
          <cell r="Q69">
            <v>1.0012970762896924</v>
          </cell>
          <cell r="R69">
            <v>1.0076356106578106</v>
          </cell>
          <cell r="S69">
            <v>1.0098624683774413</v>
          </cell>
          <cell r="T69">
            <v>1.0104871783970797</v>
          </cell>
          <cell r="U69">
            <v>1.010623336815976</v>
          </cell>
          <cell r="V69">
            <v>1.0106457174525985</v>
          </cell>
          <cell r="W69">
            <v>1.0106484038909742</v>
          </cell>
          <cell r="X69">
            <v>0</v>
          </cell>
        </row>
        <row r="70">
          <cell r="A70" t="str">
            <v>Lighting</v>
          </cell>
          <cell r="B70" t="str">
            <v>Perimeter Daylighting Controls Advanced-NR</v>
          </cell>
          <cell r="C70" t="str">
            <v>LO5Med</v>
          </cell>
          <cell r="D70">
            <v>4.2999999999999997E-2</v>
          </cell>
          <cell r="E70">
            <v>9.5797142280278316E-2</v>
          </cell>
          <cell r="F70">
            <v>0.16040539374775648</v>
          </cell>
          <cell r="G70">
            <v>0.23540539374775649</v>
          </cell>
          <cell r="H70">
            <v>0.32095239121809005</v>
          </cell>
          <cell r="I70">
            <v>0.42096711425629652</v>
          </cell>
          <cell r="J70">
            <v>0.53068481860864725</v>
          </cell>
          <cell r="K70">
            <v>0.642769203728351</v>
          </cell>
          <cell r="L70">
            <v>0.74839528535557953</v>
          </cell>
          <cell r="M70">
            <v>0.83918984935345187</v>
          </cell>
          <cell r="N70">
            <v>0.90945051634530116</v>
          </cell>
          <cell r="O70">
            <v>0.9576688767502457</v>
          </cell>
          <cell r="P70">
            <v>0.9865231113648858</v>
          </cell>
          <cell r="Q70">
            <v>1.0012970762896924</v>
          </cell>
          <cell r="R70">
            <v>1.0076356106578106</v>
          </cell>
          <cell r="S70">
            <v>1.0098624683774413</v>
          </cell>
          <cell r="T70">
            <v>1.0104871783970797</v>
          </cell>
          <cell r="U70">
            <v>1.010623336815976</v>
          </cell>
          <cell r="V70">
            <v>1.0106457174525985</v>
          </cell>
          <cell r="W70">
            <v>1.0106484038909742</v>
          </cell>
          <cell r="X70">
            <v>0</v>
          </cell>
        </row>
        <row r="71">
          <cell r="A71" t="str">
            <v>Lighting</v>
          </cell>
          <cell r="B71" t="str">
            <v>Lighting Controls Interior-New</v>
          </cell>
          <cell r="C71" t="str">
            <v>LO20Fast</v>
          </cell>
          <cell r="D71">
            <v>0.22119921692859512</v>
          </cell>
          <cell r="E71">
            <v>0.37624232795148943</v>
          </cell>
          <cell r="F71">
            <v>0.48357361352878442</v>
          </cell>
          <cell r="G71">
            <v>0.56716330278444227</v>
          </cell>
          <cell r="H71">
            <v>0.64040048266456928</v>
          </cell>
          <cell r="I71">
            <v>0.70377511937632964</v>
          </cell>
          <cell r="J71">
            <v>0.7580669577441127</v>
          </cell>
          <cell r="K71">
            <v>0.80419335000071168</v>
          </cell>
          <cell r="L71">
            <v>0.84311022627788457</v>
          </cell>
          <cell r="M71">
            <v>0.87575014259103623</v>
          </cell>
          <cell r="N71">
            <v>0.90298584871682319</v>
          </cell>
          <cell r="O71">
            <v>0.92419703797508856</v>
          </cell>
          <cell r="P71">
            <v>0.94071632877930145</v>
          </cell>
          <cell r="Q71">
            <v>0.95358156539340677</v>
          </cell>
          <cell r="R71">
            <v>0.96360102174287088</v>
          </cell>
          <cell r="S71">
            <v>0.97140418219378311</v>
          </cell>
          <cell r="T71">
            <v>0.97748128966338554</v>
          </cell>
          <cell r="U71">
            <v>0.98221414571952104</v>
          </cell>
          <cell r="V71">
            <v>0.98590009772220355</v>
          </cell>
          <cell r="W71">
            <v>0.98877072002825628</v>
          </cell>
          <cell r="X71">
            <v>0</v>
          </cell>
        </row>
        <row r="72">
          <cell r="A72" t="str">
            <v>Lighting</v>
          </cell>
          <cell r="B72" t="str">
            <v>Lighting Controls Interior-NR</v>
          </cell>
          <cell r="C72" t="str">
            <v>LO20Fast</v>
          </cell>
          <cell r="D72">
            <v>0.22119921692859512</v>
          </cell>
          <cell r="E72">
            <v>0.37624232795148943</v>
          </cell>
          <cell r="F72">
            <v>0.48357361352878442</v>
          </cell>
          <cell r="G72">
            <v>0.56716330278444227</v>
          </cell>
          <cell r="H72">
            <v>0.64040048266456928</v>
          </cell>
          <cell r="I72">
            <v>0.70377511937632964</v>
          </cell>
          <cell r="J72">
            <v>0.7580669577441127</v>
          </cell>
          <cell r="K72">
            <v>0.80419335000071168</v>
          </cell>
          <cell r="L72">
            <v>0.84311022627788457</v>
          </cell>
          <cell r="M72">
            <v>0.87575014259103623</v>
          </cell>
          <cell r="N72">
            <v>0.90298584871682319</v>
          </cell>
          <cell r="O72">
            <v>0.92419703797508856</v>
          </cell>
          <cell r="P72">
            <v>0.94071632877930145</v>
          </cell>
          <cell r="Q72">
            <v>0.95358156539340677</v>
          </cell>
          <cell r="R72">
            <v>0.96360102174287088</v>
          </cell>
          <cell r="S72">
            <v>0.97140418219378311</v>
          </cell>
          <cell r="T72">
            <v>0.97748128966338554</v>
          </cell>
          <cell r="U72">
            <v>0.98221414571952104</v>
          </cell>
          <cell r="V72">
            <v>0.98590009772220355</v>
          </cell>
          <cell r="W72">
            <v>0.98877072002825628</v>
          </cell>
          <cell r="X72">
            <v>0</v>
          </cell>
        </row>
        <row r="73">
          <cell r="A73" t="str">
            <v>Lighting</v>
          </cell>
          <cell r="B73" t="str">
            <v>Exterior Building Lighting-New</v>
          </cell>
          <cell r="C73" t="str">
            <v>LO20Fast</v>
          </cell>
          <cell r="D73">
            <v>0.22119921692859512</v>
          </cell>
          <cell r="E73">
            <v>0.37624232795148943</v>
          </cell>
          <cell r="F73">
            <v>0.48357361352878442</v>
          </cell>
          <cell r="G73">
            <v>0.56716330278444227</v>
          </cell>
          <cell r="H73">
            <v>0.64040048266456928</v>
          </cell>
          <cell r="I73">
            <v>0.70377511937632964</v>
          </cell>
          <cell r="J73">
            <v>0.7580669577441127</v>
          </cell>
          <cell r="K73">
            <v>0.80419335000071168</v>
          </cell>
          <cell r="L73">
            <v>0.84311022627788457</v>
          </cell>
          <cell r="M73">
            <v>0.87575014259103623</v>
          </cell>
          <cell r="N73">
            <v>0.90298584871682319</v>
          </cell>
          <cell r="O73">
            <v>0.92419703797508856</v>
          </cell>
          <cell r="P73">
            <v>0.94071632877930145</v>
          </cell>
          <cell r="Q73">
            <v>0.95358156539340677</v>
          </cell>
          <cell r="R73">
            <v>0.96360102174287088</v>
          </cell>
          <cell r="S73">
            <v>0.97140418219378311</v>
          </cell>
          <cell r="T73">
            <v>0.97748128966338554</v>
          </cell>
          <cell r="U73">
            <v>0.98221414571952104</v>
          </cell>
          <cell r="V73">
            <v>0.98590009772220355</v>
          </cell>
          <cell r="W73">
            <v>0.98877072002825628</v>
          </cell>
          <cell r="X73">
            <v>0</v>
          </cell>
        </row>
        <row r="74">
          <cell r="A74" t="str">
            <v>Lighting</v>
          </cell>
          <cell r="B74" t="str">
            <v>Exterior Building Lighting-NR</v>
          </cell>
          <cell r="C74" t="str">
            <v>LO20Fast</v>
          </cell>
          <cell r="D74">
            <v>0.22119921692859512</v>
          </cell>
          <cell r="E74">
            <v>0.37624232795148943</v>
          </cell>
          <cell r="F74">
            <v>0.48357361352878442</v>
          </cell>
          <cell r="G74">
            <v>0.56716330278444227</v>
          </cell>
          <cell r="H74">
            <v>0.64040048266456928</v>
          </cell>
          <cell r="I74">
            <v>0.70377511937632964</v>
          </cell>
          <cell r="J74">
            <v>0.7580669577441127</v>
          </cell>
          <cell r="K74">
            <v>0.80419335000071168</v>
          </cell>
          <cell r="L74">
            <v>0.84311022627788457</v>
          </cell>
          <cell r="M74">
            <v>0.87575014259103623</v>
          </cell>
          <cell r="N74">
            <v>0.90298584871682319</v>
          </cell>
          <cell r="O74">
            <v>0.92419703797508856</v>
          </cell>
          <cell r="P74">
            <v>0.94071632877930145</v>
          </cell>
          <cell r="Q74">
            <v>0.95358156539340677</v>
          </cell>
          <cell r="R74">
            <v>0.96360102174287088</v>
          </cell>
          <cell r="S74">
            <v>0.97140418219378311</v>
          </cell>
          <cell r="T74">
            <v>0.97748128966338554</v>
          </cell>
          <cell r="U74">
            <v>0.98221414571952104</v>
          </cell>
          <cell r="V74">
            <v>0.98590009772220355</v>
          </cell>
          <cell r="W74">
            <v>0.98877072002825628</v>
          </cell>
          <cell r="X74">
            <v>0</v>
          </cell>
        </row>
        <row r="75">
          <cell r="A75" t="str">
            <v>Lighting</v>
          </cell>
          <cell r="B75" t="str">
            <v>Street and Roadway Lighting-New</v>
          </cell>
          <cell r="C75" t="str">
            <v>LO50Fast</v>
          </cell>
          <cell r="D75">
            <v>0.45</v>
          </cell>
          <cell r="E75">
            <v>0.66</v>
          </cell>
          <cell r="F75">
            <v>0.8</v>
          </cell>
          <cell r="G75">
            <v>0.89</v>
          </cell>
          <cell r="H75">
            <v>0.94954036260972652</v>
          </cell>
          <cell r="I75">
            <v>0.97931054391458994</v>
          </cell>
          <cell r="J75">
            <v>0.99254173560564019</v>
          </cell>
          <cell r="K75">
            <v>0.99783421228206048</v>
          </cell>
          <cell r="L75">
            <v>0.99975874925530417</v>
          </cell>
          <cell r="M75">
            <v>1.0004002615797187</v>
          </cell>
          <cell r="N75">
            <v>1.0005976499872309</v>
          </cell>
          <cell r="O75">
            <v>1.0006540466750915</v>
          </cell>
          <cell r="P75">
            <v>1.0006690857918545</v>
          </cell>
          <cell r="Q75">
            <v>1.000672845571045</v>
          </cell>
          <cell r="R75">
            <v>1.0006737302249724</v>
          </cell>
          <cell r="S75">
            <v>1.0006739268147338</v>
          </cell>
          <cell r="T75">
            <v>1.0006739682020522</v>
          </cell>
          <cell r="U75">
            <v>1.0006739764795158</v>
          </cell>
          <cell r="V75">
            <v>1.0006739780561755</v>
          </cell>
          <cell r="W75">
            <v>1.0006739783428409</v>
          </cell>
          <cell r="X75">
            <v>0</v>
          </cell>
        </row>
        <row r="76">
          <cell r="A76" t="str">
            <v>Lighting</v>
          </cell>
          <cell r="B76" t="str">
            <v>Street and Roadway Lighting-NR</v>
          </cell>
          <cell r="C76" t="str">
            <v>LO50Fast</v>
          </cell>
          <cell r="D76">
            <v>0.45</v>
          </cell>
          <cell r="E76">
            <v>0.66</v>
          </cell>
          <cell r="F76">
            <v>0.8</v>
          </cell>
          <cell r="G76">
            <v>0.89</v>
          </cell>
          <cell r="H76">
            <v>0.94954036260972652</v>
          </cell>
          <cell r="I76">
            <v>0.97931054391458994</v>
          </cell>
          <cell r="J76">
            <v>0.99254173560564019</v>
          </cell>
          <cell r="K76">
            <v>0.99783421228206048</v>
          </cell>
          <cell r="L76">
            <v>0.99975874925530417</v>
          </cell>
          <cell r="M76">
            <v>1.0004002615797187</v>
          </cell>
          <cell r="N76">
            <v>1.0005976499872309</v>
          </cell>
          <cell r="O76">
            <v>1.0006540466750915</v>
          </cell>
          <cell r="P76">
            <v>1.0006690857918545</v>
          </cell>
          <cell r="Q76">
            <v>1.000672845571045</v>
          </cell>
          <cell r="R76">
            <v>1.0006737302249724</v>
          </cell>
          <cell r="S76">
            <v>1.0006739268147338</v>
          </cell>
          <cell r="T76">
            <v>1.0006739682020522</v>
          </cell>
          <cell r="U76">
            <v>1.0006739764795158</v>
          </cell>
          <cell r="V76">
            <v>1.0006739780561755</v>
          </cell>
          <cell r="W76">
            <v>1.0006739783428409</v>
          </cell>
          <cell r="X76">
            <v>0</v>
          </cell>
        </row>
        <row r="77">
          <cell r="A77" t="str">
            <v>Lighting</v>
          </cell>
          <cell r="B77" t="str">
            <v>Parking Lighting-New</v>
          </cell>
          <cell r="C77" t="str">
            <v>LO50Fast</v>
          </cell>
          <cell r="D77">
            <v>0.45</v>
          </cell>
          <cell r="E77">
            <v>0.66</v>
          </cell>
          <cell r="F77">
            <v>0.8</v>
          </cell>
          <cell r="G77">
            <v>0.89</v>
          </cell>
          <cell r="H77">
            <v>0.94954036260972652</v>
          </cell>
          <cell r="I77">
            <v>0.97931054391458994</v>
          </cell>
          <cell r="J77">
            <v>0.99254173560564019</v>
          </cell>
          <cell r="K77">
            <v>0.99783421228206048</v>
          </cell>
          <cell r="L77">
            <v>0.99975874925530417</v>
          </cell>
          <cell r="M77">
            <v>1.0004002615797187</v>
          </cell>
          <cell r="N77">
            <v>1.0005976499872309</v>
          </cell>
          <cell r="O77">
            <v>1.0006540466750915</v>
          </cell>
          <cell r="P77">
            <v>1.0006690857918545</v>
          </cell>
          <cell r="Q77">
            <v>1.000672845571045</v>
          </cell>
          <cell r="R77">
            <v>1.0006737302249724</v>
          </cell>
          <cell r="S77">
            <v>1.0006739268147338</v>
          </cell>
          <cell r="T77">
            <v>1.0006739682020522</v>
          </cell>
          <cell r="U77">
            <v>1.0006739764795158</v>
          </cell>
          <cell r="V77">
            <v>1.0006739780561755</v>
          </cell>
          <cell r="W77">
            <v>1.0006739783428409</v>
          </cell>
          <cell r="X77">
            <v>0</v>
          </cell>
        </row>
        <row r="78">
          <cell r="A78" t="str">
            <v>Lighting</v>
          </cell>
          <cell r="B78" t="str">
            <v>Parking Lighting-NR</v>
          </cell>
          <cell r="C78" t="str">
            <v>LO12Med</v>
          </cell>
          <cell r="D78">
            <v>0.10937459468255628</v>
          </cell>
          <cell r="E78">
            <v>0.21874918936511256</v>
          </cell>
          <cell r="F78">
            <v>0.32812378404766884</v>
          </cell>
          <cell r="G78">
            <v>0.43749837873022512</v>
          </cell>
          <cell r="H78">
            <v>0.5468729734127814</v>
          </cell>
          <cell r="I78">
            <v>0.64531010862708205</v>
          </cell>
          <cell r="J78">
            <v>0.7240598167985226</v>
          </cell>
          <cell r="K78">
            <v>0.78705958333567505</v>
          </cell>
          <cell r="L78">
            <v>0.83745939656539703</v>
          </cell>
          <cell r="M78">
            <v>0.87777924714917455</v>
          </cell>
          <cell r="N78">
            <v>0.91003512761619654</v>
          </cell>
          <cell r="O78">
            <v>0.93583983198981413</v>
          </cell>
          <cell r="P78">
            <v>0.9564835954887082</v>
          </cell>
          <cell r="Q78">
            <v>0.97299860628782353</v>
          </cell>
          <cell r="R78">
            <v>0.9862106149271157</v>
          </cell>
          <cell r="S78">
            <v>0.99678022183854953</v>
          </cell>
          <cell r="T78">
            <v>0.99685231466234414</v>
          </cell>
          <cell r="U78">
            <v>0.99687806209941365</v>
          </cell>
          <cell r="V78">
            <v>0.99688683963477831</v>
          </cell>
          <cell r="W78">
            <v>0.99688970187457115</v>
          </cell>
          <cell r="X78">
            <v>0</v>
          </cell>
        </row>
        <row r="79">
          <cell r="A79" t="str">
            <v>Lighting</v>
          </cell>
          <cell r="B79" t="str">
            <v>Bi-Level Stairwell Lighting-NR</v>
          </cell>
          <cell r="C79" t="str">
            <v>LO12Med</v>
          </cell>
          <cell r="D79">
            <v>0.10937459468255628</v>
          </cell>
          <cell r="E79">
            <v>0.21874918936511256</v>
          </cell>
          <cell r="F79">
            <v>0.32812378404766884</v>
          </cell>
          <cell r="G79">
            <v>0.43749837873022512</v>
          </cell>
          <cell r="H79">
            <v>0.5468729734127814</v>
          </cell>
          <cell r="I79">
            <v>0.64531010862708205</v>
          </cell>
          <cell r="J79">
            <v>0.7240598167985226</v>
          </cell>
          <cell r="K79">
            <v>0.78705958333567505</v>
          </cell>
          <cell r="L79">
            <v>0.83745939656539703</v>
          </cell>
          <cell r="M79">
            <v>0.87777924714917455</v>
          </cell>
          <cell r="N79">
            <v>0.91003512761619654</v>
          </cell>
          <cell r="O79">
            <v>0.93583983198981413</v>
          </cell>
          <cell r="P79">
            <v>0.9564835954887082</v>
          </cell>
          <cell r="Q79">
            <v>0.97299860628782353</v>
          </cell>
          <cell r="R79">
            <v>0.9862106149271157</v>
          </cell>
          <cell r="S79">
            <v>0.99678022183854953</v>
          </cell>
          <cell r="T79">
            <v>0.99685231466234414</v>
          </cell>
          <cell r="U79">
            <v>0.99687806209941365</v>
          </cell>
          <cell r="V79">
            <v>0.99688683963477831</v>
          </cell>
          <cell r="W79">
            <v>0.99688970187457115</v>
          </cell>
          <cell r="X79">
            <v>0</v>
          </cell>
        </row>
        <row r="80">
          <cell r="A80" t="str">
            <v>Motors/Drives</v>
          </cell>
          <cell r="B80" t="str">
            <v>ECM-VAV-New</v>
          </cell>
          <cell r="C80" t="str">
            <v>LO12Med</v>
          </cell>
          <cell r="D80">
            <v>0.10937459468255628</v>
          </cell>
          <cell r="E80">
            <v>0.21874918936511256</v>
          </cell>
          <cell r="F80">
            <v>0.32812378404766884</v>
          </cell>
          <cell r="G80">
            <v>0.43749837873022512</v>
          </cell>
          <cell r="H80">
            <v>0.5468729734127814</v>
          </cell>
          <cell r="I80">
            <v>0.64531010862708205</v>
          </cell>
          <cell r="J80">
            <v>0.7240598167985226</v>
          </cell>
          <cell r="K80">
            <v>0.78705958333567505</v>
          </cell>
          <cell r="L80">
            <v>0.83745939656539703</v>
          </cell>
          <cell r="M80">
            <v>0.87777924714917455</v>
          </cell>
          <cell r="N80">
            <v>0.91003512761619654</v>
          </cell>
          <cell r="O80">
            <v>0.93583983198981413</v>
          </cell>
          <cell r="P80">
            <v>0.9564835954887082</v>
          </cell>
          <cell r="Q80">
            <v>0.97299860628782353</v>
          </cell>
          <cell r="R80">
            <v>0.9862106149271157</v>
          </cell>
          <cell r="S80">
            <v>0.99678022183854953</v>
          </cell>
          <cell r="T80">
            <v>0.99685231466234414</v>
          </cell>
          <cell r="U80">
            <v>0.99687806209941365</v>
          </cell>
          <cell r="V80">
            <v>0.99688683963477831</v>
          </cell>
          <cell r="W80">
            <v>0.99688970187457115</v>
          </cell>
          <cell r="X80">
            <v>0</v>
          </cell>
        </row>
        <row r="81">
          <cell r="A81" t="str">
            <v>Motors/Drives</v>
          </cell>
          <cell r="B81" t="str">
            <v>ECM-VAV-NR</v>
          </cell>
          <cell r="C81" t="str">
            <v>LO12Med</v>
          </cell>
          <cell r="D81">
            <v>0.10937459468255628</v>
          </cell>
          <cell r="E81">
            <v>0.21874918936511256</v>
          </cell>
          <cell r="F81">
            <v>0.32812378404766884</v>
          </cell>
          <cell r="G81">
            <v>0.43749837873022512</v>
          </cell>
          <cell r="H81">
            <v>0.5468729734127814</v>
          </cell>
          <cell r="I81">
            <v>0.64531010862708205</v>
          </cell>
          <cell r="J81">
            <v>0.7240598167985226</v>
          </cell>
          <cell r="K81">
            <v>0.78705958333567505</v>
          </cell>
          <cell r="L81">
            <v>0.83745939656539703</v>
          </cell>
          <cell r="M81">
            <v>0.87777924714917455</v>
          </cell>
          <cell r="N81">
            <v>0.91003512761619654</v>
          </cell>
          <cell r="O81">
            <v>0.93583983198981413</v>
          </cell>
          <cell r="P81">
            <v>0.9564835954887082</v>
          </cell>
          <cell r="Q81">
            <v>0.97299860628782353</v>
          </cell>
          <cell r="R81">
            <v>0.9862106149271157</v>
          </cell>
          <cell r="S81">
            <v>0.99678022183854953</v>
          </cell>
          <cell r="T81">
            <v>0.99685231466234414</v>
          </cell>
          <cell r="U81">
            <v>0.99687806209941365</v>
          </cell>
          <cell r="V81">
            <v>0.99688683963477831</v>
          </cell>
          <cell r="W81">
            <v>0.99688970187457115</v>
          </cell>
          <cell r="X81">
            <v>0</v>
          </cell>
        </row>
        <row r="82">
          <cell r="A82" t="str">
            <v>Motors/Drives</v>
          </cell>
          <cell r="B82" t="str">
            <v>Pool pumps-Retro</v>
          </cell>
          <cell r="C82" t="str">
            <v>Retro20Fast</v>
          </cell>
          <cell r="D82">
            <v>0.22119921692859512</v>
          </cell>
          <cell r="E82">
            <v>0.15504311102289431</v>
          </cell>
          <cell r="F82">
            <v>0.10733128557729499</v>
          </cell>
          <cell r="G82">
            <v>8.3589689255657879E-2</v>
          </cell>
          <cell r="H82">
            <v>7.3237179880126971E-2</v>
          </cell>
          <cell r="I82">
            <v>6.3374636711760357E-2</v>
          </cell>
          <cell r="J82">
            <v>5.4291838367783084E-2</v>
          </cell>
          <cell r="K82">
            <v>4.612639225659896E-2</v>
          </cell>
          <cell r="L82">
            <v>3.8916876277172864E-2</v>
          </cell>
          <cell r="M82">
            <v>3.2639916313151704E-2</v>
          </cell>
          <cell r="N82">
            <v>2.7235706125786907E-2</v>
          </cell>
          <cell r="O82">
            <v>2.1211189258265428E-2</v>
          </cell>
          <cell r="P82">
            <v>1.6519290804212883E-2</v>
          </cell>
          <cell r="Q82">
            <v>1.2865236614105324E-2</v>
          </cell>
          <cell r="R82">
            <v>1.0019456349464106E-2</v>
          </cell>
          <cell r="S82">
            <v>7.8031604509122832E-3</v>
          </cell>
          <cell r="T82">
            <v>6.077107469602494E-3</v>
          </cell>
          <cell r="U82">
            <v>4.7328560561354371E-3</v>
          </cell>
          <cell r="V82">
            <v>3.6859520026825132E-3</v>
          </cell>
          <cell r="W82">
            <v>2.8706223060526725E-3</v>
          </cell>
          <cell r="X82">
            <v>0</v>
          </cell>
        </row>
        <row r="83">
          <cell r="A83" t="str">
            <v>Motors/Drives</v>
          </cell>
          <cell r="B83" t="str">
            <v>MotorsRewind-New</v>
          </cell>
          <cell r="C83" t="str">
            <v>LO12Med</v>
          </cell>
          <cell r="D83">
            <v>0.10937459468255628</v>
          </cell>
          <cell r="E83">
            <v>0.21874918936511256</v>
          </cell>
          <cell r="F83">
            <v>0.32812378404766884</v>
          </cell>
          <cell r="G83">
            <v>0.43749837873022512</v>
          </cell>
          <cell r="H83">
            <v>0.5468729734127814</v>
          </cell>
          <cell r="I83">
            <v>0.64531010862708205</v>
          </cell>
          <cell r="J83">
            <v>0.7240598167985226</v>
          </cell>
          <cell r="K83">
            <v>0.78705958333567505</v>
          </cell>
          <cell r="L83">
            <v>0.83745939656539703</v>
          </cell>
          <cell r="M83">
            <v>0.87777924714917455</v>
          </cell>
          <cell r="N83">
            <v>0.91003512761619654</v>
          </cell>
          <cell r="O83">
            <v>0.93583983198981413</v>
          </cell>
          <cell r="P83">
            <v>0.9564835954887082</v>
          </cell>
          <cell r="Q83">
            <v>0.97299860628782353</v>
          </cell>
          <cell r="R83">
            <v>0.9862106149271157</v>
          </cell>
          <cell r="S83">
            <v>0.99678022183854953</v>
          </cell>
          <cell r="T83">
            <v>0.99685231466234414</v>
          </cell>
          <cell r="U83">
            <v>0.99687806209941365</v>
          </cell>
          <cell r="V83">
            <v>0.99688683963477831</v>
          </cell>
          <cell r="W83">
            <v>0.99688970187457115</v>
          </cell>
          <cell r="X83">
            <v>0</v>
          </cell>
        </row>
        <row r="84">
          <cell r="A84" t="str">
            <v>Motors/Drives</v>
          </cell>
          <cell r="B84" t="str">
            <v>MotorsRewind-NR</v>
          </cell>
          <cell r="C84" t="str">
            <v>LO12Med</v>
          </cell>
          <cell r="D84">
            <v>0.10937459468255628</v>
          </cell>
          <cell r="E84">
            <v>0.21874918936511256</v>
          </cell>
          <cell r="F84">
            <v>0.32812378404766884</v>
          </cell>
          <cell r="G84">
            <v>0.43749837873022512</v>
          </cell>
          <cell r="H84">
            <v>0.5468729734127814</v>
          </cell>
          <cell r="I84">
            <v>0.64531010862708205</v>
          </cell>
          <cell r="J84">
            <v>0.7240598167985226</v>
          </cell>
          <cell r="K84">
            <v>0.78705958333567505</v>
          </cell>
          <cell r="L84">
            <v>0.83745939656539703</v>
          </cell>
          <cell r="M84">
            <v>0.87777924714917455</v>
          </cell>
          <cell r="N84">
            <v>0.91003512761619654</v>
          </cell>
          <cell r="O84">
            <v>0.93583983198981413</v>
          </cell>
          <cell r="P84">
            <v>0.9564835954887082</v>
          </cell>
          <cell r="Q84">
            <v>0.97299860628782353</v>
          </cell>
          <cell r="R84">
            <v>0.9862106149271157</v>
          </cell>
          <cell r="S84">
            <v>0.99678022183854953</v>
          </cell>
          <cell r="T84">
            <v>0.99685231466234414</v>
          </cell>
          <cell r="U84">
            <v>0.99687806209941365</v>
          </cell>
          <cell r="V84">
            <v>0.99688683963477831</v>
          </cell>
          <cell r="W84">
            <v>0.99688970187457115</v>
          </cell>
          <cell r="X84">
            <v>0</v>
          </cell>
        </row>
        <row r="85">
          <cell r="A85" t="str">
            <v>Process Loads</v>
          </cell>
          <cell r="B85" t="str">
            <v>Municipal Sewage Treatment-Retro</v>
          </cell>
          <cell r="C85" t="str">
            <v>Retro5Med</v>
          </cell>
          <cell r="D85">
            <v>4.2999999999999997E-2</v>
          </cell>
          <cell r="E85">
            <v>5.279714228027832E-2</v>
          </cell>
          <cell r="F85">
            <v>6.4608251467478173E-2</v>
          </cell>
          <cell r="G85">
            <v>7.4999999999999997E-2</v>
          </cell>
          <cell r="H85">
            <v>8.5546997470333563E-2</v>
          </cell>
          <cell r="I85">
            <v>0.10001472303820647</v>
          </cell>
          <cell r="J85">
            <v>0.10971770435235073</v>
          </cell>
          <cell r="K85">
            <v>0.11208438511970376</v>
          </cell>
          <cell r="L85">
            <v>0.10562608162722853</v>
          </cell>
          <cell r="M85">
            <v>9.0794563997872335E-2</v>
          </cell>
          <cell r="N85">
            <v>7.0260666991849297E-2</v>
          </cell>
          <cell r="O85">
            <v>4.8218360404944538E-2</v>
          </cell>
          <cell r="P85">
            <v>2.8854234614640095E-2</v>
          </cell>
          <cell r="Q85">
            <v>1.4773964924806759E-2</v>
          </cell>
          <cell r="R85">
            <v>6.3385343681182649E-3</v>
          </cell>
          <cell r="S85">
            <v>2.2268577196306039E-3</v>
          </cell>
          <cell r="T85">
            <v>6.2471001963848583E-4</v>
          </cell>
          <cell r="U85">
            <v>1.3615841889635938E-4</v>
          </cell>
          <cell r="V85">
            <v>2.2380636622298944E-5</v>
          </cell>
          <cell r="W85">
            <v>2.68643837586513E-6</v>
          </cell>
          <cell r="X85">
            <v>0</v>
          </cell>
        </row>
        <row r="86">
          <cell r="A86" t="str">
            <v>Process Loads</v>
          </cell>
          <cell r="B86" t="str">
            <v>Municipal Water Supply-Retro</v>
          </cell>
          <cell r="C86" t="str">
            <v>Retro5Med</v>
          </cell>
          <cell r="D86">
            <v>4.2999999999999997E-2</v>
          </cell>
          <cell r="E86">
            <v>5.279714228027832E-2</v>
          </cell>
          <cell r="F86">
            <v>6.4608251467478173E-2</v>
          </cell>
          <cell r="G86">
            <v>7.4999999999999997E-2</v>
          </cell>
          <cell r="H86">
            <v>8.5546997470333563E-2</v>
          </cell>
          <cell r="I86">
            <v>0.10001472303820647</v>
          </cell>
          <cell r="J86">
            <v>0.10971770435235073</v>
          </cell>
          <cell r="K86">
            <v>0.11208438511970376</v>
          </cell>
          <cell r="L86">
            <v>0.10562608162722853</v>
          </cell>
          <cell r="M86">
            <v>9.0794563997872335E-2</v>
          </cell>
          <cell r="N86">
            <v>7.0260666991849297E-2</v>
          </cell>
          <cell r="O86">
            <v>4.8218360404944538E-2</v>
          </cell>
          <cell r="P86">
            <v>2.8854234614640095E-2</v>
          </cell>
          <cell r="Q86">
            <v>1.4773964924806759E-2</v>
          </cell>
          <cell r="R86">
            <v>6.3385343681182649E-3</v>
          </cell>
          <cell r="S86">
            <v>2.2268577196306039E-3</v>
          </cell>
          <cell r="T86">
            <v>6.2471001963848583E-4</v>
          </cell>
          <cell r="U86">
            <v>1.3615841889635938E-4</v>
          </cell>
          <cell r="V86">
            <v>2.2380636622298944E-5</v>
          </cell>
          <cell r="W86">
            <v>2.68643837586513E-6</v>
          </cell>
          <cell r="X86">
            <v>0</v>
          </cell>
        </row>
        <row r="87">
          <cell r="A87" t="str">
            <v>Process Loads</v>
          </cell>
          <cell r="B87" t="str">
            <v>Engine Generator Block Heaters-Retro</v>
          </cell>
          <cell r="C87" t="str">
            <v>Retro20Fast</v>
          </cell>
          <cell r="D87">
            <v>0.22119921692859512</v>
          </cell>
          <cell r="E87">
            <v>0.15504311102289431</v>
          </cell>
          <cell r="F87">
            <v>0.10733128557729499</v>
          </cell>
          <cell r="G87">
            <v>8.3589689255657879E-2</v>
          </cell>
          <cell r="H87">
            <v>7.3237179880126971E-2</v>
          </cell>
          <cell r="I87">
            <v>6.3374636711760357E-2</v>
          </cell>
          <cell r="J87">
            <v>5.4291838367783084E-2</v>
          </cell>
          <cell r="K87">
            <v>4.612639225659896E-2</v>
          </cell>
          <cell r="L87">
            <v>3.8916876277172864E-2</v>
          </cell>
          <cell r="M87">
            <v>3.2639916313151704E-2</v>
          </cell>
          <cell r="N87">
            <v>2.7235706125786907E-2</v>
          </cell>
          <cell r="O87">
            <v>2.1211189258265428E-2</v>
          </cell>
          <cell r="P87">
            <v>1.6519290804212883E-2</v>
          </cell>
          <cell r="Q87">
            <v>1.2865236614105324E-2</v>
          </cell>
          <cell r="R87">
            <v>1.0019456349464106E-2</v>
          </cell>
          <cell r="S87">
            <v>7.8031604509122832E-3</v>
          </cell>
          <cell r="T87">
            <v>6.077107469602494E-3</v>
          </cell>
          <cell r="U87">
            <v>4.7328560561354371E-3</v>
          </cell>
          <cell r="V87">
            <v>3.6859520026825132E-3</v>
          </cell>
          <cell r="W87">
            <v>2.8706223060526725E-3</v>
          </cell>
          <cell r="X87">
            <v>0</v>
          </cell>
        </row>
        <row r="88">
          <cell r="A88" t="str">
            <v>Refrigeration</v>
          </cell>
          <cell r="B88" t="str">
            <v>Grocery Refrigeration Bundle-Retro</v>
          </cell>
          <cell r="C88" t="str">
            <v>Retro12Med</v>
          </cell>
          <cell r="D88">
            <v>0.10937459468255628</v>
          </cell>
          <cell r="E88">
            <v>0.10937459468255628</v>
          </cell>
          <cell r="F88">
            <v>0.10937459468255628</v>
          </cell>
          <cell r="G88">
            <v>0.10937459468255628</v>
          </cell>
          <cell r="H88">
            <v>0.10937459468255628</v>
          </cell>
          <cell r="I88">
            <v>9.8437135214300656E-2</v>
          </cell>
          <cell r="J88">
            <v>7.874970817144053E-2</v>
          </cell>
          <cell r="K88">
            <v>6.2999766537152418E-2</v>
          </cell>
          <cell r="L88">
            <v>5.0399813229721938E-2</v>
          </cell>
          <cell r="M88">
            <v>4.0319850583777551E-2</v>
          </cell>
          <cell r="N88">
            <v>3.225588046702204E-2</v>
          </cell>
          <cell r="O88">
            <v>2.5804704373617631E-2</v>
          </cell>
          <cell r="P88">
            <v>2.0643763498894106E-2</v>
          </cell>
          <cell r="Q88">
            <v>1.6515010799115284E-2</v>
          </cell>
          <cell r="R88">
            <v>1.3212008639292228E-2</v>
          </cell>
          <cell r="S88">
            <v>1.0569606911433781E-2</v>
          </cell>
          <cell r="T88">
            <v>7.2092823794611682E-5</v>
          </cell>
          <cell r="U88">
            <v>2.5747437069512102E-5</v>
          </cell>
          <cell r="V88">
            <v>8.7775353646568632E-6</v>
          </cell>
          <cell r="W88">
            <v>2.8622397928446119E-6</v>
          </cell>
          <cell r="X88">
            <v>0</v>
          </cell>
        </row>
        <row r="89">
          <cell r="A89" t="str">
            <v>Refrigeration</v>
          </cell>
          <cell r="B89" t="str">
            <v>Packaged Refrigeration Equipment-New</v>
          </cell>
          <cell r="C89" t="str">
            <v>LOEven20</v>
          </cell>
          <cell r="D89">
            <v>0.05</v>
          </cell>
          <cell r="E89">
            <v>0.1</v>
          </cell>
          <cell r="F89">
            <v>0.15000000000000002</v>
          </cell>
          <cell r="G89">
            <v>0.2</v>
          </cell>
          <cell r="H89">
            <v>0.25</v>
          </cell>
          <cell r="I89">
            <v>0.3</v>
          </cell>
          <cell r="J89">
            <v>0.35</v>
          </cell>
          <cell r="K89">
            <v>0.39999999999999997</v>
          </cell>
          <cell r="L89">
            <v>0.44999999999999996</v>
          </cell>
          <cell r="M89">
            <v>0.49999999999999994</v>
          </cell>
          <cell r="N89">
            <v>0.54999999999999993</v>
          </cell>
          <cell r="O89">
            <v>0.6</v>
          </cell>
          <cell r="P89">
            <v>0.65</v>
          </cell>
          <cell r="Q89">
            <v>0.70000000000000007</v>
          </cell>
          <cell r="R89">
            <v>0.75000000000000011</v>
          </cell>
          <cell r="S89">
            <v>0.80000000000000016</v>
          </cell>
          <cell r="T89">
            <v>0.8500000000000002</v>
          </cell>
          <cell r="U89">
            <v>0.90000000000000024</v>
          </cell>
          <cell r="V89">
            <v>0.95000000000000029</v>
          </cell>
          <cell r="W89">
            <v>1.0000000000000002</v>
          </cell>
          <cell r="X89">
            <v>0</v>
          </cell>
        </row>
        <row r="90">
          <cell r="A90" t="str">
            <v>Refrigeration</v>
          </cell>
          <cell r="B90" t="str">
            <v>Appliances - Freezers-NR</v>
          </cell>
          <cell r="C90" t="str">
            <v>LO5Med</v>
          </cell>
          <cell r="D90">
            <v>4.2999999999999997E-2</v>
          </cell>
          <cell r="E90">
            <v>9.5797142280278316E-2</v>
          </cell>
          <cell r="F90">
            <v>0.16040539374775648</v>
          </cell>
          <cell r="G90">
            <v>0.23540539374775649</v>
          </cell>
          <cell r="H90">
            <v>0.32095239121809005</v>
          </cell>
          <cell r="I90">
            <v>0.42096711425629652</v>
          </cell>
          <cell r="J90">
            <v>0.53068481860864725</v>
          </cell>
          <cell r="K90">
            <v>0.642769203728351</v>
          </cell>
          <cell r="L90">
            <v>0.74839528535557953</v>
          </cell>
          <cell r="M90">
            <v>0.83918984935345187</v>
          </cell>
          <cell r="N90">
            <v>0.90945051634530116</v>
          </cell>
          <cell r="O90">
            <v>0.9576688767502457</v>
          </cell>
          <cell r="P90">
            <v>0.9865231113648858</v>
          </cell>
          <cell r="Q90">
            <v>1.0012970762896924</v>
          </cell>
          <cell r="R90">
            <v>1.0076356106578106</v>
          </cell>
          <cell r="S90">
            <v>1.0098624683774413</v>
          </cell>
          <cell r="T90">
            <v>1.0104871783970797</v>
          </cell>
          <cell r="U90">
            <v>1.010623336815976</v>
          </cell>
          <cell r="V90">
            <v>1.0106457174525985</v>
          </cell>
          <cell r="W90">
            <v>1.0106484038909742</v>
          </cell>
          <cell r="X90">
            <v>0</v>
          </cell>
        </row>
        <row r="91">
          <cell r="A91" t="str">
            <v>Refrigeration</v>
          </cell>
          <cell r="B91" t="str">
            <v>Appliances - Refrigerators-NR</v>
          </cell>
          <cell r="C91" t="str">
            <v>LO5Med</v>
          </cell>
          <cell r="D91">
            <v>4.2999999999999997E-2</v>
          </cell>
          <cell r="E91">
            <v>9.5797142280278316E-2</v>
          </cell>
          <cell r="F91">
            <v>0.16040539374775648</v>
          </cell>
          <cell r="G91">
            <v>0.23540539374775649</v>
          </cell>
          <cell r="H91">
            <v>0.32095239121809005</v>
          </cell>
          <cell r="I91">
            <v>0.42096711425629652</v>
          </cell>
          <cell r="J91">
            <v>0.53068481860864725</v>
          </cell>
          <cell r="K91">
            <v>0.642769203728351</v>
          </cell>
          <cell r="L91">
            <v>0.74839528535557953</v>
          </cell>
          <cell r="M91">
            <v>0.83918984935345187</v>
          </cell>
          <cell r="N91">
            <v>0.90945051634530116</v>
          </cell>
          <cell r="O91">
            <v>0.9576688767502457</v>
          </cell>
          <cell r="P91">
            <v>0.9865231113648858</v>
          </cell>
          <cell r="Q91">
            <v>1.0012970762896924</v>
          </cell>
          <cell r="R91">
            <v>1.0076356106578106</v>
          </cell>
          <cell r="S91">
            <v>1.0098624683774413</v>
          </cell>
          <cell r="T91">
            <v>1.0104871783970797</v>
          </cell>
          <cell r="U91">
            <v>1.010623336815976</v>
          </cell>
          <cell r="V91">
            <v>1.0106457174525985</v>
          </cell>
          <cell r="W91">
            <v>1.0106484038909742</v>
          </cell>
          <cell r="X91">
            <v>0</v>
          </cell>
        </row>
        <row r="92">
          <cell r="A92" t="str">
            <v>Refrigeration</v>
          </cell>
          <cell r="B92" t="str">
            <v>Water Cooler Controls-NR</v>
          </cell>
          <cell r="C92" t="str">
            <v>LO5Med</v>
          </cell>
          <cell r="D92">
            <v>4.2999999999999997E-2</v>
          </cell>
          <cell r="E92">
            <v>9.5797142280278316E-2</v>
          </cell>
          <cell r="F92">
            <v>0.16040539374775648</v>
          </cell>
          <cell r="G92">
            <v>0.23540539374775649</v>
          </cell>
          <cell r="H92">
            <v>0.32095239121809005</v>
          </cell>
          <cell r="I92">
            <v>0.42096711425629652</v>
          </cell>
          <cell r="J92">
            <v>0.53068481860864725</v>
          </cell>
          <cell r="K92">
            <v>0.642769203728351</v>
          </cell>
          <cell r="L92">
            <v>0.74839528535557953</v>
          </cell>
          <cell r="M92">
            <v>0.83918984935345187</v>
          </cell>
          <cell r="N92">
            <v>0.90945051634530116</v>
          </cell>
          <cell r="O92">
            <v>0.9576688767502457</v>
          </cell>
          <cell r="P92">
            <v>0.9865231113648858</v>
          </cell>
          <cell r="Q92">
            <v>1.0012970762896924</v>
          </cell>
          <cell r="R92">
            <v>1.0076356106578106</v>
          </cell>
          <cell r="S92">
            <v>1.0098624683774413</v>
          </cell>
          <cell r="T92">
            <v>1.0104871783970797</v>
          </cell>
          <cell r="U92">
            <v>1.010623336815976</v>
          </cell>
          <cell r="V92">
            <v>1.0106457174525985</v>
          </cell>
          <cell r="W92">
            <v>1.0106484038909742</v>
          </cell>
          <cell r="X92">
            <v>0</v>
          </cell>
        </row>
        <row r="93">
          <cell r="A93" t="str">
            <v>Water Heating</v>
          </cell>
          <cell r="B93" t="str">
            <v>WHTanks-New</v>
          </cell>
          <cell r="C93" t="str">
            <v>LO12Med</v>
          </cell>
          <cell r="D93">
            <v>0.10937459468255628</v>
          </cell>
          <cell r="E93">
            <v>0.21874918936511256</v>
          </cell>
          <cell r="F93">
            <v>0.32812378404766884</v>
          </cell>
          <cell r="G93">
            <v>0.43749837873022512</v>
          </cell>
          <cell r="H93">
            <v>0.5468729734127814</v>
          </cell>
          <cell r="I93">
            <v>0.64531010862708205</v>
          </cell>
          <cell r="J93">
            <v>0.7240598167985226</v>
          </cell>
          <cell r="K93">
            <v>0.78705958333567505</v>
          </cell>
          <cell r="L93">
            <v>0.83745939656539703</v>
          </cell>
          <cell r="M93">
            <v>0.87777924714917455</v>
          </cell>
          <cell r="N93">
            <v>0.91003512761619654</v>
          </cell>
          <cell r="O93">
            <v>0.93583983198981413</v>
          </cell>
          <cell r="P93">
            <v>0.9564835954887082</v>
          </cell>
          <cell r="Q93">
            <v>0.97299860628782353</v>
          </cell>
          <cell r="R93">
            <v>0.9862106149271157</v>
          </cell>
          <cell r="S93">
            <v>0.99678022183854953</v>
          </cell>
          <cell r="T93">
            <v>0.99685231466234414</v>
          </cell>
          <cell r="U93">
            <v>0.99687806209941365</v>
          </cell>
          <cell r="V93">
            <v>0.99688683963477831</v>
          </cell>
          <cell r="W93">
            <v>0.99688970187457115</v>
          </cell>
          <cell r="X93">
            <v>0</v>
          </cell>
        </row>
        <row r="94">
          <cell r="A94" t="str">
            <v>Water Heating</v>
          </cell>
          <cell r="B94" t="str">
            <v>WHTanks-NR</v>
          </cell>
          <cell r="C94" t="str">
            <v>LO12Med</v>
          </cell>
          <cell r="D94">
            <v>0.10937459468255628</v>
          </cell>
          <cell r="E94">
            <v>0.21874918936511256</v>
          </cell>
          <cell r="F94">
            <v>0.32812378404766884</v>
          </cell>
          <cell r="G94">
            <v>0.43749837873022512</v>
          </cell>
          <cell r="H94">
            <v>0.5468729734127814</v>
          </cell>
          <cell r="I94">
            <v>0.64531010862708205</v>
          </cell>
          <cell r="J94">
            <v>0.7240598167985226</v>
          </cell>
          <cell r="K94">
            <v>0.78705958333567505</v>
          </cell>
          <cell r="L94">
            <v>0.83745939656539703</v>
          </cell>
          <cell r="M94">
            <v>0.87777924714917455</v>
          </cell>
          <cell r="N94">
            <v>0.91003512761619654</v>
          </cell>
          <cell r="O94">
            <v>0.93583983198981413</v>
          </cell>
          <cell r="P94">
            <v>0.9564835954887082</v>
          </cell>
          <cell r="Q94">
            <v>0.97299860628782353</v>
          </cell>
          <cell r="R94">
            <v>0.9862106149271157</v>
          </cell>
          <cell r="S94">
            <v>0.99678022183854953</v>
          </cell>
          <cell r="T94">
            <v>0.99685231466234414</v>
          </cell>
          <cell r="U94">
            <v>0.99687806209941365</v>
          </cell>
          <cell r="V94">
            <v>0.99688683963477831</v>
          </cell>
          <cell r="W94">
            <v>0.99688970187457115</v>
          </cell>
          <cell r="X94">
            <v>0</v>
          </cell>
        </row>
        <row r="95">
          <cell r="A95" t="str">
            <v>Water Heating</v>
          </cell>
          <cell r="B95" t="str">
            <v>Appliances - Clothes Washers-NR</v>
          </cell>
          <cell r="C95" t="str">
            <v>Retro20Fast</v>
          </cell>
          <cell r="D95">
            <v>0.22119921692859512</v>
          </cell>
          <cell r="E95">
            <v>0.15504311102289431</v>
          </cell>
          <cell r="F95">
            <v>0.10733128557729499</v>
          </cell>
          <cell r="G95">
            <v>8.3589689255657879E-2</v>
          </cell>
          <cell r="H95">
            <v>7.3237179880126971E-2</v>
          </cell>
          <cell r="I95">
            <v>6.3374636711760357E-2</v>
          </cell>
          <cell r="J95">
            <v>5.4291838367783084E-2</v>
          </cell>
          <cell r="K95">
            <v>4.612639225659896E-2</v>
          </cell>
          <cell r="L95">
            <v>3.8916876277172864E-2</v>
          </cell>
          <cell r="M95">
            <v>3.2639916313151704E-2</v>
          </cell>
          <cell r="N95">
            <v>2.7235706125786907E-2</v>
          </cell>
          <cell r="O95">
            <v>2.1211189258265428E-2</v>
          </cell>
          <cell r="P95">
            <v>1.6519290804212883E-2</v>
          </cell>
          <cell r="Q95">
            <v>1.2865236614105324E-2</v>
          </cell>
          <cell r="R95">
            <v>1.0019456349464106E-2</v>
          </cell>
          <cell r="S95">
            <v>7.8031604509122832E-3</v>
          </cell>
          <cell r="T95">
            <v>6.077107469602494E-3</v>
          </cell>
          <cell r="U95">
            <v>4.7328560561354371E-3</v>
          </cell>
          <cell r="V95">
            <v>3.6859520026825132E-3</v>
          </cell>
          <cell r="W95">
            <v>2.8706223060526725E-3</v>
          </cell>
          <cell r="X95">
            <v>0</v>
          </cell>
        </row>
        <row r="96">
          <cell r="A96" t="str">
            <v>Water Heating</v>
          </cell>
          <cell r="B96" t="str">
            <v>Showerheads-Retro</v>
          </cell>
          <cell r="C96" t="str">
            <v>Retro20Fast</v>
          </cell>
          <cell r="D96">
            <v>0.22119921692859512</v>
          </cell>
          <cell r="E96">
            <v>0.15504311102289431</v>
          </cell>
          <cell r="F96">
            <v>0.10733128557729499</v>
          </cell>
          <cell r="G96">
            <v>8.3589689255657879E-2</v>
          </cell>
          <cell r="H96">
            <v>7.3237179880126971E-2</v>
          </cell>
          <cell r="I96">
            <v>6.3374636711760357E-2</v>
          </cell>
          <cell r="J96">
            <v>5.4291838367783084E-2</v>
          </cell>
          <cell r="K96">
            <v>4.612639225659896E-2</v>
          </cell>
          <cell r="L96">
            <v>3.8916876277172864E-2</v>
          </cell>
          <cell r="M96">
            <v>3.2639916313151704E-2</v>
          </cell>
          <cell r="N96">
            <v>2.7235706125786907E-2</v>
          </cell>
          <cell r="O96">
            <v>2.1211189258265428E-2</v>
          </cell>
          <cell r="P96">
            <v>1.6519290804212883E-2</v>
          </cell>
          <cell r="Q96">
            <v>1.2865236614105324E-2</v>
          </cell>
          <cell r="R96">
            <v>1.0019456349464106E-2</v>
          </cell>
          <cell r="S96">
            <v>7.8031604509122832E-3</v>
          </cell>
          <cell r="T96">
            <v>6.077107469602494E-3</v>
          </cell>
          <cell r="U96">
            <v>4.7328560561354371E-3</v>
          </cell>
          <cell r="V96">
            <v>3.6859520026825132E-3</v>
          </cell>
          <cell r="W96">
            <v>2.8706223060526725E-3</v>
          </cell>
          <cell r="X96">
            <v>0</v>
          </cell>
        </row>
        <row r="97">
          <cell r="A97" t="str">
            <v>Water Heating</v>
          </cell>
          <cell r="B97" t="str">
            <v>Water Heating - GFHX-New</v>
          </cell>
          <cell r="C97" t="str">
            <v>Retro20Fast</v>
          </cell>
          <cell r="D97">
            <v>0.22119921692859512</v>
          </cell>
          <cell r="E97">
            <v>0.15504311102289431</v>
          </cell>
          <cell r="F97">
            <v>0.10733128557729499</v>
          </cell>
          <cell r="G97">
            <v>8.3589689255657879E-2</v>
          </cell>
          <cell r="H97">
            <v>7.3237179880126971E-2</v>
          </cell>
          <cell r="I97">
            <v>6.3374636711760357E-2</v>
          </cell>
          <cell r="J97">
            <v>5.4291838367783084E-2</v>
          </cell>
          <cell r="K97">
            <v>4.612639225659896E-2</v>
          </cell>
          <cell r="L97">
            <v>3.8916876277172864E-2</v>
          </cell>
          <cell r="M97">
            <v>3.2639916313151704E-2</v>
          </cell>
          <cell r="N97">
            <v>2.7235706125786907E-2</v>
          </cell>
          <cell r="O97">
            <v>2.1211189258265428E-2</v>
          </cell>
          <cell r="P97">
            <v>1.6519290804212883E-2</v>
          </cell>
          <cell r="Q97">
            <v>1.2865236614105324E-2</v>
          </cell>
          <cell r="R97">
            <v>1.0019456349464106E-2</v>
          </cell>
          <cell r="S97">
            <v>7.8031604509122832E-3</v>
          </cell>
          <cell r="T97">
            <v>6.077107469602494E-3</v>
          </cell>
          <cell r="U97">
            <v>4.7328560561354371E-3</v>
          </cell>
          <cell r="V97">
            <v>3.6859520026825132E-3</v>
          </cell>
          <cell r="W97">
            <v>2.8706223060526725E-3</v>
          </cell>
          <cell r="X97">
            <v>0</v>
          </cell>
        </row>
        <row r="98">
          <cell r="A98" t="str">
            <v>Water Heating</v>
          </cell>
          <cell r="B98" t="str">
            <v>Demand Control Circulating system DHW-Retro</v>
          </cell>
          <cell r="C98" t="str">
            <v>RetroEven20</v>
          </cell>
          <cell r="D98">
            <v>0.05</v>
          </cell>
          <cell r="E98">
            <v>0.05</v>
          </cell>
          <cell r="F98">
            <v>0.05</v>
          </cell>
          <cell r="G98">
            <v>0.05</v>
          </cell>
          <cell r="H98">
            <v>0.05</v>
          </cell>
          <cell r="I98">
            <v>0.05</v>
          </cell>
          <cell r="J98">
            <v>0.05</v>
          </cell>
          <cell r="K98">
            <v>0.05</v>
          </cell>
          <cell r="L98">
            <v>0.05</v>
          </cell>
          <cell r="M98">
            <v>0.05</v>
          </cell>
          <cell r="N98">
            <v>0.05</v>
          </cell>
          <cell r="O98">
            <v>0.05</v>
          </cell>
          <cell r="P98">
            <v>0.05</v>
          </cell>
          <cell r="Q98">
            <v>0.05</v>
          </cell>
          <cell r="R98">
            <v>0.05</v>
          </cell>
          <cell r="S98">
            <v>0.05</v>
          </cell>
          <cell r="T98">
            <v>0.05</v>
          </cell>
          <cell r="U98">
            <v>0.05</v>
          </cell>
          <cell r="V98">
            <v>0.05</v>
          </cell>
          <cell r="W98">
            <v>0.05</v>
          </cell>
          <cell r="X98">
            <v>0</v>
          </cell>
        </row>
        <row r="99">
          <cell r="A99" t="str">
            <v>Water Heating</v>
          </cell>
          <cell r="B99" t="str">
            <v>Central HPWH MF-Retro</v>
          </cell>
          <cell r="C99" t="str">
            <v>Retro20Fast</v>
          </cell>
          <cell r="D99">
            <v>0.22119921692859512</v>
          </cell>
          <cell r="E99">
            <v>0.15504311102289431</v>
          </cell>
          <cell r="F99">
            <v>0.10733128557729499</v>
          </cell>
          <cell r="G99">
            <v>8.3589689255657879E-2</v>
          </cell>
          <cell r="H99">
            <v>7.3237179880126971E-2</v>
          </cell>
          <cell r="I99">
            <v>6.3374636711760357E-2</v>
          </cell>
          <cell r="J99">
            <v>5.4291838367783084E-2</v>
          </cell>
          <cell r="K99">
            <v>4.612639225659896E-2</v>
          </cell>
          <cell r="L99">
            <v>3.8916876277172864E-2</v>
          </cell>
          <cell r="M99">
            <v>3.2639916313151704E-2</v>
          </cell>
          <cell r="N99">
            <v>2.7235706125786907E-2</v>
          </cell>
          <cell r="O99">
            <v>2.1211189258265428E-2</v>
          </cell>
          <cell r="P99">
            <v>1.6519290804212883E-2</v>
          </cell>
          <cell r="Q99">
            <v>1.2865236614105324E-2</v>
          </cell>
          <cell r="R99">
            <v>1.0019456349464106E-2</v>
          </cell>
          <cell r="S99">
            <v>7.8031604509122832E-3</v>
          </cell>
          <cell r="T99">
            <v>6.077107469602494E-3</v>
          </cell>
          <cell r="U99">
            <v>4.7328560561354371E-3</v>
          </cell>
          <cell r="V99">
            <v>3.6859520026825132E-3</v>
          </cell>
          <cell r="W99">
            <v>2.8706223060526725E-3</v>
          </cell>
          <cell r="X99">
            <v>0</v>
          </cell>
        </row>
        <row r="100">
          <cell r="A100" t="str">
            <v>Whole Bldg/Meter Level</v>
          </cell>
          <cell r="B100" t="str">
            <v>Ultra Low Energy Building-New</v>
          </cell>
          <cell r="C100" t="str">
            <v>LO1Slow</v>
          </cell>
          <cell r="D100">
            <v>2.5643970768378654E-3</v>
          </cell>
          <cell r="E100">
            <v>7.6904586297764643E-3</v>
          </cell>
          <cell r="F100">
            <v>1.6792013047419844E-2</v>
          </cell>
          <cell r="G100">
            <v>3.15969387774655E-2</v>
          </cell>
          <cell r="H100">
            <v>5.406874819795171E-2</v>
          </cell>
          <cell r="I100">
            <v>8.6253181011834101E-2</v>
          </cell>
          <cell r="J100">
            <v>0.1300328481838382</v>
          </cell>
          <cell r="K100">
            <v>0.18678710893858319</v>
          </cell>
          <cell r="L100">
            <v>0.2569823480072907</v>
          </cell>
          <cell r="M100">
            <v>0.33975920985004748</v>
          </cell>
          <cell r="N100">
            <v>0.43262946935754232</v>
          </cell>
          <cell r="O100">
            <v>0.53142594003645804</v>
          </cell>
          <cell r="P100">
            <v>0.63063487292644704</v>
          </cell>
          <cell r="Q100">
            <v>0.7241560234206913</v>
          </cell>
          <cell r="R100">
            <v>0.80638203131755359</v>
          </cell>
          <cell r="S100">
            <v>0.87331559734491926</v>
          </cell>
          <cell r="T100">
            <v>0.92334516248836807</v>
          </cell>
          <cell r="U100">
            <v>0.95737002770730018</v>
          </cell>
          <cell r="V100">
            <v>0.97821608704807483</v>
          </cell>
          <cell r="W100">
            <v>0.98821608704807484</v>
          </cell>
          <cell r="X100">
            <v>0</v>
          </cell>
        </row>
        <row r="101">
          <cell r="B101" t="str">
            <v>Low Power LF Lamps-NR</v>
          </cell>
          <cell r="C101" t="str">
            <v>LO20Fast</v>
          </cell>
          <cell r="D101">
            <v>0.22119921692859512</v>
          </cell>
          <cell r="E101">
            <v>0.37624232795148943</v>
          </cell>
          <cell r="F101">
            <v>0.48357361352878442</v>
          </cell>
          <cell r="G101">
            <v>0.56716330278444227</v>
          </cell>
          <cell r="H101">
            <v>0.64040048266456928</v>
          </cell>
          <cell r="I101">
            <v>0.70377511937632964</v>
          </cell>
          <cell r="J101">
            <v>0.7580669577441127</v>
          </cell>
          <cell r="K101">
            <v>0.80419335000071168</v>
          </cell>
          <cell r="L101">
            <v>0.84311022627788457</v>
          </cell>
          <cell r="M101">
            <v>0.87575014259103623</v>
          </cell>
          <cell r="N101">
            <v>0.90298584871682319</v>
          </cell>
          <cell r="O101">
            <v>0.92419703797508856</v>
          </cell>
          <cell r="P101">
            <v>0.94071632877930145</v>
          </cell>
          <cell r="Q101">
            <v>0.95358156539340677</v>
          </cell>
          <cell r="R101">
            <v>0.96360102174287088</v>
          </cell>
          <cell r="S101">
            <v>0.97140418219378311</v>
          </cell>
          <cell r="T101">
            <v>0.97748128966338554</v>
          </cell>
          <cell r="U101">
            <v>0.98221414571952104</v>
          </cell>
          <cell r="V101">
            <v>0.98590009772220355</v>
          </cell>
          <cell r="W101">
            <v>0.98877072002825628</v>
          </cell>
          <cell r="X101">
            <v>0</v>
          </cell>
        </row>
        <row r="102">
          <cell r="D102" t="str">
            <v/>
          </cell>
          <cell r="E102" t="str">
            <v/>
          </cell>
          <cell r="F102" t="str">
            <v/>
          </cell>
          <cell r="G102" t="str">
            <v/>
          </cell>
          <cell r="H102" t="str">
            <v/>
          </cell>
          <cell r="I102" t="str">
            <v/>
          </cell>
          <cell r="J102" t="str">
            <v/>
          </cell>
          <cell r="K102" t="str">
            <v/>
          </cell>
          <cell r="L102" t="str">
            <v/>
          </cell>
          <cell r="M102" t="str">
            <v/>
          </cell>
          <cell r="N102" t="str">
            <v/>
          </cell>
          <cell r="O102" t="str">
            <v/>
          </cell>
          <cell r="P102" t="str">
            <v/>
          </cell>
          <cell r="Q102" t="str">
            <v/>
          </cell>
          <cell r="R102" t="str">
            <v/>
          </cell>
          <cell r="S102" t="str">
            <v/>
          </cell>
          <cell r="T102" t="str">
            <v/>
          </cell>
          <cell r="U102" t="str">
            <v/>
          </cell>
          <cell r="V102" t="str">
            <v/>
          </cell>
          <cell r="W102" t="str">
            <v/>
          </cell>
          <cell r="X102">
            <v>0</v>
          </cell>
        </row>
        <row r="103">
          <cell r="D103" t="str">
            <v/>
          </cell>
          <cell r="E103" t="str">
            <v/>
          </cell>
          <cell r="F103" t="str">
            <v/>
          </cell>
          <cell r="G103" t="str">
            <v/>
          </cell>
          <cell r="H103" t="str">
            <v/>
          </cell>
          <cell r="I103" t="str">
            <v/>
          </cell>
          <cell r="J103" t="str">
            <v/>
          </cell>
          <cell r="K103" t="str">
            <v/>
          </cell>
          <cell r="L103" t="str">
            <v/>
          </cell>
          <cell r="M103" t="str">
            <v/>
          </cell>
          <cell r="N103" t="str">
            <v/>
          </cell>
          <cell r="O103" t="str">
            <v/>
          </cell>
          <cell r="P103" t="str">
            <v/>
          </cell>
          <cell r="Q103" t="str">
            <v/>
          </cell>
          <cell r="R103" t="str">
            <v/>
          </cell>
          <cell r="S103" t="str">
            <v/>
          </cell>
          <cell r="T103" t="str">
            <v/>
          </cell>
          <cell r="U103" t="str">
            <v/>
          </cell>
          <cell r="V103" t="str">
            <v/>
          </cell>
          <cell r="W103" t="str">
            <v/>
          </cell>
          <cell r="X103">
            <v>0</v>
          </cell>
        </row>
        <row r="104">
          <cell r="D104" t="str">
            <v/>
          </cell>
          <cell r="E104" t="str">
            <v/>
          </cell>
          <cell r="F104" t="str">
            <v/>
          </cell>
          <cell r="G104" t="str">
            <v/>
          </cell>
          <cell r="H104" t="str">
            <v/>
          </cell>
          <cell r="I104" t="str">
            <v/>
          </cell>
          <cell r="J104" t="str">
            <v/>
          </cell>
          <cell r="K104" t="str">
            <v/>
          </cell>
          <cell r="L104" t="str">
            <v/>
          </cell>
          <cell r="M104" t="str">
            <v/>
          </cell>
          <cell r="N104" t="str">
            <v/>
          </cell>
          <cell r="O104" t="str">
            <v/>
          </cell>
          <cell r="P104" t="str">
            <v/>
          </cell>
          <cell r="Q104" t="str">
            <v/>
          </cell>
          <cell r="R104" t="str">
            <v/>
          </cell>
          <cell r="S104" t="str">
            <v/>
          </cell>
          <cell r="T104" t="str">
            <v/>
          </cell>
          <cell r="U104" t="str">
            <v/>
          </cell>
          <cell r="V104" t="str">
            <v/>
          </cell>
          <cell r="W104" t="str">
            <v/>
          </cell>
          <cell r="X104">
            <v>0</v>
          </cell>
        </row>
        <row r="105">
          <cell r="D105" t="str">
            <v/>
          </cell>
          <cell r="E105" t="str">
            <v/>
          </cell>
          <cell r="F105" t="str">
            <v/>
          </cell>
          <cell r="G105" t="str">
            <v/>
          </cell>
          <cell r="H105" t="str">
            <v/>
          </cell>
          <cell r="I105" t="str">
            <v/>
          </cell>
          <cell r="J105" t="str">
            <v/>
          </cell>
          <cell r="K105" t="str">
            <v/>
          </cell>
          <cell r="L105" t="str">
            <v/>
          </cell>
          <cell r="M105" t="str">
            <v/>
          </cell>
          <cell r="N105" t="str">
            <v/>
          </cell>
          <cell r="O105" t="str">
            <v/>
          </cell>
          <cell r="P105" t="str">
            <v/>
          </cell>
          <cell r="Q105" t="str">
            <v/>
          </cell>
          <cell r="R105" t="str">
            <v/>
          </cell>
          <cell r="S105" t="str">
            <v/>
          </cell>
          <cell r="T105" t="str">
            <v/>
          </cell>
          <cell r="U105" t="str">
            <v/>
          </cell>
          <cell r="V105" t="str">
            <v/>
          </cell>
          <cell r="W105" t="str">
            <v/>
          </cell>
          <cell r="X105">
            <v>0</v>
          </cell>
        </row>
        <row r="106">
          <cell r="D106" t="str">
            <v/>
          </cell>
          <cell r="E106" t="str">
            <v/>
          </cell>
          <cell r="F106" t="str">
            <v/>
          </cell>
          <cell r="G106" t="str">
            <v/>
          </cell>
          <cell r="H106" t="str">
            <v/>
          </cell>
          <cell r="I106" t="str">
            <v/>
          </cell>
          <cell r="J106" t="str">
            <v/>
          </cell>
          <cell r="K106" t="str">
            <v/>
          </cell>
          <cell r="L106" t="str">
            <v/>
          </cell>
          <cell r="M106" t="str">
            <v/>
          </cell>
          <cell r="N106" t="str">
            <v/>
          </cell>
          <cell r="O106" t="str">
            <v/>
          </cell>
          <cell r="P106" t="str">
            <v/>
          </cell>
          <cell r="Q106" t="str">
            <v/>
          </cell>
          <cell r="R106" t="str">
            <v/>
          </cell>
          <cell r="S106" t="str">
            <v/>
          </cell>
          <cell r="T106" t="str">
            <v/>
          </cell>
          <cell r="U106" t="str">
            <v/>
          </cell>
          <cell r="V106" t="str">
            <v/>
          </cell>
          <cell r="W106" t="str">
            <v/>
          </cell>
          <cell r="X106">
            <v>0</v>
          </cell>
        </row>
        <row r="107">
          <cell r="D107" t="str">
            <v/>
          </cell>
          <cell r="E107" t="str">
            <v/>
          </cell>
          <cell r="F107" t="str">
            <v/>
          </cell>
          <cell r="G107" t="str">
            <v/>
          </cell>
          <cell r="H107" t="str">
            <v/>
          </cell>
          <cell r="I107" t="str">
            <v/>
          </cell>
          <cell r="J107" t="str">
            <v/>
          </cell>
          <cell r="K107" t="str">
            <v/>
          </cell>
          <cell r="L107" t="str">
            <v/>
          </cell>
          <cell r="M107" t="str">
            <v/>
          </cell>
          <cell r="N107" t="str">
            <v/>
          </cell>
          <cell r="O107" t="str">
            <v/>
          </cell>
          <cell r="P107" t="str">
            <v/>
          </cell>
          <cell r="Q107" t="str">
            <v/>
          </cell>
          <cell r="R107" t="str">
            <v/>
          </cell>
          <cell r="S107" t="str">
            <v/>
          </cell>
          <cell r="T107" t="str">
            <v/>
          </cell>
          <cell r="U107" t="str">
            <v/>
          </cell>
          <cell r="V107" t="str">
            <v/>
          </cell>
          <cell r="W107" t="str">
            <v/>
          </cell>
          <cell r="X107">
            <v>0</v>
          </cell>
        </row>
        <row r="108">
          <cell r="D108" t="str">
            <v/>
          </cell>
          <cell r="E108" t="str">
            <v/>
          </cell>
          <cell r="F108" t="str">
            <v/>
          </cell>
          <cell r="G108" t="str">
            <v/>
          </cell>
          <cell r="H108" t="str">
            <v/>
          </cell>
          <cell r="I108" t="str">
            <v/>
          </cell>
          <cell r="J108" t="str">
            <v/>
          </cell>
          <cell r="K108" t="str">
            <v/>
          </cell>
          <cell r="L108" t="str">
            <v/>
          </cell>
          <cell r="M108" t="str">
            <v/>
          </cell>
          <cell r="N108" t="str">
            <v/>
          </cell>
          <cell r="O108" t="str">
            <v/>
          </cell>
          <cell r="P108" t="str">
            <v/>
          </cell>
          <cell r="Q108" t="str">
            <v/>
          </cell>
          <cell r="R108" t="str">
            <v/>
          </cell>
          <cell r="S108" t="str">
            <v/>
          </cell>
          <cell r="T108" t="str">
            <v/>
          </cell>
          <cell r="U108" t="str">
            <v/>
          </cell>
          <cell r="V108" t="str">
            <v/>
          </cell>
          <cell r="W108" t="str">
            <v/>
          </cell>
          <cell r="X108">
            <v>0</v>
          </cell>
        </row>
        <row r="109">
          <cell r="D109" t="str">
            <v/>
          </cell>
          <cell r="E109" t="str">
            <v/>
          </cell>
          <cell r="F109" t="str">
            <v/>
          </cell>
          <cell r="G109" t="str">
            <v/>
          </cell>
          <cell r="H109" t="str">
            <v/>
          </cell>
          <cell r="I109" t="str">
            <v/>
          </cell>
          <cell r="J109" t="str">
            <v/>
          </cell>
          <cell r="K109" t="str">
            <v/>
          </cell>
          <cell r="L109" t="str">
            <v/>
          </cell>
          <cell r="M109" t="str">
            <v/>
          </cell>
          <cell r="N109" t="str">
            <v/>
          </cell>
          <cell r="O109" t="str">
            <v/>
          </cell>
          <cell r="P109" t="str">
            <v/>
          </cell>
          <cell r="Q109" t="str">
            <v/>
          </cell>
          <cell r="R109" t="str">
            <v/>
          </cell>
          <cell r="S109" t="str">
            <v/>
          </cell>
          <cell r="T109" t="str">
            <v/>
          </cell>
          <cell r="U109" t="str">
            <v/>
          </cell>
          <cell r="V109" t="str">
            <v/>
          </cell>
          <cell r="W109" t="str">
            <v/>
          </cell>
          <cell r="X109">
            <v>0</v>
          </cell>
        </row>
        <row r="110">
          <cell r="D110" t="str">
            <v/>
          </cell>
          <cell r="E110" t="str">
            <v/>
          </cell>
          <cell r="F110" t="str">
            <v/>
          </cell>
          <cell r="G110" t="str">
            <v/>
          </cell>
          <cell r="H110" t="str">
            <v/>
          </cell>
          <cell r="I110" t="str">
            <v/>
          </cell>
          <cell r="J110" t="str">
            <v/>
          </cell>
          <cell r="K110" t="str">
            <v/>
          </cell>
          <cell r="L110" t="str">
            <v/>
          </cell>
          <cell r="M110" t="str">
            <v/>
          </cell>
          <cell r="N110" t="str">
            <v/>
          </cell>
          <cell r="O110" t="str">
            <v/>
          </cell>
          <cell r="P110" t="str">
            <v/>
          </cell>
          <cell r="Q110" t="str">
            <v/>
          </cell>
          <cell r="R110" t="str">
            <v/>
          </cell>
          <cell r="S110" t="str">
            <v/>
          </cell>
          <cell r="T110" t="str">
            <v/>
          </cell>
          <cell r="U110" t="str">
            <v/>
          </cell>
          <cell r="V110" t="str">
            <v/>
          </cell>
          <cell r="W110" t="str">
            <v/>
          </cell>
          <cell r="X110">
            <v>0</v>
          </cell>
        </row>
        <row r="111">
          <cell r="D111" t="str">
            <v/>
          </cell>
          <cell r="E111" t="str">
            <v/>
          </cell>
          <cell r="F111" t="str">
            <v/>
          </cell>
          <cell r="G111" t="str">
            <v/>
          </cell>
          <cell r="H111" t="str">
            <v/>
          </cell>
          <cell r="I111" t="str">
            <v/>
          </cell>
          <cell r="J111" t="str">
            <v/>
          </cell>
          <cell r="K111" t="str">
            <v/>
          </cell>
          <cell r="L111" t="str">
            <v/>
          </cell>
          <cell r="M111" t="str">
            <v/>
          </cell>
          <cell r="N111" t="str">
            <v/>
          </cell>
          <cell r="O111" t="str">
            <v/>
          </cell>
          <cell r="P111" t="str">
            <v/>
          </cell>
          <cell r="Q111" t="str">
            <v/>
          </cell>
          <cell r="R111" t="str">
            <v/>
          </cell>
          <cell r="S111" t="str">
            <v/>
          </cell>
          <cell r="T111" t="str">
            <v/>
          </cell>
          <cell r="U111" t="str">
            <v/>
          </cell>
          <cell r="V111" t="str">
            <v/>
          </cell>
          <cell r="W111" t="str">
            <v/>
          </cell>
          <cell r="X111">
            <v>0</v>
          </cell>
        </row>
        <row r="112">
          <cell r="D112" t="str">
            <v/>
          </cell>
          <cell r="E112" t="str">
            <v/>
          </cell>
          <cell r="F112" t="str">
            <v/>
          </cell>
          <cell r="G112" t="str">
            <v/>
          </cell>
          <cell r="H112" t="str">
            <v/>
          </cell>
          <cell r="I112" t="str">
            <v/>
          </cell>
          <cell r="J112" t="str">
            <v/>
          </cell>
          <cell r="K112" t="str">
            <v/>
          </cell>
          <cell r="L112" t="str">
            <v/>
          </cell>
          <cell r="M112" t="str">
            <v/>
          </cell>
          <cell r="N112" t="str">
            <v/>
          </cell>
          <cell r="O112" t="str">
            <v/>
          </cell>
          <cell r="P112" t="str">
            <v/>
          </cell>
          <cell r="Q112" t="str">
            <v/>
          </cell>
          <cell r="R112" t="str">
            <v/>
          </cell>
          <cell r="S112" t="str">
            <v/>
          </cell>
          <cell r="T112" t="str">
            <v/>
          </cell>
          <cell r="U112" t="str">
            <v/>
          </cell>
          <cell r="V112" t="str">
            <v/>
          </cell>
          <cell r="W112" t="str">
            <v/>
          </cell>
          <cell r="X112">
            <v>0</v>
          </cell>
        </row>
        <row r="113">
          <cell r="D113" t="str">
            <v/>
          </cell>
          <cell r="E113" t="str">
            <v/>
          </cell>
          <cell r="F113" t="str">
            <v/>
          </cell>
          <cell r="G113" t="str">
            <v/>
          </cell>
          <cell r="H113" t="str">
            <v/>
          </cell>
          <cell r="I113" t="str">
            <v/>
          </cell>
          <cell r="J113" t="str">
            <v/>
          </cell>
          <cell r="K113" t="str">
            <v/>
          </cell>
          <cell r="L113" t="str">
            <v/>
          </cell>
          <cell r="M113" t="str">
            <v/>
          </cell>
          <cell r="N113" t="str">
            <v/>
          </cell>
          <cell r="O113" t="str">
            <v/>
          </cell>
          <cell r="P113" t="str">
            <v/>
          </cell>
          <cell r="Q113" t="str">
            <v/>
          </cell>
          <cell r="R113" t="str">
            <v/>
          </cell>
          <cell r="S113" t="str">
            <v/>
          </cell>
          <cell r="T113" t="str">
            <v/>
          </cell>
          <cell r="U113" t="str">
            <v/>
          </cell>
          <cell r="V113" t="str">
            <v/>
          </cell>
          <cell r="W113" t="str">
            <v/>
          </cell>
          <cell r="X113">
            <v>0</v>
          </cell>
        </row>
        <row r="114">
          <cell r="D114" t="str">
            <v/>
          </cell>
          <cell r="E114" t="str">
            <v/>
          </cell>
          <cell r="F114" t="str">
            <v/>
          </cell>
          <cell r="G114" t="str">
            <v/>
          </cell>
          <cell r="H114" t="str">
            <v/>
          </cell>
          <cell r="I114" t="str">
            <v/>
          </cell>
          <cell r="J114" t="str">
            <v/>
          </cell>
          <cell r="K114" t="str">
            <v/>
          </cell>
          <cell r="L114" t="str">
            <v/>
          </cell>
          <cell r="M114" t="str">
            <v/>
          </cell>
          <cell r="N114" t="str">
            <v/>
          </cell>
          <cell r="O114" t="str">
            <v/>
          </cell>
          <cell r="P114" t="str">
            <v/>
          </cell>
          <cell r="Q114" t="str">
            <v/>
          </cell>
          <cell r="R114" t="str">
            <v/>
          </cell>
          <cell r="S114" t="str">
            <v/>
          </cell>
          <cell r="T114" t="str">
            <v/>
          </cell>
          <cell r="U114" t="str">
            <v/>
          </cell>
          <cell r="V114" t="str">
            <v/>
          </cell>
          <cell r="W114" t="str">
            <v/>
          </cell>
          <cell r="X114">
            <v>0</v>
          </cell>
        </row>
        <row r="115">
          <cell r="D115" t="str">
            <v/>
          </cell>
          <cell r="E115" t="str">
            <v/>
          </cell>
          <cell r="F115" t="str">
            <v/>
          </cell>
          <cell r="G115" t="str">
            <v/>
          </cell>
          <cell r="H115" t="str">
            <v/>
          </cell>
          <cell r="I115" t="str">
            <v/>
          </cell>
          <cell r="J115" t="str">
            <v/>
          </cell>
          <cell r="K115" t="str">
            <v/>
          </cell>
          <cell r="L115" t="str">
            <v/>
          </cell>
          <cell r="M115" t="str">
            <v/>
          </cell>
          <cell r="N115" t="str">
            <v/>
          </cell>
          <cell r="O115" t="str">
            <v/>
          </cell>
          <cell r="P115" t="str">
            <v/>
          </cell>
          <cell r="Q115" t="str">
            <v/>
          </cell>
          <cell r="R115" t="str">
            <v/>
          </cell>
          <cell r="S115" t="str">
            <v/>
          </cell>
          <cell r="T115" t="str">
            <v/>
          </cell>
          <cell r="U115" t="str">
            <v/>
          </cell>
          <cell r="V115" t="str">
            <v/>
          </cell>
          <cell r="W115" t="str">
            <v/>
          </cell>
          <cell r="X115">
            <v>0</v>
          </cell>
        </row>
        <row r="116">
          <cell r="D116" t="str">
            <v/>
          </cell>
          <cell r="E116" t="str">
            <v/>
          </cell>
          <cell r="F116" t="str">
            <v/>
          </cell>
          <cell r="G116" t="str">
            <v/>
          </cell>
          <cell r="H116" t="str">
            <v/>
          </cell>
          <cell r="I116" t="str">
            <v/>
          </cell>
          <cell r="J116" t="str">
            <v/>
          </cell>
          <cell r="K116" t="str">
            <v/>
          </cell>
          <cell r="L116" t="str">
            <v/>
          </cell>
          <cell r="M116" t="str">
            <v/>
          </cell>
          <cell r="N116" t="str">
            <v/>
          </cell>
          <cell r="O116" t="str">
            <v/>
          </cell>
          <cell r="P116" t="str">
            <v/>
          </cell>
          <cell r="Q116" t="str">
            <v/>
          </cell>
          <cell r="R116" t="str">
            <v/>
          </cell>
          <cell r="S116" t="str">
            <v/>
          </cell>
          <cell r="T116" t="str">
            <v/>
          </cell>
          <cell r="U116" t="str">
            <v/>
          </cell>
          <cell r="V116" t="str">
            <v/>
          </cell>
          <cell r="W116" t="str">
            <v/>
          </cell>
          <cell r="X116">
            <v>0</v>
          </cell>
        </row>
      </sheetData>
      <sheetData sheetId="8">
        <row r="11">
          <cell r="B11" t="str">
            <v>Measure Index Name</v>
          </cell>
          <cell r="C11" t="str">
            <v>Large Off</v>
          </cell>
          <cell r="D11" t="str">
            <v>Medium Off</v>
          </cell>
          <cell r="E11" t="str">
            <v>Small Off</v>
          </cell>
          <cell r="F11" t="str">
            <v>Xlarge Ret</v>
          </cell>
          <cell r="G11" t="str">
            <v>Large Ret</v>
          </cell>
          <cell r="H11" t="str">
            <v>Medium Ret</v>
          </cell>
          <cell r="I11" t="str">
            <v>Small Ret</v>
          </cell>
          <cell r="J11" t="str">
            <v>School K-12</v>
          </cell>
          <cell r="K11" t="str">
            <v>University</v>
          </cell>
          <cell r="L11" t="str">
            <v>Warehouse</v>
          </cell>
          <cell r="M11" t="str">
            <v>Supermarket</v>
          </cell>
          <cell r="N11" t="str">
            <v>MiniMart</v>
          </cell>
          <cell r="O11" t="str">
            <v>Restaurant</v>
          </cell>
          <cell r="P11" t="str">
            <v>Lodging</v>
          </cell>
          <cell r="Q11" t="str">
            <v>Hospital</v>
          </cell>
          <cell r="R11" t="str">
            <v>Residential Care</v>
          </cell>
          <cell r="S11" t="str">
            <v>Assembly</v>
          </cell>
          <cell r="T11" t="str">
            <v>Other</v>
          </cell>
          <cell r="U11" t="str">
            <v>Non-Building Stock</v>
          </cell>
        </row>
        <row r="19">
          <cell r="B19" t="str">
            <v>Desktop-NR</v>
          </cell>
        </row>
        <row r="20">
          <cell r="B20" t="str">
            <v>Pre-Rinse Spray Valve-Retro</v>
          </cell>
        </row>
        <row r="21">
          <cell r="B21" t="str">
            <v>Cooking Equipment-NR</v>
          </cell>
        </row>
        <row r="22">
          <cell r="B22" t="str">
            <v>Premium HVAC Equipment-New</v>
          </cell>
        </row>
        <row r="23">
          <cell r="B23" t="str">
            <v>Premium HVAC Equipment-NR</v>
          </cell>
        </row>
        <row r="24">
          <cell r="B24" t="str">
            <v>Glass-New</v>
          </cell>
        </row>
        <row r="25">
          <cell r="B25" t="str">
            <v>Glass-NR</v>
          </cell>
        </row>
        <row r="26">
          <cell r="B26" t="str">
            <v>Glass-Retro</v>
          </cell>
        </row>
        <row r="27">
          <cell r="B27" t="str">
            <v>Advanced Rooftop Controller-New</v>
          </cell>
        </row>
        <row r="28">
          <cell r="B28" t="str">
            <v>Advanced Rooftop Controller-NR</v>
          </cell>
        </row>
        <row r="29">
          <cell r="B29" t="str">
            <v>Advanced Rooftop Controller-Retro</v>
          </cell>
        </row>
        <row r="30">
          <cell r="B30" t="str">
            <v>Variable Speed Chiller-New</v>
          </cell>
        </row>
        <row r="31">
          <cell r="B31" t="str">
            <v>Variable Speed Chiller-NR</v>
          </cell>
        </row>
        <row r="32">
          <cell r="B32" t="str">
            <v>Commercial EM-New</v>
          </cell>
        </row>
        <row r="33">
          <cell r="B33" t="str">
            <v>Commercial EM-NR</v>
          </cell>
        </row>
        <row r="34">
          <cell r="B34" t="str">
            <v>Commercial EM-Retro</v>
          </cell>
        </row>
        <row r="35">
          <cell r="B35" t="str">
            <v>Evaporative Assist Cooling-New</v>
          </cell>
        </row>
        <row r="36">
          <cell r="B36" t="str">
            <v>Evaporative Assist Cooling-NR</v>
          </cell>
        </row>
        <row r="37">
          <cell r="B37" t="str">
            <v>Low Pressure Distribution Complex HVAC-New</v>
          </cell>
        </row>
        <row r="38">
          <cell r="B38" t="str">
            <v>Demand Control Ventilation-New</v>
          </cell>
        </row>
        <row r="39">
          <cell r="B39" t="str">
            <v>Demand Control Ventilation-NR</v>
          </cell>
        </row>
        <row r="40">
          <cell r="B40" t="str">
            <v>Demand Control Ventilation-Retro</v>
          </cell>
        </row>
        <row r="41">
          <cell r="B41" t="str">
            <v>Premium Fume Hood-NR</v>
          </cell>
        </row>
        <row r="42">
          <cell r="B42" t="str">
            <v>DCV Restaurant Hood-Retro</v>
          </cell>
        </row>
        <row r="43">
          <cell r="B43" t="str">
            <v>DCV Parking Garage-Retro</v>
          </cell>
        </row>
        <row r="44">
          <cell r="B44" t="str">
            <v>Weatherization - School-Retro</v>
          </cell>
        </row>
        <row r="45">
          <cell r="B45" t="str">
            <v>Energy Recovery Ventilator-NR</v>
          </cell>
        </row>
        <row r="46">
          <cell r="B46" t="str">
            <v>AC Heat Recovery for Water Heating-NR</v>
          </cell>
        </row>
        <row r="47">
          <cell r="B47" t="str">
            <v>Room Occupancy Sensors in Lodging-Retro</v>
          </cell>
        </row>
        <row r="48">
          <cell r="B48" t="str">
            <v>Chiller - chilled water retrofit-Retro</v>
          </cell>
        </row>
        <row r="49">
          <cell r="B49" t="str">
            <v>Chiller - equip retrofits-Retro</v>
          </cell>
        </row>
        <row r="50">
          <cell r="B50" t="str">
            <v>Pool Blankets-Retro</v>
          </cell>
        </row>
        <row r="51">
          <cell r="B51" t="str">
            <v>Web-Enabled Thermostats-Retro</v>
          </cell>
        </row>
        <row r="52">
          <cell r="B52" t="str">
            <v>Garage CO2 ventilation-Retro</v>
          </cell>
        </row>
        <row r="53">
          <cell r="B53" t="str">
            <v>Circ Pump ECM and drive-Retro</v>
          </cell>
        </row>
        <row r="54">
          <cell r="B54" t="str">
            <v>VRF-New</v>
          </cell>
          <cell r="C54">
            <v>0.05</v>
          </cell>
          <cell r="D54">
            <v>0.8</v>
          </cell>
          <cell r="E54">
            <v>0.8</v>
          </cell>
          <cell r="F54">
            <v>0.25</v>
          </cell>
          <cell r="G54">
            <v>0.25</v>
          </cell>
          <cell r="H54">
            <v>0.25</v>
          </cell>
          <cell r="I54">
            <v>0.25</v>
          </cell>
          <cell r="J54">
            <v>0.8</v>
          </cell>
          <cell r="K54">
            <v>0.8</v>
          </cell>
          <cell r="L54">
            <v>0.01</v>
          </cell>
          <cell r="M54">
            <v>0.05</v>
          </cell>
          <cell r="N54">
            <v>0.05</v>
          </cell>
          <cell r="O54">
            <v>0.25</v>
          </cell>
          <cell r="P54">
            <v>0.7</v>
          </cell>
          <cell r="Q54">
            <v>0.05</v>
          </cell>
          <cell r="R54">
            <v>0.8</v>
          </cell>
          <cell r="S54">
            <v>0.25</v>
          </cell>
          <cell r="T54">
            <v>0.8</v>
          </cell>
        </row>
        <row r="55">
          <cell r="B55" t="str">
            <v>VRF-Retro</v>
          </cell>
          <cell r="C55">
            <v>4.9500000000000004E-3</v>
          </cell>
          <cell r="D55">
            <v>6.93E-2</v>
          </cell>
          <cell r="E55">
            <v>6.93E-2</v>
          </cell>
          <cell r="F55">
            <v>2.4750000000000001E-2</v>
          </cell>
          <cell r="G55">
            <v>2.4750000000000001E-2</v>
          </cell>
          <cell r="H55">
            <v>2.4750000000000001E-2</v>
          </cell>
          <cell r="I55">
            <v>2.4750000000000001E-2</v>
          </cell>
          <cell r="J55">
            <v>6.93E-2</v>
          </cell>
          <cell r="K55">
            <v>6.93E-2</v>
          </cell>
          <cell r="L55">
            <v>9.8999999999999999E-4</v>
          </cell>
          <cell r="M55">
            <v>4.9500000000000004E-3</v>
          </cell>
          <cell r="N55">
            <v>4.9500000000000004E-3</v>
          </cell>
          <cell r="O55">
            <v>2.4750000000000001E-2</v>
          </cell>
          <cell r="P55">
            <v>6.93E-2</v>
          </cell>
          <cell r="Q55">
            <v>4.9500000000000004E-3</v>
          </cell>
          <cell r="R55">
            <v>6.93E-2</v>
          </cell>
          <cell r="S55">
            <v>2.4750000000000001E-2</v>
          </cell>
          <cell r="T55">
            <v>6.93E-2</v>
          </cell>
        </row>
        <row r="56">
          <cell r="B56" t="str">
            <v>Evaporator Roof Top HVAC-Retro</v>
          </cell>
        </row>
        <row r="57">
          <cell r="B57" t="str">
            <v>Secondary Glazing Systems-Retro</v>
          </cell>
        </row>
        <row r="58">
          <cell r="B58" t="str">
            <v>LPD Package-New</v>
          </cell>
          <cell r="V58" t="str">
            <v>Feas in Lighting Workbook due to multiple measures</v>
          </cell>
        </row>
        <row r="59">
          <cell r="B59" t="str">
            <v>LPD Package-NR</v>
          </cell>
          <cell r="V59" t="str">
            <v>Feas in Lighting Workbook due to multiple measures</v>
          </cell>
        </row>
        <row r="60">
          <cell r="B60" t="str">
            <v>LPD Package-Retro</v>
          </cell>
          <cell r="V60" t="str">
            <v>Feas in Lighting Workbook due to multiple measures</v>
          </cell>
        </row>
        <row r="61">
          <cell r="B61" t="str">
            <v>Top Daylighting-New</v>
          </cell>
        </row>
        <row r="62">
          <cell r="B62" t="str">
            <v>Perimeter Daylighting Controls Advanced-New</v>
          </cell>
        </row>
        <row r="63">
          <cell r="B63" t="str">
            <v>Perimeter Daylighting Controls Advanced-NR</v>
          </cell>
        </row>
        <row r="64">
          <cell r="B64" t="str">
            <v>Lighting Controls Interior-New</v>
          </cell>
        </row>
        <row r="65">
          <cell r="B65" t="str">
            <v>Lighting Controls Interior-NR</v>
          </cell>
        </row>
        <row r="66">
          <cell r="B66" t="str">
            <v>Exterior Building Lighting-New</v>
          </cell>
        </row>
        <row r="67">
          <cell r="B67" t="str">
            <v>Exterior Building Lighting-NR</v>
          </cell>
        </row>
        <row r="68">
          <cell r="B68" t="str">
            <v>Street and Roadway Lighting-New</v>
          </cell>
        </row>
        <row r="69">
          <cell r="B69" t="str">
            <v>Street and Roadway Lighting-NR</v>
          </cell>
        </row>
        <row r="70">
          <cell r="B70" t="str">
            <v>Parking Lighting-New</v>
          </cell>
        </row>
        <row r="71">
          <cell r="B71" t="str">
            <v>Parking Lighting-NR</v>
          </cell>
        </row>
        <row r="72">
          <cell r="B72" t="str">
            <v>Bi-Level Stairwell Lighting-NR</v>
          </cell>
        </row>
        <row r="73">
          <cell r="B73" t="str">
            <v>ECM-VAV-New</v>
          </cell>
        </row>
        <row r="74">
          <cell r="B74" t="str">
            <v>ECM-VAV-NR</v>
          </cell>
        </row>
        <row r="75">
          <cell r="B75" t="str">
            <v>Pool pumps-Retro</v>
          </cell>
        </row>
        <row r="76">
          <cell r="B76" t="str">
            <v>MotorsRewind-New</v>
          </cell>
        </row>
        <row r="77">
          <cell r="B77" t="str">
            <v>MotorsRewind-NR</v>
          </cell>
        </row>
        <row r="78">
          <cell r="B78" t="str">
            <v>Municipal Sewage Treatment-Retro</v>
          </cell>
        </row>
        <row r="79">
          <cell r="B79" t="str">
            <v>Municipal Water Supply-Retro</v>
          </cell>
        </row>
        <row r="80">
          <cell r="B80" t="str">
            <v>Engine Generator Block Heaters-Retro</v>
          </cell>
        </row>
        <row r="81">
          <cell r="B81" t="str">
            <v>Grocery Refrigeration Bundle-Retro</v>
          </cell>
        </row>
        <row r="82">
          <cell r="B82" t="str">
            <v>Packaged Refrigeration Equipment-New</v>
          </cell>
        </row>
        <row r="83">
          <cell r="B83" t="str">
            <v>Appliances - Freezers-NR</v>
          </cell>
        </row>
        <row r="84">
          <cell r="B84" t="str">
            <v>Appliances - Refrigerators-NR</v>
          </cell>
        </row>
        <row r="85">
          <cell r="B85" t="str">
            <v>Water Cooler Controls-NR</v>
          </cell>
        </row>
        <row r="86">
          <cell r="B86" t="str">
            <v>WHTanks-New</v>
          </cell>
        </row>
        <row r="87">
          <cell r="B87" t="str">
            <v>WHTanks-NR</v>
          </cell>
        </row>
        <row r="88">
          <cell r="B88" t="str">
            <v>Appliances - Clothes Washers-NR</v>
          </cell>
        </row>
        <row r="89">
          <cell r="B89" t="str">
            <v>Showerheads-Retro</v>
          </cell>
        </row>
        <row r="90">
          <cell r="B90" t="str">
            <v>Water Heating - GFHX-New</v>
          </cell>
        </row>
        <row r="91">
          <cell r="B91" t="str">
            <v>Demand Control Circulating system DHW-Retro</v>
          </cell>
        </row>
        <row r="92">
          <cell r="B92" t="str">
            <v>Central HPWH MF-Retro</v>
          </cell>
        </row>
        <row r="93">
          <cell r="B93" t="str">
            <v>Ultra Low Energy Building-New</v>
          </cell>
          <cell r="C93">
            <v>0.95</v>
          </cell>
          <cell r="D93">
            <v>0.19999999999999996</v>
          </cell>
          <cell r="E93">
            <v>0.19999999999999996</v>
          </cell>
          <cell r="F93">
            <v>0.75</v>
          </cell>
          <cell r="G93">
            <v>0.75</v>
          </cell>
          <cell r="H93">
            <v>0.75</v>
          </cell>
          <cell r="I93">
            <v>0.75</v>
          </cell>
          <cell r="J93">
            <v>0.19999999999999996</v>
          </cell>
          <cell r="K93">
            <v>0.19999999999999996</v>
          </cell>
          <cell r="L93">
            <v>0.99</v>
          </cell>
          <cell r="M93">
            <v>0.95</v>
          </cell>
          <cell r="N93">
            <v>0.95</v>
          </cell>
          <cell r="O93">
            <v>0.75</v>
          </cell>
          <cell r="P93">
            <v>0.30000000000000004</v>
          </cell>
          <cell r="Q93">
            <v>0.95</v>
          </cell>
          <cell r="R93">
            <v>0.19999999999999996</v>
          </cell>
          <cell r="S93">
            <v>0.75</v>
          </cell>
          <cell r="T93">
            <v>0.19999999999999996</v>
          </cell>
        </row>
        <row r="94">
          <cell r="B94" t="str">
            <v>Low Power LF Lamps-NR</v>
          </cell>
        </row>
      </sheetData>
      <sheetData sheetId="9">
        <row r="11">
          <cell r="B11" t="str">
            <v>LO12Med</v>
          </cell>
          <cell r="C11">
            <v>0.10937459468255628</v>
          </cell>
          <cell r="D11">
            <v>0.21874918936511256</v>
          </cell>
          <cell r="E11">
            <v>0.32812378404766884</v>
          </cell>
          <cell r="F11">
            <v>0.43749837873022512</v>
          </cell>
          <cell r="G11">
            <v>0.5468729734127814</v>
          </cell>
          <cell r="H11">
            <v>0.64531010862708205</v>
          </cell>
          <cell r="I11">
            <v>0.7240598167985226</v>
          </cell>
          <cell r="J11">
            <v>0.78705958333567505</v>
          </cell>
          <cell r="K11">
            <v>0.83745939656539703</v>
          </cell>
          <cell r="L11">
            <v>0.87777924714917455</v>
          </cell>
          <cell r="M11">
            <v>0.91003512761619654</v>
          </cell>
          <cell r="N11">
            <v>0.93583983198981413</v>
          </cell>
          <cell r="O11">
            <v>0.9564835954887082</v>
          </cell>
          <cell r="P11">
            <v>0.97299860628782353</v>
          </cell>
          <cell r="Q11">
            <v>0.9862106149271157</v>
          </cell>
          <cell r="R11">
            <v>0.99678022183854953</v>
          </cell>
          <cell r="S11">
            <v>0.99685231466234414</v>
          </cell>
          <cell r="T11">
            <v>0.99687806209941365</v>
          </cell>
          <cell r="U11">
            <v>0.99688683963477831</v>
          </cell>
        </row>
      </sheetData>
      <sheetData sheetId="10">
        <row r="11">
          <cell r="B11" t="str">
            <v>Compressed Air-NR</v>
          </cell>
          <cell r="C11" t="str">
            <v>LPD baseline to minimum of code or 1995-2001 practice.</v>
          </cell>
        </row>
        <row r="19">
          <cell r="B19" t="e">
            <v>#REF!</v>
          </cell>
          <cell r="F19" t="str">
            <v>WA Floor A Exceed Code</v>
          </cell>
          <cell r="G19">
            <v>3.37644299561079E-2</v>
          </cell>
          <cell r="H19">
            <v>2.0570766552710854E-2</v>
          </cell>
          <cell r="I19">
            <v>2.2874721530924957E-2</v>
          </cell>
          <cell r="J19">
            <v>3.1789957590047449E-2</v>
          </cell>
          <cell r="K19">
            <v>3.9097636485775196E-2</v>
          </cell>
          <cell r="L19">
            <v>3.4257423155508122E-2</v>
          </cell>
          <cell r="M19">
            <v>6.0855202004978404E-2</v>
          </cell>
          <cell r="N19">
            <v>7.5773988266878714E-2</v>
          </cell>
          <cell r="O19">
            <v>5.4011187925230901E-2</v>
          </cell>
          <cell r="P19">
            <v>2.5536195441185655E-2</v>
          </cell>
          <cell r="Q19">
            <v>9.5342460024728268E-4</v>
          </cell>
          <cell r="R19">
            <v>0</v>
          </cell>
          <cell r="S19">
            <v>3.0918923023001725E-3</v>
          </cell>
          <cell r="T19">
            <v>1.6827610890331492E-2</v>
          </cell>
          <cell r="U19">
            <v>2.8872053091751816E-2</v>
          </cell>
          <cell r="V19">
            <v>1.6544666073850544E-3</v>
          </cell>
          <cell r="W19">
            <v>1.6825084142898859E-3</v>
          </cell>
          <cell r="X19">
            <v>1.6100798084913201E-2</v>
          </cell>
        </row>
        <row r="20">
          <cell r="B20" t="str">
            <v>Desktop-NR</v>
          </cell>
        </row>
        <row r="21">
          <cell r="B21" t="str">
            <v>Pre-Rinse Spray Valve-Retro</v>
          </cell>
          <cell r="F21" t="str">
            <v>Region Wide Frac Exceed Target</v>
          </cell>
          <cell r="G21">
            <v>0.05</v>
          </cell>
          <cell r="H21">
            <v>0.05</v>
          </cell>
          <cell r="I21">
            <v>0.05</v>
          </cell>
          <cell r="J21">
            <v>0.05</v>
          </cell>
          <cell r="K21">
            <v>0.05</v>
          </cell>
          <cell r="L21">
            <v>0.05</v>
          </cell>
          <cell r="M21">
            <v>0.05</v>
          </cell>
          <cell r="N21">
            <v>0.05</v>
          </cell>
          <cell r="O21">
            <v>0.05</v>
          </cell>
          <cell r="P21">
            <v>0.05</v>
          </cell>
          <cell r="Q21">
            <v>0.05</v>
          </cell>
          <cell r="R21">
            <v>0.05</v>
          </cell>
          <cell r="S21">
            <v>0.05</v>
          </cell>
          <cell r="T21">
            <v>0.05</v>
          </cell>
          <cell r="U21">
            <v>0.05</v>
          </cell>
          <cell r="V21">
            <v>0.05</v>
          </cell>
          <cell r="W21">
            <v>0.05</v>
          </cell>
          <cell r="X21">
            <v>0.05</v>
          </cell>
        </row>
        <row r="22">
          <cell r="B22" t="e">
            <v>#REF!</v>
          </cell>
        </row>
        <row r="23">
          <cell r="B23" t="str">
            <v>Cooking Equipment-NR</v>
          </cell>
          <cell r="C23" t="str">
            <v>Not applicable in Seattle due to code requirement</v>
          </cell>
        </row>
        <row r="24">
          <cell r="B24" t="str">
            <v>Premium HVAC Equipment-New</v>
          </cell>
          <cell r="C24" t="str">
            <v>Not applicable in Seattle due to code requirement</v>
          </cell>
          <cell r="F24" t="str">
            <v>Baseline Exceed Code New</v>
          </cell>
          <cell r="G24">
            <v>0.19376442995610788</v>
          </cell>
          <cell r="H24">
            <v>0.18057076655271087</v>
          </cell>
          <cell r="I24">
            <v>0.18287472153092493</v>
          </cell>
          <cell r="J24">
            <v>0.41178995759004744</v>
          </cell>
          <cell r="K24">
            <v>0.41909763648577519</v>
          </cell>
          <cell r="L24">
            <v>0.24925742315550814</v>
          </cell>
          <cell r="M24">
            <v>0.44085520200497841</v>
          </cell>
          <cell r="N24">
            <v>0.21577398826687871</v>
          </cell>
          <cell r="O24">
            <v>0.19401118792523092</v>
          </cell>
          <cell r="P24">
            <v>0.4955361954411856</v>
          </cell>
          <cell r="Q24">
            <v>0.2124534246002473</v>
          </cell>
          <cell r="R24">
            <v>0.22000000000000003</v>
          </cell>
          <cell r="S24">
            <v>0.22809189230230015</v>
          </cell>
          <cell r="T24">
            <v>0.25682761089033151</v>
          </cell>
          <cell r="U24">
            <v>0.20387205309175183</v>
          </cell>
          <cell r="V24">
            <v>0.17165446660738504</v>
          </cell>
          <cell r="W24">
            <v>0.17168250841428989</v>
          </cell>
          <cell r="X24">
            <v>0.23410079808491319</v>
          </cell>
        </row>
        <row r="25">
          <cell r="B25" t="e">
            <v>#REF!</v>
          </cell>
        </row>
        <row r="26">
          <cell r="B26" t="str">
            <v>Premium HVAC Equipment-NR</v>
          </cell>
          <cell r="C26" t="str">
            <v>Baseline adjusted to reflect codes</v>
          </cell>
          <cell r="F26" t="str">
            <v>Fract Excced Target CBSA New 2002-2004</v>
          </cell>
          <cell r="G26">
            <v>0.45</v>
          </cell>
          <cell r="H26">
            <v>0.45</v>
          </cell>
          <cell r="I26">
            <v>0.45</v>
          </cell>
          <cell r="J26">
            <v>0.2</v>
          </cell>
          <cell r="K26">
            <v>0.2</v>
          </cell>
          <cell r="L26">
            <v>0.2</v>
          </cell>
          <cell r="M26">
            <v>0.2</v>
          </cell>
          <cell r="N26">
            <v>0.45</v>
          </cell>
          <cell r="O26">
            <v>0.9</v>
          </cell>
          <cell r="P26">
            <v>0.2</v>
          </cell>
          <cell r="Q26">
            <v>0.1</v>
          </cell>
          <cell r="R26">
            <v>0.1</v>
          </cell>
          <cell r="S26">
            <v>0.25</v>
          </cell>
          <cell r="T26">
            <v>0.5</v>
          </cell>
          <cell r="U26">
            <v>0.75</v>
          </cell>
          <cell r="V26">
            <v>0.25</v>
          </cell>
          <cell r="W26">
            <v>0.2</v>
          </cell>
          <cell r="X26">
            <v>0.3</v>
          </cell>
        </row>
        <row r="27">
          <cell r="B27" t="str">
            <v>Glass-New</v>
          </cell>
          <cell r="C27" t="str">
            <v>Baseline adjusted to reflect codes</v>
          </cell>
        </row>
        <row r="28">
          <cell r="B28" t="e">
            <v>#REF!</v>
          </cell>
        </row>
        <row r="29">
          <cell r="B29" t="str">
            <v>Glass-NR</v>
          </cell>
          <cell r="C29" t="str">
            <v>Baseline adjusted to reflect codes.  Measure baseline excludes 50% of WA=ElecHt, OR&gt;30%glass.</v>
          </cell>
        </row>
        <row r="30">
          <cell r="B30" t="str">
            <v>Glass-Retro</v>
          </cell>
          <cell r="C30" t="str">
            <v>Baseline adjusted to reflect codes</v>
          </cell>
        </row>
        <row r="31">
          <cell r="B31" t="str">
            <v>Advanced Rooftop Controller-New</v>
          </cell>
          <cell r="C31" t="str">
            <v>Single Glazed Fraction from CBSA</v>
          </cell>
        </row>
        <row r="32">
          <cell r="B32" t="str">
            <v>Advanced Rooftop Controller-NR</v>
          </cell>
        </row>
        <row r="33">
          <cell r="B33" t="str">
            <v>Advanced Rooftop Controller-Retro</v>
          </cell>
        </row>
        <row r="34">
          <cell r="B34" t="str">
            <v>Variable Speed Chiller-New</v>
          </cell>
          <cell r="C34" t="str">
            <v>Assumes marginally-effective economizer in baseline</v>
          </cell>
        </row>
        <row r="35">
          <cell r="B35" t="str">
            <v>Variable Speed Chiller-NR</v>
          </cell>
          <cell r="C35" t="str">
            <v>Baseline assumes historic mix of chiller types and modular chiller control</v>
          </cell>
        </row>
        <row r="36">
          <cell r="B36" t="str">
            <v>Commercial EM-New</v>
          </cell>
          <cell r="C36" t="str">
            <v>Baseline assumes historic mix of chiller types and modular chiller control</v>
          </cell>
        </row>
        <row r="37">
          <cell r="B37" t="e">
            <v>#REF!</v>
          </cell>
          <cell r="C37" t="str">
            <v>Baseline at code and modular deployment</v>
          </cell>
        </row>
        <row r="38">
          <cell r="B38" t="str">
            <v>Commercial EM-NR</v>
          </cell>
          <cell r="C38" t="str">
            <v>Baseline assume partial penetration of measure</v>
          </cell>
        </row>
        <row r="39">
          <cell r="B39" t="str">
            <v>Commercial EM-Retro</v>
          </cell>
        </row>
        <row r="40">
          <cell r="B40" t="str">
            <v>Evaporative Assist Cooling-New</v>
          </cell>
        </row>
        <row r="41">
          <cell r="B41" t="str">
            <v>Evaporative Assist Cooling-NR</v>
          </cell>
          <cell r="C41" t="str">
            <v>Assumes marginally-effective economizer in baseline</v>
          </cell>
        </row>
        <row r="42">
          <cell r="B42" t="str">
            <v>Low Pressure Distribution Complex HVAC-New</v>
          </cell>
          <cell r="C42" t="str">
            <v>Assumes marginally-effective economizer in baseline</v>
          </cell>
        </row>
        <row r="43">
          <cell r="B43" t="e">
            <v>#REF!</v>
          </cell>
        </row>
        <row r="44">
          <cell r="B44" t="str">
            <v>Demand Control Ventilation-New</v>
          </cell>
          <cell r="C44" t="str">
            <v>Measure not in any code baseline</v>
          </cell>
        </row>
        <row r="45">
          <cell r="B45" t="e">
            <v>#REF!</v>
          </cell>
          <cell r="C45" t="str">
            <v>Measure not in any code baseline</v>
          </cell>
        </row>
        <row r="46">
          <cell r="B46" t="e">
            <v>#REF!</v>
          </cell>
        </row>
        <row r="47">
          <cell r="B47" t="str">
            <v>Demand Control Ventilation-NR</v>
          </cell>
          <cell r="C47" t="str">
            <v>Measure dropped due to code</v>
          </cell>
        </row>
        <row r="48">
          <cell r="B48" t="str">
            <v>Demand Control Ventilation-Retro</v>
          </cell>
          <cell r="C48" t="str">
            <v>Measure dropped due to code</v>
          </cell>
        </row>
        <row r="49">
          <cell r="B49" t="str">
            <v>Premium Fume Hood-NR</v>
          </cell>
        </row>
        <row r="50">
          <cell r="B50" t="e">
            <v>#REF!</v>
          </cell>
        </row>
        <row r="51">
          <cell r="B51" t="e">
            <v>#REF!</v>
          </cell>
        </row>
        <row r="52">
          <cell r="B52" t="e">
            <v>#REF!</v>
          </cell>
        </row>
        <row r="53">
          <cell r="B53" t="e">
            <v>#REF!</v>
          </cell>
        </row>
        <row r="54">
          <cell r="B54" t="e">
            <v>#REF!</v>
          </cell>
        </row>
        <row r="55">
          <cell r="B55" t="e">
            <v>#REF!</v>
          </cell>
        </row>
        <row r="56">
          <cell r="B56" t="e">
            <v>#REF!</v>
          </cell>
        </row>
        <row r="57">
          <cell r="B57" t="e">
            <v>#REF!</v>
          </cell>
        </row>
        <row r="58">
          <cell r="B58" t="e">
            <v>#REF!</v>
          </cell>
        </row>
        <row r="59">
          <cell r="B59" t="e">
            <v>#REF!</v>
          </cell>
        </row>
        <row r="60">
          <cell r="B60" t="e">
            <v>#REF!</v>
          </cell>
        </row>
        <row r="61">
          <cell r="B61" t="str">
            <v>DCV Restaurant Hood-Retro</v>
          </cell>
        </row>
        <row r="62">
          <cell r="B62" t="e">
            <v>#REF!</v>
          </cell>
        </row>
        <row r="63">
          <cell r="B63" t="e">
            <v>#REF!</v>
          </cell>
        </row>
        <row r="64">
          <cell r="B64" t="e">
            <v>#REF!</v>
          </cell>
        </row>
        <row r="65">
          <cell r="B65" t="e">
            <v>#REF!</v>
          </cell>
        </row>
        <row r="66">
          <cell r="B66" t="e">
            <v>#REF!</v>
          </cell>
        </row>
        <row r="67">
          <cell r="B67" t="e">
            <v>#REF!</v>
          </cell>
        </row>
        <row r="68">
          <cell r="B68" t="e">
            <v>#REF!</v>
          </cell>
        </row>
        <row r="69">
          <cell r="B69" t="e">
            <v>#REF!</v>
          </cell>
        </row>
        <row r="70">
          <cell r="B70" t="e">
            <v>#REF!</v>
          </cell>
        </row>
        <row r="71">
          <cell r="B71" t="e">
            <v>#REF!</v>
          </cell>
        </row>
        <row r="72">
          <cell r="B72" t="str">
            <v>DCV Parking Garage-Retro</v>
          </cell>
        </row>
        <row r="73">
          <cell r="B73" t="str">
            <v>Weatherization - School-Retro</v>
          </cell>
        </row>
        <row r="74">
          <cell r="B74" t="e">
            <v>#REF!</v>
          </cell>
        </row>
        <row r="75">
          <cell r="B75" t="str">
            <v>Energy Recovery Ventilator-NR</v>
          </cell>
        </row>
        <row r="76">
          <cell r="B76" t="str">
            <v>AC Heat Recovery for Water Heating-NR</v>
          </cell>
        </row>
        <row r="77">
          <cell r="B77" t="str">
            <v>Room Occupancy Sensors in Lodging-Retro</v>
          </cell>
        </row>
        <row r="78">
          <cell r="B78" t="str">
            <v>Chiller - chilled water retrofit-Retro</v>
          </cell>
        </row>
        <row r="79">
          <cell r="B79" t="str">
            <v>Office Equipment</v>
          </cell>
          <cell r="C79" t="str">
            <v>New</v>
          </cell>
        </row>
        <row r="80">
          <cell r="B80" t="str">
            <v>Computer Servers and IT</v>
          </cell>
          <cell r="C80" t="str">
            <v>New</v>
          </cell>
        </row>
        <row r="81">
          <cell r="B81" t="e">
            <v>#REF!</v>
          </cell>
        </row>
        <row r="82">
          <cell r="B82" t="str">
            <v>Pool Blankets-Retro</v>
          </cell>
        </row>
        <row r="83">
          <cell r="B83" t="e">
            <v>#REF!</v>
          </cell>
        </row>
        <row r="84">
          <cell r="B84" t="e">
            <v>#REF!</v>
          </cell>
        </row>
        <row r="85">
          <cell r="B85" t="str">
            <v>Web-Enabled Thermostats-Retro</v>
          </cell>
        </row>
        <row r="86">
          <cell r="B86" t="e">
            <v>#REF!</v>
          </cell>
        </row>
        <row r="87">
          <cell r="B87" t="e">
            <v>#REF!</v>
          </cell>
        </row>
        <row r="88">
          <cell r="B88" t="str">
            <v>Garage CO2 ventilation-Retro</v>
          </cell>
        </row>
        <row r="89">
          <cell r="B89" t="e">
            <v>#REF!</v>
          </cell>
        </row>
        <row r="90">
          <cell r="B90" t="e">
            <v>#REF!</v>
          </cell>
        </row>
        <row r="91">
          <cell r="B91" t="e">
            <v>#REF!</v>
          </cell>
        </row>
        <row r="92">
          <cell r="B92" t="e">
            <v>#REF!</v>
          </cell>
        </row>
        <row r="93">
          <cell r="B93" t="e">
            <v>#REF!</v>
          </cell>
        </row>
        <row r="94">
          <cell r="B94" t="str">
            <v>Circ Pump ECM and drive-Retro</v>
          </cell>
        </row>
        <row r="95">
          <cell r="B95" t="str">
            <v>VRF-New</v>
          </cell>
        </row>
        <row r="96">
          <cell r="B96">
            <v>0</v>
          </cell>
        </row>
        <row r="97">
          <cell r="B97">
            <v>0</v>
          </cell>
        </row>
        <row r="98">
          <cell r="B98">
            <v>0</v>
          </cell>
        </row>
        <row r="99">
          <cell r="B99">
            <v>0</v>
          </cell>
        </row>
        <row r="100">
          <cell r="B100">
            <v>0</v>
          </cell>
        </row>
        <row r="101">
          <cell r="B101">
            <v>0</v>
          </cell>
        </row>
        <row r="102">
          <cell r="B102">
            <v>0</v>
          </cell>
        </row>
        <row r="103">
          <cell r="B103">
            <v>0</v>
          </cell>
        </row>
        <row r="104">
          <cell r="B104">
            <v>0</v>
          </cell>
        </row>
        <row r="105">
          <cell r="B105">
            <v>0</v>
          </cell>
        </row>
      </sheetData>
      <sheetData sheetId="11">
        <row r="13">
          <cell r="B13" t="str">
            <v>FORECAST</v>
          </cell>
          <cell r="C13">
            <v>0</v>
          </cell>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row>
        <row r="14">
          <cell r="B14" t="str">
            <v>POST2013</v>
          </cell>
          <cell r="C14" t="str">
            <v>Office</v>
          </cell>
          <cell r="D14">
            <v>0</v>
          </cell>
          <cell r="E14">
            <v>0</v>
          </cell>
          <cell r="F14" t="str">
            <v>Retail</v>
          </cell>
          <cell r="G14">
            <v>0</v>
          </cell>
          <cell r="H14">
            <v>0</v>
          </cell>
          <cell r="I14">
            <v>0</v>
          </cell>
          <cell r="J14" t="str">
            <v>School</v>
          </cell>
          <cell r="K14">
            <v>0</v>
          </cell>
          <cell r="L14" t="str">
            <v>Warehouse</v>
          </cell>
          <cell r="M14" t="str">
            <v>Grocery</v>
          </cell>
          <cell r="N14">
            <v>0</v>
          </cell>
          <cell r="O14" t="str">
            <v>Restaurant</v>
          </cell>
          <cell r="P14" t="str">
            <v>Lodging</v>
          </cell>
          <cell r="Q14" t="str">
            <v>Health</v>
          </cell>
          <cell r="R14">
            <v>0</v>
          </cell>
          <cell r="S14" t="str">
            <v>Assembly</v>
          </cell>
          <cell r="T14" t="str">
            <v>Other</v>
          </cell>
        </row>
        <row r="15">
          <cell r="B15" t="str">
            <v>FloorA%ACT</v>
          </cell>
          <cell r="C15">
            <v>0.23374291413554329</v>
          </cell>
          <cell r="D15">
            <v>0</v>
          </cell>
          <cell r="E15">
            <v>0</v>
          </cell>
          <cell r="F15">
            <v>0.16379453573805774</v>
          </cell>
          <cell r="G15">
            <v>0</v>
          </cell>
          <cell r="H15">
            <v>0</v>
          </cell>
          <cell r="I15">
            <v>0</v>
          </cell>
          <cell r="J15">
            <v>8.8639553331737689E-2</v>
          </cell>
          <cell r="K15">
            <v>0</v>
          </cell>
          <cell r="L15">
            <v>9.6266945662747766E-2</v>
          </cell>
          <cell r="M15">
            <v>2.0434554153352484E-2</v>
          </cell>
          <cell r="N15">
            <v>0</v>
          </cell>
          <cell r="O15">
            <v>1.255060122823257E-2</v>
          </cell>
          <cell r="P15">
            <v>5.5794347273117245E-2</v>
          </cell>
          <cell r="Q15">
            <v>7.398534349162611E-2</v>
          </cell>
          <cell r="R15">
            <v>0</v>
          </cell>
          <cell r="S15">
            <v>0.12949316922883081</v>
          </cell>
          <cell r="T15">
            <v>0.12270755891365608</v>
          </cell>
        </row>
        <row r="16">
          <cell r="B16" t="str">
            <v>POST2013</v>
          </cell>
          <cell r="C16" t="str">
            <v>Large Off</v>
          </cell>
          <cell r="D16" t="str">
            <v>Medium Off</v>
          </cell>
          <cell r="E16" t="str">
            <v>Small Off</v>
          </cell>
          <cell r="F16" t="str">
            <v>Xlarge Ret</v>
          </cell>
          <cell r="G16" t="str">
            <v>Large Ret</v>
          </cell>
          <cell r="H16" t="str">
            <v>Medium Ret</v>
          </cell>
          <cell r="I16" t="str">
            <v>Small Ret</v>
          </cell>
          <cell r="J16" t="str">
            <v>School K-12</v>
          </cell>
          <cell r="K16" t="str">
            <v>University</v>
          </cell>
          <cell r="L16" t="str">
            <v>Warehouse</v>
          </cell>
          <cell r="M16" t="str">
            <v>Supermarket</v>
          </cell>
          <cell r="N16" t="str">
            <v>MiniMart</v>
          </cell>
          <cell r="O16" t="str">
            <v>Restaurant</v>
          </cell>
          <cell r="P16" t="str">
            <v>Lodging</v>
          </cell>
          <cell r="Q16" t="str">
            <v>Hospital</v>
          </cell>
          <cell r="R16" t="str">
            <v>Residential Care</v>
          </cell>
          <cell r="S16" t="str">
            <v>Assembly</v>
          </cell>
          <cell r="T16" t="str">
            <v>Other</v>
          </cell>
        </row>
        <row r="17">
          <cell r="B17" t="str">
            <v>FloorA%TYP</v>
          </cell>
          <cell r="C17">
            <v>0.49844828664156315</v>
          </cell>
          <cell r="D17">
            <v>0.39725857197361958</v>
          </cell>
          <cell r="E17">
            <v>0.10429314138481716</v>
          </cell>
          <cell r="F17">
            <v>0.29289805028089561</v>
          </cell>
          <cell r="G17">
            <v>0.11837446567671327</v>
          </cell>
          <cell r="H17">
            <v>0.44658380004081855</v>
          </cell>
          <cell r="I17">
            <v>0.14214368400157257</v>
          </cell>
          <cell r="J17">
            <v>0.58044164275770982</v>
          </cell>
          <cell r="K17">
            <v>0.41955835724229024</v>
          </cell>
          <cell r="L17">
            <v>1</v>
          </cell>
          <cell r="M17">
            <v>0.70766579331774959</v>
          </cell>
          <cell r="N17">
            <v>0.29233420668225041</v>
          </cell>
          <cell r="O17">
            <v>1</v>
          </cell>
          <cell r="P17">
            <v>1</v>
          </cell>
          <cell r="Q17">
            <v>1</v>
          </cell>
          <cell r="R17">
            <v>1</v>
          </cell>
          <cell r="S17">
            <v>1</v>
          </cell>
          <cell r="T17">
            <v>1</v>
          </cell>
        </row>
        <row r="18">
          <cell r="B18" t="str">
            <v>FloorA%REG</v>
          </cell>
          <cell r="C18">
            <v>0.15073291148870363</v>
          </cell>
          <cell r="D18">
            <v>0.12013270538231059</v>
          </cell>
          <cell r="E18">
            <v>3.1538695729415013E-2</v>
          </cell>
          <cell r="F18">
            <v>2.6820893655991742E-2</v>
          </cell>
          <cell r="G18">
            <v>1.0839638408159987E-2</v>
          </cell>
          <cell r="H18">
            <v>4.0894012773033235E-2</v>
          </cell>
          <cell r="I18">
            <v>1.3016203517984767E-2</v>
          </cell>
          <cell r="J18">
            <v>3.0886857559635036E-2</v>
          </cell>
          <cell r="K18">
            <v>2.2325826170102026E-2</v>
          </cell>
          <cell r="L18">
            <v>0.10087192274660353</v>
          </cell>
          <cell r="M18">
            <v>6.1675003194375045E-3</v>
          </cell>
          <cell r="N18">
            <v>2.5477723102065148E-3</v>
          </cell>
          <cell r="O18">
            <v>1.1693580853842011E-2</v>
          </cell>
          <cell r="P18">
            <v>2.3957473342185561E-2</v>
          </cell>
          <cell r="Q18">
            <v>4.4965056377242296E-2</v>
          </cell>
          <cell r="R18">
            <v>5.827742495837801E-2</v>
          </cell>
          <cell r="S18">
            <v>9.0984350406775827E-2</v>
          </cell>
          <cell r="T18">
            <v>0.21334717399999265</v>
          </cell>
        </row>
        <row r="19">
          <cell r="B19" t="str">
            <v>ElecHt%TYP</v>
          </cell>
          <cell r="C19">
            <v>9.379008321141083E-2</v>
          </cell>
          <cell r="D19">
            <v>5.7141018201974592E-2</v>
          </cell>
          <cell r="E19">
            <v>6.3540893141458221E-2</v>
          </cell>
          <cell r="F19">
            <v>0.52114684573848291</v>
          </cell>
          <cell r="G19">
            <v>0.64094486042254439</v>
          </cell>
          <cell r="H19">
            <v>0.56159710090996928</v>
          </cell>
          <cell r="I19">
            <v>0.19952525247533903</v>
          </cell>
          <cell r="J19">
            <v>0.22286467137317267</v>
          </cell>
          <cell r="K19">
            <v>0.15885643507420852</v>
          </cell>
          <cell r="L19">
            <v>0.52114684573848291</v>
          </cell>
          <cell r="M19">
            <v>1.5377816133020691E-2</v>
          </cell>
          <cell r="N19">
            <v>0</v>
          </cell>
          <cell r="O19">
            <v>5.5212362541074519E-2</v>
          </cell>
          <cell r="P19">
            <v>0.34342063041492848</v>
          </cell>
          <cell r="Q19">
            <v>0.10311447532768504</v>
          </cell>
          <cell r="R19">
            <v>5.6083613809662864E-3</v>
          </cell>
          <cell r="S19">
            <v>5.6083613809662864E-3</v>
          </cell>
          <cell r="T19">
            <v>0.24031041917780901</v>
          </cell>
        </row>
        <row r="20">
          <cell r="B20" t="str">
            <v>GasHt%TYP</v>
          </cell>
          <cell r="C20">
            <v>0.80872784176745371</v>
          </cell>
          <cell r="D20">
            <v>0.93108561158422598</v>
          </cell>
          <cell r="E20">
            <v>0.65879042006554966</v>
          </cell>
          <cell r="F20">
            <v>0.30364464955032466</v>
          </cell>
          <cell r="G20">
            <v>0.20980203614718312</v>
          </cell>
          <cell r="H20">
            <v>0.42422729730852854</v>
          </cell>
          <cell r="I20">
            <v>0.44747439425166918</v>
          </cell>
          <cell r="J20">
            <v>0.53090550528653346</v>
          </cell>
          <cell r="K20">
            <v>0.73038501205930684</v>
          </cell>
          <cell r="L20">
            <v>0.30364464955032466</v>
          </cell>
          <cell r="M20">
            <v>0.88455863187555051</v>
          </cell>
          <cell r="N20">
            <v>0.99620809267302346</v>
          </cell>
          <cell r="O20">
            <v>0.88366906107173016</v>
          </cell>
          <cell r="P20">
            <v>0.53617368361870132</v>
          </cell>
          <cell r="Q20">
            <v>0.74192623135844471</v>
          </cell>
          <cell r="R20">
            <v>0.98575716289794368</v>
          </cell>
          <cell r="S20">
            <v>0.98575716289794368</v>
          </cell>
          <cell r="T20">
            <v>0.6783643954380898</v>
          </cell>
        </row>
        <row r="21">
          <cell r="B21" t="str">
            <v>HtPmpHt%TYP</v>
          </cell>
          <cell r="C21">
            <v>9.7482075021135345E-2</v>
          </cell>
          <cell r="D21">
            <v>1.1773370213799438E-2</v>
          </cell>
          <cell r="E21">
            <v>0.27766868679299217</v>
          </cell>
          <cell r="F21">
            <v>0.17520850471119245</v>
          </cell>
          <cell r="G21">
            <v>0.14925310343027248</v>
          </cell>
          <cell r="H21">
            <v>1.4175601781502387E-2</v>
          </cell>
          <cell r="I21">
            <v>0.35300035327299167</v>
          </cell>
          <cell r="J21">
            <v>0.24622982334029381</v>
          </cell>
          <cell r="K21">
            <v>0.1107585528664846</v>
          </cell>
          <cell r="L21">
            <v>0.17520850471119245</v>
          </cell>
          <cell r="M21">
            <v>0.1000635519914288</v>
          </cell>
          <cell r="N21">
            <v>3.7919073269764856E-3</v>
          </cell>
          <cell r="O21">
            <v>6.1118576387195395E-2</v>
          </cell>
          <cell r="P21">
            <v>0.12040568596637012</v>
          </cell>
          <cell r="Q21">
            <v>0.15495929331387026</v>
          </cell>
          <cell r="R21">
            <v>8.6344757210899958E-3</v>
          </cell>
          <cell r="S21">
            <v>8.6344757210899958E-3</v>
          </cell>
          <cell r="T21">
            <v>8.1325185384101065E-2</v>
          </cell>
        </row>
        <row r="22">
          <cell r="B22" t="str">
            <v>CoolSat%TYP</v>
          </cell>
          <cell r="C22">
            <v>0.95128694884061893</v>
          </cell>
          <cell r="D22">
            <v>0.97665874571205136</v>
          </cell>
          <cell r="E22">
            <v>0.91122609210258287</v>
          </cell>
          <cell r="F22">
            <v>0.98608503921852686</v>
          </cell>
          <cell r="G22">
            <v>0.77181511362305244</v>
          </cell>
          <cell r="H22">
            <v>0.90527535536267667</v>
          </cell>
          <cell r="I22">
            <v>0.53668215741883951</v>
          </cell>
          <cell r="J22">
            <v>0.96128535178408803</v>
          </cell>
          <cell r="K22">
            <v>0.75</v>
          </cell>
          <cell r="L22">
            <v>0.18162271351024481</v>
          </cell>
          <cell r="M22">
            <v>0.92147944946531313</v>
          </cell>
          <cell r="N22">
            <v>0.83868998628257874</v>
          </cell>
          <cell r="O22">
            <v>0.99999997512427186</v>
          </cell>
          <cell r="P22">
            <v>0.94438859080377269</v>
          </cell>
          <cell r="Q22">
            <v>0.95</v>
          </cell>
          <cell r="R22">
            <v>0.8423386600487599</v>
          </cell>
          <cell r="S22">
            <v>0.91177234717447209</v>
          </cell>
          <cell r="T22">
            <v>0.87717751610580841</v>
          </cell>
        </row>
        <row r="23">
          <cell r="B23" t="str">
            <v>CoolSat%ACT</v>
          </cell>
          <cell r="C23">
            <v>0.95718804003839186</v>
          </cell>
          <cell r="D23">
            <v>0</v>
          </cell>
          <cell r="E23">
            <v>0</v>
          </cell>
          <cell r="F23">
            <v>0.86075287434919978</v>
          </cell>
          <cell r="G23">
            <v>0</v>
          </cell>
          <cell r="H23">
            <v>0</v>
          </cell>
          <cell r="I23">
            <v>0</v>
          </cell>
          <cell r="J23">
            <v>0.87263881668019661</v>
          </cell>
          <cell r="K23">
            <v>0</v>
          </cell>
          <cell r="L23">
            <v>0.18162271351024481</v>
          </cell>
          <cell r="M23">
            <v>0.897277257424139</v>
          </cell>
          <cell r="N23">
            <v>0</v>
          </cell>
          <cell r="O23">
            <v>0.99999997512427186</v>
          </cell>
          <cell r="P23">
            <v>0.94438859080377269</v>
          </cell>
          <cell r="Q23">
            <v>0.89616933002437993</v>
          </cell>
          <cell r="R23">
            <v>0</v>
          </cell>
          <cell r="S23">
            <v>0.91177234717447209</v>
          </cell>
          <cell r="T23">
            <v>0.87717751610580841</v>
          </cell>
        </row>
        <row r="24">
          <cell r="B24" t="str">
            <v>PackRT%TYP</v>
          </cell>
          <cell r="C24">
            <v>0.15</v>
          </cell>
          <cell r="D24">
            <v>0.75</v>
          </cell>
          <cell r="E24">
            <v>0.95</v>
          </cell>
          <cell r="F24">
            <v>0.95</v>
          </cell>
          <cell r="G24">
            <v>0.9</v>
          </cell>
          <cell r="H24">
            <v>0.9</v>
          </cell>
          <cell r="I24">
            <v>0.3</v>
          </cell>
          <cell r="J24">
            <v>0.3</v>
          </cell>
          <cell r="K24">
            <v>0.5</v>
          </cell>
          <cell r="L24">
            <v>0.35</v>
          </cell>
          <cell r="M24">
            <v>0.9</v>
          </cell>
          <cell r="N24">
            <v>0.9</v>
          </cell>
          <cell r="O24">
            <v>0.95</v>
          </cell>
          <cell r="P24">
            <v>0.5</v>
          </cell>
          <cell r="Q24">
            <v>0.1</v>
          </cell>
          <cell r="R24">
            <v>0.6</v>
          </cell>
          <cell r="S24">
            <v>0.5</v>
          </cell>
          <cell r="T24">
            <v>0.5</v>
          </cell>
        </row>
        <row r="25">
          <cell r="B25" t="str">
            <v>PackRT%ACT</v>
          </cell>
          <cell r="C25">
            <v>0.50026702886083674</v>
          </cell>
          <cell r="D25">
            <v>0</v>
          </cell>
          <cell r="E25">
            <v>0</v>
          </cell>
          <cell r="F25">
            <v>0.78455381811533043</v>
          </cell>
          <cell r="G25">
            <v>0</v>
          </cell>
          <cell r="H25">
            <v>0</v>
          </cell>
          <cell r="I25">
            <v>0</v>
          </cell>
          <cell r="J25">
            <v>0.36953195539995587</v>
          </cell>
          <cell r="K25">
            <v>0</v>
          </cell>
          <cell r="L25">
            <v>0.35</v>
          </cell>
          <cell r="M25">
            <v>0.90000000000000013</v>
          </cell>
          <cell r="N25">
            <v>0</v>
          </cell>
          <cell r="O25">
            <v>0.95</v>
          </cell>
          <cell r="P25">
            <v>0.5</v>
          </cell>
          <cell r="Q25">
            <v>0.45832204515370584</v>
          </cell>
          <cell r="R25">
            <v>0</v>
          </cell>
          <cell r="S25">
            <v>0.5</v>
          </cell>
          <cell r="T25">
            <v>0.5</v>
          </cell>
        </row>
        <row r="26">
          <cell r="B26" t="str">
            <v>BuiltUp%TYP</v>
          </cell>
          <cell r="C26">
            <v>0.85</v>
          </cell>
          <cell r="D26">
            <v>0.35</v>
          </cell>
          <cell r="E26">
            <v>2.9006395725036469E-2</v>
          </cell>
          <cell r="F26">
            <v>3.9164397027771525E-2</v>
          </cell>
          <cell r="G26">
            <v>0.25776672816535129</v>
          </cell>
          <cell r="H26">
            <v>2.7574670878248778E-2</v>
          </cell>
          <cell r="I26">
            <v>0.10146503328904084</v>
          </cell>
          <cell r="J26">
            <v>0.29515325476216947</v>
          </cell>
          <cell r="K26">
            <v>0.77756785592800526</v>
          </cell>
          <cell r="L26">
            <v>0.13082984106717208</v>
          </cell>
          <cell r="M26">
            <v>7.1447125331852143E-2</v>
          </cell>
          <cell r="N26">
            <v>0</v>
          </cell>
          <cell r="O26">
            <v>2.3525905182962954E-2</v>
          </cell>
          <cell r="P26">
            <v>7.934694377848886E-2</v>
          </cell>
          <cell r="Q26">
            <v>0.85339696790936803</v>
          </cell>
          <cell r="R26">
            <v>7.6228114216259218E-2</v>
          </cell>
          <cell r="S26">
            <v>0.16854152512418574</v>
          </cell>
          <cell r="T26">
            <v>0.20051702037858005</v>
          </cell>
          <cell r="U26" t="str">
            <v>Use for Com-EM</v>
          </cell>
        </row>
        <row r="27">
          <cell r="B27" t="str">
            <v>BuiltUp%ACT</v>
          </cell>
          <cell r="C27">
            <v>0.52249684792760431</v>
          </cell>
          <cell r="D27">
            <v>0</v>
          </cell>
          <cell r="E27">
            <v>0</v>
          </cell>
          <cell r="F27">
            <v>6.2181060258327321E-2</v>
          </cell>
          <cell r="G27">
            <v>0</v>
          </cell>
          <cell r="H27">
            <v>0</v>
          </cell>
          <cell r="I27">
            <v>0</v>
          </cell>
          <cell r="J27">
            <v>0.75664862673331257</v>
          </cell>
          <cell r="K27">
            <v>0</v>
          </cell>
          <cell r="L27">
            <v>0.10310000000000001</v>
          </cell>
          <cell r="M27">
            <v>0.11560000000000001</v>
          </cell>
          <cell r="N27">
            <v>0</v>
          </cell>
          <cell r="O27">
            <v>0.11560000000000001</v>
          </cell>
          <cell r="P27">
            <v>0.32380000000000003</v>
          </cell>
          <cell r="Q27">
            <v>0.83345440239005475</v>
          </cell>
          <cell r="R27">
            <v>0</v>
          </cell>
          <cell r="S27">
            <v>0.3</v>
          </cell>
          <cell r="T27">
            <v>0.47130000000000005</v>
          </cell>
        </row>
        <row r="28">
          <cell r="B28" t="str">
            <v>VAV%TYP</v>
          </cell>
          <cell r="C28">
            <v>0.6</v>
          </cell>
          <cell r="D28">
            <v>0.2</v>
          </cell>
          <cell r="E28">
            <v>0</v>
          </cell>
          <cell r="F28">
            <v>0.01</v>
          </cell>
          <cell r="G28">
            <v>0</v>
          </cell>
          <cell r="H28">
            <v>0</v>
          </cell>
          <cell r="I28">
            <v>0</v>
          </cell>
          <cell r="J28">
            <v>0.25</v>
          </cell>
          <cell r="K28">
            <v>0.4</v>
          </cell>
          <cell r="L28">
            <v>0</v>
          </cell>
          <cell r="M28">
            <v>0</v>
          </cell>
          <cell r="N28">
            <v>0</v>
          </cell>
          <cell r="O28">
            <v>0</v>
          </cell>
          <cell r="P28">
            <v>0</v>
          </cell>
          <cell r="Q28">
            <v>0.5</v>
          </cell>
          <cell r="R28">
            <v>0.4</v>
          </cell>
          <cell r="S28">
            <v>0.1</v>
          </cell>
          <cell r="T28">
            <v>0.3</v>
          </cell>
        </row>
        <row r="29">
          <cell r="B29" t="str">
            <v>VAV%ACT</v>
          </cell>
          <cell r="C29">
            <v>0.34868166674859297</v>
          </cell>
          <cell r="D29">
            <v>0</v>
          </cell>
          <cell r="E29">
            <v>0</v>
          </cell>
          <cell r="F29">
            <v>2.3808219851502894E-3</v>
          </cell>
          <cell r="G29">
            <v>0</v>
          </cell>
          <cell r="H29">
            <v>0</v>
          </cell>
          <cell r="I29">
            <v>0</v>
          </cell>
          <cell r="J29">
            <v>0.30214896654996692</v>
          </cell>
          <cell r="K29">
            <v>0</v>
          </cell>
          <cell r="L29">
            <v>0</v>
          </cell>
          <cell r="M29">
            <v>0</v>
          </cell>
          <cell r="N29">
            <v>0</v>
          </cell>
          <cell r="O29">
            <v>0</v>
          </cell>
          <cell r="P29">
            <v>0</v>
          </cell>
          <cell r="Q29">
            <v>0.42833559096925883</v>
          </cell>
          <cell r="R29">
            <v>0</v>
          </cell>
          <cell r="S29">
            <v>0.1</v>
          </cell>
          <cell r="T29">
            <v>0.3</v>
          </cell>
        </row>
        <row r="30">
          <cell r="B30" t="str">
            <v>LSYieldElecHt&amp;AC</v>
          </cell>
          <cell r="C30">
            <v>0.92464156437246825</v>
          </cell>
          <cell r="D30">
            <v>0.92743246202832574</v>
          </cell>
          <cell r="E30">
            <v>0.70313295749949067</v>
          </cell>
          <cell r="F30">
            <v>0.85735615745151994</v>
          </cell>
          <cell r="G30">
            <v>0.70892672045214944</v>
          </cell>
          <cell r="H30">
            <v>0.71863304264352112</v>
          </cell>
          <cell r="I30">
            <v>0.75976868046444901</v>
          </cell>
          <cell r="J30">
            <v>0.61612853517840882</v>
          </cell>
          <cell r="K30">
            <v>0.6725000000000001</v>
          </cell>
          <cell r="L30">
            <v>0.61</v>
          </cell>
          <cell r="M30">
            <v>0.85371835595722523</v>
          </cell>
          <cell r="N30">
            <v>0.72741659807956105</v>
          </cell>
          <cell r="O30">
            <v>0.42999999950248563</v>
          </cell>
          <cell r="P30">
            <v>0.69443885908037739</v>
          </cell>
          <cell r="Q30">
            <v>0.28950000000000004</v>
          </cell>
          <cell r="R30">
            <v>0.68423386600487623</v>
          </cell>
          <cell r="S30">
            <v>0.92029495818919216</v>
          </cell>
          <cell r="T30">
            <v>0.91648952677163908</v>
          </cell>
        </row>
        <row r="31">
          <cell r="B31" t="str">
            <v>LSYieldHtPmpHt&amp;AC</v>
          </cell>
          <cell r="C31">
            <v>1.02</v>
          </cell>
          <cell r="D31">
            <v>1.02</v>
          </cell>
          <cell r="E31">
            <v>0.95500000000000007</v>
          </cell>
          <cell r="F31">
            <v>1.0249999999999999</v>
          </cell>
          <cell r="G31">
            <v>0.96499999999999986</v>
          </cell>
          <cell r="H31">
            <v>0.92500000000000004</v>
          </cell>
          <cell r="I31">
            <v>0.97499999999999987</v>
          </cell>
          <cell r="J31">
            <v>0.8600000000000001</v>
          </cell>
          <cell r="K31">
            <v>0.95500000000000007</v>
          </cell>
          <cell r="L31">
            <v>0.80499999999999994</v>
          </cell>
          <cell r="M31">
            <v>0.9700000000000002</v>
          </cell>
          <cell r="N31">
            <v>0.94500000000000006</v>
          </cell>
          <cell r="O31">
            <v>0.72500000000000009</v>
          </cell>
          <cell r="P31">
            <v>0.90000000000000013</v>
          </cell>
          <cell r="Q31">
            <v>0.64999999999999991</v>
          </cell>
          <cell r="R31">
            <v>0.90000000000000013</v>
          </cell>
          <cell r="S31">
            <v>1.02</v>
          </cell>
          <cell r="T31">
            <v>1.02</v>
          </cell>
        </row>
        <row r="32">
          <cell r="B32" t="str">
            <v>LSYieldGasHt&amp;AC</v>
          </cell>
          <cell r="C32">
            <v>1.0878415643724679</v>
          </cell>
          <cell r="D32">
            <v>1.0906324620283256</v>
          </cell>
          <cell r="E32">
            <v>1.1292662908328239</v>
          </cell>
          <cell r="F32">
            <v>1.15655615745152</v>
          </cell>
          <cell r="G32">
            <v>1.0987933871188158</v>
          </cell>
          <cell r="H32">
            <v>1.0722330426435214</v>
          </cell>
          <cell r="I32">
            <v>1.0408353471311158</v>
          </cell>
          <cell r="J32">
            <v>1.051328535178409</v>
          </cell>
          <cell r="K32">
            <v>1.0986333333333334</v>
          </cell>
          <cell r="L32">
            <v>0.96360000000000001</v>
          </cell>
          <cell r="M32">
            <v>1.0531850226238919</v>
          </cell>
          <cell r="N32">
            <v>1.0810165980795612</v>
          </cell>
          <cell r="O32">
            <v>0.96493333283581861</v>
          </cell>
          <cell r="P32">
            <v>1.0571055257470443</v>
          </cell>
          <cell r="Q32">
            <v>0.94230000000000003</v>
          </cell>
          <cell r="R32">
            <v>1.0469005326715428</v>
          </cell>
          <cell r="S32">
            <v>1.0834949581891919</v>
          </cell>
          <cell r="T32">
            <v>1.0796895267716389</v>
          </cell>
        </row>
        <row r="33">
          <cell r="B33" t="str">
            <v>LSYieldElecHt</v>
          </cell>
          <cell r="C33">
            <v>0.82000000000000006</v>
          </cell>
          <cell r="D33">
            <v>0.82000000000000006</v>
          </cell>
          <cell r="E33">
            <v>0.53</v>
          </cell>
          <cell r="F33">
            <v>0.66999999999999993</v>
          </cell>
          <cell r="G33">
            <v>0.57000000000000006</v>
          </cell>
          <cell r="H33">
            <v>0.61</v>
          </cell>
          <cell r="I33">
            <v>0.69</v>
          </cell>
          <cell r="J33">
            <v>0.52</v>
          </cell>
          <cell r="K33">
            <v>0.53</v>
          </cell>
          <cell r="L33">
            <v>0.61</v>
          </cell>
          <cell r="M33">
            <v>0.78</v>
          </cell>
          <cell r="N33">
            <v>0.61</v>
          </cell>
          <cell r="O33">
            <v>0.41000000000000003</v>
          </cell>
          <cell r="P33">
            <v>0.6</v>
          </cell>
          <cell r="Q33">
            <v>0.28000000000000003</v>
          </cell>
          <cell r="R33">
            <v>0.6</v>
          </cell>
          <cell r="S33">
            <v>0.82000000000000006</v>
          </cell>
          <cell r="T33">
            <v>0.82000000000000006</v>
          </cell>
        </row>
        <row r="34">
          <cell r="B34" t="str">
            <v>LSYieldGasHt</v>
          </cell>
          <cell r="C34">
            <v>0.98319999999999996</v>
          </cell>
          <cell r="D34">
            <v>0.98319999999999996</v>
          </cell>
          <cell r="E34">
            <v>0.95613333333333328</v>
          </cell>
          <cell r="F34">
            <v>0.96919999999999995</v>
          </cell>
          <cell r="G34">
            <v>0.95986666666666665</v>
          </cell>
          <cell r="H34">
            <v>0.96360000000000001</v>
          </cell>
          <cell r="I34">
            <v>0.97106666666666663</v>
          </cell>
          <cell r="J34">
            <v>0.95520000000000005</v>
          </cell>
          <cell r="K34">
            <v>0.95613333333333328</v>
          </cell>
          <cell r="L34">
            <v>0.96360000000000001</v>
          </cell>
          <cell r="M34">
            <v>0.97946666666666671</v>
          </cell>
          <cell r="N34">
            <v>0.96360000000000001</v>
          </cell>
          <cell r="O34">
            <v>0.94493333333333329</v>
          </cell>
          <cell r="P34">
            <v>0.96266666666666667</v>
          </cell>
          <cell r="Q34">
            <v>0.93279999999999996</v>
          </cell>
          <cell r="R34">
            <v>0.96266666666666667</v>
          </cell>
          <cell r="S34">
            <v>0.98319999999999996</v>
          </cell>
          <cell r="T34">
            <v>0.98319999999999996</v>
          </cell>
        </row>
        <row r="35">
          <cell r="B35" t="str">
            <v>LSYieldThermsGasHt</v>
          </cell>
          <cell r="C35">
            <v>-8.1887999999999996E-3</v>
          </cell>
          <cell r="D35">
            <v>-8.1887999999999996E-3</v>
          </cell>
          <cell r="E35">
            <v>-2.1381866666666666E-2</v>
          </cell>
          <cell r="F35">
            <v>-1.50128E-2</v>
          </cell>
          <cell r="G35">
            <v>-1.9562133333333332E-2</v>
          </cell>
          <cell r="H35">
            <v>-1.7742399999999998E-2</v>
          </cell>
          <cell r="I35">
            <v>-1.4102933333333333E-2</v>
          </cell>
          <cell r="J35">
            <v>-2.18368E-2</v>
          </cell>
          <cell r="K35">
            <v>-2.1381866666666666E-2</v>
          </cell>
          <cell r="L35">
            <v>-1.7742399999999998E-2</v>
          </cell>
          <cell r="M35">
            <v>-1.0008533333333333E-2</v>
          </cell>
          <cell r="N35">
            <v>-1.7742399999999998E-2</v>
          </cell>
          <cell r="O35">
            <v>-2.6841066666666667E-2</v>
          </cell>
          <cell r="P35">
            <v>-1.8197333333333333E-2</v>
          </cell>
          <cell r="Q35">
            <v>-3.2755199999999998E-2</v>
          </cell>
          <cell r="R35">
            <v>-1.8197333333333333E-2</v>
          </cell>
          <cell r="S35">
            <v>-8.1887999999999996E-3</v>
          </cell>
          <cell r="T35">
            <v>-8.1887999999999996E-3</v>
          </cell>
        </row>
        <row r="36">
          <cell r="B36" t="str">
            <v>LSYieldThermsGasHt&amp;AC</v>
          </cell>
          <cell r="C36">
            <v>-8.1887999999999996E-3</v>
          </cell>
          <cell r="D36">
            <v>-8.1887999999999996E-3</v>
          </cell>
          <cell r="E36">
            <v>-2.1381866666666666E-2</v>
          </cell>
          <cell r="F36">
            <v>-1.50128E-2</v>
          </cell>
          <cell r="G36">
            <v>-1.9562133333333332E-2</v>
          </cell>
          <cell r="H36">
            <v>-1.7742399999999998E-2</v>
          </cell>
          <cell r="I36">
            <v>-1.4102933333333333E-2</v>
          </cell>
          <cell r="J36">
            <v>-2.18368E-2</v>
          </cell>
          <cell r="K36">
            <v>-2.1381866666666666E-2</v>
          </cell>
          <cell r="L36">
            <v>-1.7742399999999998E-2</v>
          </cell>
          <cell r="M36">
            <v>-1.0008533333333333E-2</v>
          </cell>
          <cell r="N36">
            <v>-1.7742399999999998E-2</v>
          </cell>
          <cell r="O36">
            <v>-2.6841066666666667E-2</v>
          </cell>
          <cell r="P36">
            <v>-1.8197333333333333E-2</v>
          </cell>
          <cell r="Q36">
            <v>-3.2755199999999998E-2</v>
          </cell>
          <cell r="R36">
            <v>-1.8197333333333333E-2</v>
          </cell>
          <cell r="S36">
            <v>-8.1887999999999996E-3</v>
          </cell>
          <cell r="T36">
            <v>-8.1887999999999996E-3</v>
          </cell>
        </row>
        <row r="37">
          <cell r="B37" t="str">
            <v>LPDAdjust</v>
          </cell>
          <cell r="C37">
            <v>1</v>
          </cell>
          <cell r="D37">
            <v>1</v>
          </cell>
          <cell r="E37">
            <v>1</v>
          </cell>
          <cell r="F37">
            <v>1</v>
          </cell>
          <cell r="G37">
            <v>1</v>
          </cell>
          <cell r="H37">
            <v>1</v>
          </cell>
          <cell r="I37">
            <v>1</v>
          </cell>
          <cell r="J37">
            <v>1</v>
          </cell>
          <cell r="K37">
            <v>1</v>
          </cell>
          <cell r="L37">
            <v>1</v>
          </cell>
          <cell r="M37">
            <v>1</v>
          </cell>
          <cell r="N37">
            <v>1</v>
          </cell>
          <cell r="O37">
            <v>1</v>
          </cell>
          <cell r="P37">
            <v>1</v>
          </cell>
          <cell r="Q37">
            <v>1</v>
          </cell>
          <cell r="R37">
            <v>1</v>
          </cell>
          <cell r="S37">
            <v>1</v>
          </cell>
          <cell r="T37">
            <v>1</v>
          </cell>
        </row>
        <row r="38">
          <cell r="B38" t="str">
            <v>Chiller%TYP</v>
          </cell>
          <cell r="C38">
            <v>0.6</v>
          </cell>
          <cell r="D38">
            <v>0.1</v>
          </cell>
          <cell r="E38">
            <v>0</v>
          </cell>
          <cell r="F38">
            <v>0.05</v>
          </cell>
          <cell r="G38">
            <v>0</v>
          </cell>
          <cell r="H38">
            <v>0</v>
          </cell>
          <cell r="I38">
            <v>0.4</v>
          </cell>
          <cell r="J38">
            <v>0.4</v>
          </cell>
          <cell r="K38">
            <v>0.6</v>
          </cell>
          <cell r="L38">
            <v>0.03</v>
          </cell>
          <cell r="M38">
            <v>0</v>
          </cell>
          <cell r="N38">
            <v>0</v>
          </cell>
          <cell r="O38">
            <v>0</v>
          </cell>
          <cell r="P38">
            <v>0.15</v>
          </cell>
          <cell r="Q38">
            <v>0.75</v>
          </cell>
          <cell r="R38">
            <v>0.2</v>
          </cell>
          <cell r="S38">
            <v>0.1</v>
          </cell>
          <cell r="T38">
            <v>0.3</v>
          </cell>
        </row>
        <row r="39">
          <cell r="B39" t="str">
            <v>HOURSLght</v>
          </cell>
          <cell r="C39">
            <v>3300</v>
          </cell>
          <cell r="D39">
            <v>2800</v>
          </cell>
          <cell r="E39">
            <v>2600</v>
          </cell>
          <cell r="F39">
            <v>6200</v>
          </cell>
          <cell r="G39">
            <v>3800</v>
          </cell>
          <cell r="H39">
            <v>3800</v>
          </cell>
          <cell r="I39">
            <v>2800</v>
          </cell>
          <cell r="J39">
            <v>2700</v>
          </cell>
          <cell r="K39">
            <v>3600</v>
          </cell>
          <cell r="L39">
            <v>2700</v>
          </cell>
          <cell r="M39">
            <v>7300</v>
          </cell>
          <cell r="N39">
            <v>6800</v>
          </cell>
          <cell r="O39">
            <v>5400</v>
          </cell>
          <cell r="P39">
            <v>3000</v>
          </cell>
          <cell r="Q39">
            <v>6400</v>
          </cell>
          <cell r="R39">
            <v>5700</v>
          </cell>
          <cell r="S39">
            <v>3000</v>
          </cell>
          <cell r="T39">
            <v>4100</v>
          </cell>
        </row>
        <row r="40">
          <cell r="B40" t="str">
            <v>UnCondArea%TYP</v>
          </cell>
          <cell r="C40">
            <v>0.12</v>
          </cell>
          <cell r="D40">
            <v>7.0000000000000007E-2</v>
          </cell>
          <cell r="E40">
            <v>0.05</v>
          </cell>
          <cell r="F40">
            <v>0.03</v>
          </cell>
          <cell r="G40">
            <v>0.13</v>
          </cell>
          <cell r="H40">
            <v>0.1</v>
          </cell>
          <cell r="I40">
            <v>0.12</v>
          </cell>
          <cell r="J40">
            <v>0.01</v>
          </cell>
          <cell r="K40">
            <v>0.1</v>
          </cell>
          <cell r="L40">
            <v>0.31</v>
          </cell>
          <cell r="M40">
            <v>0.04</v>
          </cell>
          <cell r="N40">
            <v>0.04</v>
          </cell>
          <cell r="O40">
            <v>0.13</v>
          </cell>
          <cell r="P40">
            <v>0.05</v>
          </cell>
          <cell r="Q40">
            <v>0.12</v>
          </cell>
          <cell r="R40">
            <v>0.03</v>
          </cell>
          <cell r="S40">
            <v>0.15</v>
          </cell>
          <cell r="T40">
            <v>0.15</v>
          </cell>
        </row>
        <row r="41">
          <cell r="B41" t="str">
            <v>RTEcono%TYP</v>
          </cell>
          <cell r="C41">
            <v>1</v>
          </cell>
          <cell r="D41">
            <v>1</v>
          </cell>
          <cell r="E41">
            <v>0.77500000000000002</v>
          </cell>
          <cell r="F41">
            <v>1</v>
          </cell>
          <cell r="G41">
            <v>0.77500000000000002</v>
          </cell>
          <cell r="H41">
            <v>0.95</v>
          </cell>
          <cell r="I41">
            <v>0.82499999999999996</v>
          </cell>
          <cell r="J41">
            <v>1</v>
          </cell>
          <cell r="K41">
            <v>1</v>
          </cell>
          <cell r="L41">
            <v>0.72500000000000009</v>
          </cell>
          <cell r="M41">
            <v>0.85</v>
          </cell>
          <cell r="N41">
            <v>0.85</v>
          </cell>
          <cell r="O41">
            <v>0.85</v>
          </cell>
          <cell r="P41">
            <v>0.85</v>
          </cell>
          <cell r="Q41">
            <v>1</v>
          </cell>
          <cell r="R41">
            <v>0.85</v>
          </cell>
          <cell r="S41">
            <v>0.6</v>
          </cell>
          <cell r="T41">
            <v>0.6</v>
          </cell>
        </row>
        <row r="42">
          <cell r="B42" t="str">
            <v>FloorA%PRE2002</v>
          </cell>
          <cell r="C42">
            <v>0</v>
          </cell>
          <cell r="D42">
            <v>0</v>
          </cell>
          <cell r="E42">
            <v>0</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row>
        <row r="43">
          <cell r="B43" t="str">
            <v>FloorA%PRE2006</v>
          </cell>
          <cell r="C43">
            <v>0</v>
          </cell>
          <cell r="D43">
            <v>0</v>
          </cell>
          <cell r="E43">
            <v>0</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row>
        <row r="44">
          <cell r="B44" t="str">
            <v>ElecHtComplex%TYP</v>
          </cell>
          <cell r="C44">
            <v>0.61680000000000001</v>
          </cell>
          <cell r="D44">
            <v>0.61680000000000001</v>
          </cell>
          <cell r="E44">
            <v>0.61680000000000001</v>
          </cell>
          <cell r="F44">
            <v>0.84279999999999999</v>
          </cell>
          <cell r="G44">
            <v>3.7900000000000003E-2</v>
          </cell>
          <cell r="H44">
            <v>3.7900000000000003E-2</v>
          </cell>
          <cell r="I44">
            <v>3.7900000000000003E-2</v>
          </cell>
          <cell r="J44">
            <v>6.0999999999999995E-3</v>
          </cell>
          <cell r="K44">
            <v>0.1794</v>
          </cell>
          <cell r="L44">
            <v>0.37840000000000001</v>
          </cell>
          <cell r="M44">
            <v>5.3399999999999996E-2</v>
          </cell>
          <cell r="N44">
            <v>5.3399999999999996E-2</v>
          </cell>
          <cell r="O44">
            <v>5.3399999999999996E-2</v>
          </cell>
          <cell r="P44">
            <v>7.7000000000000002E-3</v>
          </cell>
          <cell r="Q44">
            <v>8.1099999999999992E-2</v>
          </cell>
          <cell r="R44">
            <v>0.35409999999999997</v>
          </cell>
          <cell r="S44">
            <v>0.05</v>
          </cell>
          <cell r="T44">
            <v>0.31140000000000001</v>
          </cell>
        </row>
        <row r="45">
          <cell r="B45" t="str">
            <v>GasHtComplex%TYP</v>
          </cell>
          <cell r="C45">
            <v>0.25319999999999998</v>
          </cell>
          <cell r="D45">
            <v>0.25319999999999998</v>
          </cell>
          <cell r="E45">
            <v>0.25319999999999998</v>
          </cell>
          <cell r="F45">
            <v>0.15720000000000001</v>
          </cell>
          <cell r="G45">
            <v>0.31929999999999997</v>
          </cell>
          <cell r="H45">
            <v>0.31929999999999997</v>
          </cell>
          <cell r="I45">
            <v>0.31929999999999997</v>
          </cell>
          <cell r="J45">
            <v>0.83329999999999993</v>
          </cell>
          <cell r="K45">
            <v>0.82069999999999999</v>
          </cell>
          <cell r="L45">
            <v>0.62159999999999993</v>
          </cell>
          <cell r="M45">
            <v>0.9466</v>
          </cell>
          <cell r="N45">
            <v>0.9466</v>
          </cell>
          <cell r="O45">
            <v>0.9466</v>
          </cell>
          <cell r="P45">
            <v>0.56859999999999999</v>
          </cell>
          <cell r="Q45">
            <v>0.91890000000000005</v>
          </cell>
          <cell r="R45">
            <v>0.57330000000000003</v>
          </cell>
          <cell r="S45">
            <v>0.55000000000000004</v>
          </cell>
          <cell r="T45">
            <v>0.67430000000000001</v>
          </cell>
        </row>
        <row r="46">
          <cell r="B46" t="str">
            <v>HtPmpHtComplex%TYP</v>
          </cell>
          <cell r="C46">
            <v>0.13009999999999999</v>
          </cell>
          <cell r="D46">
            <v>0.13009999999999999</v>
          </cell>
          <cell r="E46">
            <v>0.13009999999999999</v>
          </cell>
          <cell r="F46">
            <v>0</v>
          </cell>
          <cell r="G46">
            <v>0.64280000000000004</v>
          </cell>
          <cell r="H46">
            <v>0.64280000000000004</v>
          </cell>
          <cell r="I46">
            <v>0.64280000000000004</v>
          </cell>
          <cell r="J46">
            <v>0.1605</v>
          </cell>
          <cell r="K46">
            <v>0</v>
          </cell>
          <cell r="L46">
            <v>0</v>
          </cell>
          <cell r="M46">
            <v>0</v>
          </cell>
          <cell r="N46">
            <v>0</v>
          </cell>
          <cell r="O46">
            <v>0</v>
          </cell>
          <cell r="P46">
            <v>0.42380000000000001</v>
          </cell>
          <cell r="Q46">
            <v>0</v>
          </cell>
          <cell r="R46">
            <v>7.2700000000000001E-2</v>
          </cell>
          <cell r="S46">
            <v>0.4</v>
          </cell>
          <cell r="T46">
            <v>1.4199999999999999E-2</v>
          </cell>
        </row>
        <row r="47">
          <cell r="B47" t="str">
            <v>ElecHtSimple%TYP</v>
          </cell>
          <cell r="C47">
            <v>0.05</v>
          </cell>
          <cell r="D47">
            <v>0.05</v>
          </cell>
          <cell r="E47">
            <v>0.05</v>
          </cell>
          <cell r="F47">
            <v>2.53E-2</v>
          </cell>
          <cell r="G47">
            <v>2.4700000000000003E-2</v>
          </cell>
          <cell r="H47">
            <v>2.4700000000000003E-2</v>
          </cell>
          <cell r="I47">
            <v>2.4700000000000003E-2</v>
          </cell>
          <cell r="J47">
            <v>2.41E-2</v>
          </cell>
          <cell r="K47">
            <v>0.18960000000000002</v>
          </cell>
          <cell r="L47">
            <v>0.1013</v>
          </cell>
          <cell r="M47">
            <v>1.03E-2</v>
          </cell>
          <cell r="N47">
            <v>1.03E-2</v>
          </cell>
          <cell r="O47">
            <v>1.03E-2</v>
          </cell>
          <cell r="P47">
            <v>0.37490000000000001</v>
          </cell>
          <cell r="Q47">
            <v>0.18149999999999999</v>
          </cell>
          <cell r="R47">
            <v>5.6999999999999993E-3</v>
          </cell>
          <cell r="S47">
            <v>0.1</v>
          </cell>
          <cell r="T47">
            <v>8.3400000000000002E-2</v>
          </cell>
        </row>
        <row r="48">
          <cell r="B48" t="str">
            <v>GasHtSimple%TYP</v>
          </cell>
          <cell r="C48">
            <v>0.85</v>
          </cell>
          <cell r="D48">
            <v>0.85</v>
          </cell>
          <cell r="E48">
            <v>0.85</v>
          </cell>
          <cell r="F48">
            <v>0.96689999999999998</v>
          </cell>
          <cell r="G48">
            <v>0.83260000000000001</v>
          </cell>
          <cell r="H48">
            <v>0.83260000000000001</v>
          </cell>
          <cell r="I48">
            <v>0.83260000000000001</v>
          </cell>
          <cell r="J48">
            <v>0.92970000000000008</v>
          </cell>
          <cell r="K48">
            <v>0.73620000000000008</v>
          </cell>
          <cell r="L48">
            <v>0.86060000000000003</v>
          </cell>
          <cell r="M48">
            <v>0.98720000000000008</v>
          </cell>
          <cell r="N48">
            <v>0.98720000000000008</v>
          </cell>
          <cell r="O48">
            <v>0.98720000000000008</v>
          </cell>
          <cell r="P48">
            <v>0.37859999999999994</v>
          </cell>
          <cell r="Q48">
            <v>0.78300000000000003</v>
          </cell>
          <cell r="R48">
            <v>0.99429999999999996</v>
          </cell>
          <cell r="S48">
            <v>0.8</v>
          </cell>
          <cell r="T48">
            <v>0.85329999999999995</v>
          </cell>
        </row>
        <row r="49">
          <cell r="B49" t="str">
            <v>HtPmpHtSimple%TYP</v>
          </cell>
          <cell r="C49">
            <v>0.1</v>
          </cell>
          <cell r="D49">
            <v>0.1</v>
          </cell>
          <cell r="E49">
            <v>0.1</v>
          </cell>
          <cell r="F49">
            <v>7.8000000000000005E-3</v>
          </cell>
          <cell r="G49">
            <v>0.14269999999999999</v>
          </cell>
          <cell r="H49">
            <v>0.14269999999999999</v>
          </cell>
          <cell r="I49">
            <v>0.14269999999999999</v>
          </cell>
          <cell r="J49">
            <v>4.6199999999999998E-2</v>
          </cell>
          <cell r="K49">
            <v>7.4200000000000002E-2</v>
          </cell>
          <cell r="L49">
            <v>3.8100000000000002E-2</v>
          </cell>
          <cell r="M49">
            <v>2.5000000000000001E-3</v>
          </cell>
          <cell r="N49">
            <v>2.5000000000000001E-3</v>
          </cell>
          <cell r="O49">
            <v>2.5000000000000001E-3</v>
          </cell>
          <cell r="P49">
            <v>0.24660000000000001</v>
          </cell>
          <cell r="Q49">
            <v>3.5400000000000001E-2</v>
          </cell>
          <cell r="R49">
            <v>0</v>
          </cell>
          <cell r="S49">
            <v>0.1</v>
          </cell>
          <cell r="T49">
            <v>6.3200000000000006E-2</v>
          </cell>
        </row>
        <row r="50">
          <cell r="B50" t="str">
            <v>ChillerAir%TYP</v>
          </cell>
          <cell r="C50">
            <v>0.5</v>
          </cell>
          <cell r="D50">
            <v>0.8</v>
          </cell>
          <cell r="E50">
            <v>0.8</v>
          </cell>
          <cell r="F50">
            <v>0.8</v>
          </cell>
          <cell r="G50">
            <v>0.8</v>
          </cell>
          <cell r="H50">
            <v>0.8</v>
          </cell>
          <cell r="I50">
            <v>0.8</v>
          </cell>
          <cell r="J50">
            <v>0.8</v>
          </cell>
          <cell r="K50">
            <v>0.8</v>
          </cell>
          <cell r="L50">
            <v>0.9</v>
          </cell>
          <cell r="M50">
            <v>1</v>
          </cell>
          <cell r="N50">
            <v>1</v>
          </cell>
          <cell r="O50">
            <v>1</v>
          </cell>
          <cell r="P50">
            <v>0.2</v>
          </cell>
          <cell r="Q50">
            <v>0.2</v>
          </cell>
          <cell r="R50">
            <v>0.6</v>
          </cell>
          <cell r="S50">
            <v>0.6</v>
          </cell>
          <cell r="T50">
            <v>0.2</v>
          </cell>
        </row>
        <row r="51">
          <cell r="B51" t="str">
            <v>ChillerWater%TYP</v>
          </cell>
          <cell r="C51">
            <v>0.5</v>
          </cell>
          <cell r="D51">
            <v>0.2</v>
          </cell>
          <cell r="E51">
            <v>0.2</v>
          </cell>
          <cell r="F51">
            <v>0.2</v>
          </cell>
          <cell r="G51">
            <v>0.2</v>
          </cell>
          <cell r="H51">
            <v>0.2</v>
          </cell>
          <cell r="I51">
            <v>0.2</v>
          </cell>
          <cell r="J51">
            <v>0.2</v>
          </cell>
          <cell r="K51">
            <v>0.2</v>
          </cell>
          <cell r="L51">
            <v>0.1</v>
          </cell>
          <cell r="M51">
            <v>0</v>
          </cell>
          <cell r="N51">
            <v>0</v>
          </cell>
          <cell r="O51">
            <v>0</v>
          </cell>
          <cell r="P51">
            <v>0.8</v>
          </cell>
          <cell r="Q51">
            <v>0.8</v>
          </cell>
          <cell r="R51">
            <v>0.4</v>
          </cell>
          <cell r="S51">
            <v>0.4</v>
          </cell>
          <cell r="T51">
            <v>0.8</v>
          </cell>
        </row>
        <row r="52">
          <cell r="B52" t="str">
            <v>WinFloorRatio%TYP</v>
          </cell>
          <cell r="C52">
            <v>0.16</v>
          </cell>
          <cell r="D52">
            <v>0.16</v>
          </cell>
          <cell r="E52">
            <v>0.16</v>
          </cell>
          <cell r="F52">
            <v>0.02</v>
          </cell>
          <cell r="G52">
            <v>0.16</v>
          </cell>
          <cell r="H52">
            <v>0.16</v>
          </cell>
          <cell r="I52">
            <v>0.04</v>
          </cell>
          <cell r="J52">
            <v>7.0000000000000007E-2</v>
          </cell>
          <cell r="K52">
            <v>0.12</v>
          </cell>
          <cell r="L52">
            <v>0.03</v>
          </cell>
          <cell r="M52">
            <v>0.04</v>
          </cell>
          <cell r="N52">
            <v>0.15</v>
          </cell>
          <cell r="O52">
            <v>0.18</v>
          </cell>
          <cell r="P52">
            <v>0.11</v>
          </cell>
          <cell r="Q52">
            <v>0.11</v>
          </cell>
          <cell r="R52">
            <v>0.12</v>
          </cell>
          <cell r="S52">
            <v>0.08</v>
          </cell>
          <cell r="T52">
            <v>0.1</v>
          </cell>
        </row>
        <row r="56">
          <cell r="B56" t="str">
            <v>CoolSat%TYP</v>
          </cell>
          <cell r="C56">
            <v>0.82</v>
          </cell>
          <cell r="D56">
            <v>0.9</v>
          </cell>
          <cell r="E56">
            <v>0.95</v>
          </cell>
          <cell r="F56">
            <v>0.88</v>
          </cell>
          <cell r="G56">
            <v>0.88</v>
          </cell>
          <cell r="H56">
            <v>0.88</v>
          </cell>
          <cell r="I56">
            <v>0.88</v>
          </cell>
          <cell r="J56">
            <v>0.83</v>
          </cell>
          <cell r="K56">
            <v>0.75</v>
          </cell>
          <cell r="L56">
            <v>0.24</v>
          </cell>
          <cell r="M56">
            <v>0.94</v>
          </cell>
          <cell r="N56">
            <v>0.94</v>
          </cell>
          <cell r="O56">
            <v>1</v>
          </cell>
          <cell r="P56">
            <v>0.88</v>
          </cell>
          <cell r="Q56">
            <v>0.95</v>
          </cell>
          <cell r="R56">
            <v>0.95</v>
          </cell>
          <cell r="S56">
            <v>0.95</v>
          </cell>
          <cell r="T56">
            <v>0.7</v>
          </cell>
        </row>
        <row r="61">
          <cell r="B61">
            <v>0</v>
          </cell>
          <cell r="C61" t="str">
            <v>Office</v>
          </cell>
          <cell r="D61" t="str">
            <v>Office</v>
          </cell>
          <cell r="E61" t="str">
            <v>Office</v>
          </cell>
          <cell r="F61" t="str">
            <v>Retail/Service</v>
          </cell>
          <cell r="G61" t="str">
            <v>Retail/Service</v>
          </cell>
          <cell r="H61" t="str">
            <v>Retail/Service</v>
          </cell>
          <cell r="I61" t="str">
            <v>Retail/Service</v>
          </cell>
          <cell r="J61">
            <v>0</v>
          </cell>
          <cell r="K61">
            <v>0</v>
          </cell>
          <cell r="L61">
            <v>0</v>
          </cell>
          <cell r="M61" t="str">
            <v>Grocery</v>
          </cell>
          <cell r="N61" t="str">
            <v>Grocery</v>
          </cell>
          <cell r="O61">
            <v>0</v>
          </cell>
          <cell r="P61">
            <v>0</v>
          </cell>
          <cell r="Q61">
            <v>0</v>
          </cell>
          <cell r="R61">
            <v>0</v>
          </cell>
          <cell r="S61">
            <v>0</v>
          </cell>
          <cell r="T61">
            <v>0</v>
          </cell>
          <cell r="Y61" t="str">
            <v>Average of msf.pnw.frac</v>
          </cell>
        </row>
        <row r="62">
          <cell r="B62" t="str">
            <v>_PRE2013</v>
          </cell>
          <cell r="C62" t="str">
            <v>Office</v>
          </cell>
          <cell r="D62">
            <v>0</v>
          </cell>
          <cell r="E62">
            <v>0</v>
          </cell>
          <cell r="F62" t="str">
            <v>Retail/Service</v>
          </cell>
          <cell r="G62">
            <v>0</v>
          </cell>
          <cell r="H62">
            <v>0</v>
          </cell>
          <cell r="I62">
            <v>0</v>
          </cell>
          <cell r="J62" t="str">
            <v>School</v>
          </cell>
          <cell r="K62">
            <v>0</v>
          </cell>
          <cell r="L62" t="str">
            <v>Warehouse</v>
          </cell>
          <cell r="M62" t="str">
            <v>Grocery</v>
          </cell>
          <cell r="N62">
            <v>0</v>
          </cell>
          <cell r="O62" t="str">
            <v>Restaurant</v>
          </cell>
          <cell r="P62" t="str">
            <v>Lodging</v>
          </cell>
          <cell r="Q62" t="str">
            <v>Health</v>
          </cell>
          <cell r="R62">
            <v>0</v>
          </cell>
          <cell r="S62" t="str">
            <v>Assembly</v>
          </cell>
          <cell r="T62" t="str">
            <v>Other</v>
          </cell>
          <cell r="Y62" t="str">
            <v>Row Labels</v>
          </cell>
        </row>
        <row r="63">
          <cell r="B63" t="str">
            <v>FloorA%ACT</v>
          </cell>
          <cell r="C63">
            <v>0.21925891959556321</v>
          </cell>
          <cell r="D63">
            <v>0</v>
          </cell>
          <cell r="E63">
            <v>0</v>
          </cell>
          <cell r="F63">
            <v>0.170463671983236</v>
          </cell>
          <cell r="G63">
            <v>0</v>
          </cell>
          <cell r="H63">
            <v>0</v>
          </cell>
          <cell r="I63">
            <v>0</v>
          </cell>
          <cell r="J63">
            <v>0.11027533939050128</v>
          </cell>
          <cell r="K63">
            <v>0</v>
          </cell>
          <cell r="L63">
            <v>0.13203580856943528</v>
          </cell>
          <cell r="M63">
            <v>2.3026138677721724E-2</v>
          </cell>
          <cell r="N63">
            <v>0</v>
          </cell>
          <cell r="O63">
            <v>1.5835296654172451E-2</v>
          </cell>
          <cell r="P63">
            <v>5.1068065124091046E-2</v>
          </cell>
          <cell r="Q63">
            <v>6.8347557000163706E-2</v>
          </cell>
          <cell r="R63">
            <v>0</v>
          </cell>
          <cell r="S63">
            <v>0.11013494038183547</v>
          </cell>
          <cell r="T63">
            <v>9.9554262623279946E-2</v>
          </cell>
          <cell r="Y63" t="str">
            <v>Assembly</v>
          </cell>
        </row>
        <row r="64">
          <cell r="B64" t="str">
            <v>_PRE2013</v>
          </cell>
          <cell r="C64" t="str">
            <v>Large Off</v>
          </cell>
          <cell r="D64" t="str">
            <v>Medium Off</v>
          </cell>
          <cell r="E64" t="str">
            <v>Small Off</v>
          </cell>
          <cell r="F64" t="str">
            <v>Xlarge Ret</v>
          </cell>
          <cell r="G64" t="str">
            <v>Large Ret</v>
          </cell>
          <cell r="H64" t="str">
            <v>Medium Ret</v>
          </cell>
          <cell r="I64" t="str">
            <v>Small Ret</v>
          </cell>
          <cell r="J64" t="str">
            <v>School K-12</v>
          </cell>
          <cell r="K64" t="str">
            <v>University</v>
          </cell>
          <cell r="L64" t="str">
            <v>Warehouse</v>
          </cell>
          <cell r="M64" t="str">
            <v>Supermarket</v>
          </cell>
          <cell r="N64" t="str">
            <v>MiniMart</v>
          </cell>
          <cell r="O64" t="str">
            <v>Restaurant</v>
          </cell>
          <cell r="P64" t="str">
            <v>Lodging</v>
          </cell>
          <cell r="Q64" t="str">
            <v>Hospital</v>
          </cell>
          <cell r="R64" t="str">
            <v>Residential Care</v>
          </cell>
          <cell r="S64" t="str">
            <v>Assembly</v>
          </cell>
          <cell r="T64" t="str">
            <v>Other</v>
          </cell>
          <cell r="Y64" t="str">
            <v>Food</v>
          </cell>
        </row>
        <row r="65">
          <cell r="B65" t="str">
            <v>FloorA%TYP</v>
          </cell>
          <cell r="C65">
            <v>0.43937391922213881</v>
          </cell>
          <cell r="D65">
            <v>0.43063730719145626</v>
          </cell>
          <cell r="E65">
            <v>0.12998877358640493</v>
          </cell>
          <cell r="F65">
            <v>0.23462323739305441</v>
          </cell>
          <cell r="G65">
            <v>5.5262096022427078E-2</v>
          </cell>
          <cell r="H65">
            <v>0.60637878991755256</v>
          </cell>
          <cell r="I65">
            <v>0.10373587666696588</v>
          </cell>
          <cell r="J65">
            <v>0.66429751499430445</v>
          </cell>
          <cell r="K65">
            <v>0.33570248500569549</v>
          </cell>
          <cell r="L65">
            <v>1</v>
          </cell>
          <cell r="M65">
            <v>0.84840559081310307</v>
          </cell>
          <cell r="N65">
            <v>0.15159440918689687</v>
          </cell>
          <cell r="O65">
            <v>1</v>
          </cell>
          <cell r="P65">
            <v>1</v>
          </cell>
          <cell r="Q65">
            <v>1</v>
          </cell>
          <cell r="R65">
            <v>1</v>
          </cell>
          <cell r="S65">
            <v>1</v>
          </cell>
          <cell r="T65">
            <v>1</v>
          </cell>
          <cell r="Y65" t="str">
            <v>Service</v>
          </cell>
        </row>
        <row r="66">
          <cell r="B66" t="str">
            <v>FloorA%REG</v>
          </cell>
          <cell r="C66">
            <v>9.6336650827114415E-2</v>
          </cell>
          <cell r="D66">
            <v>9.4421070712341362E-2</v>
          </cell>
          <cell r="E66">
            <v>2.8501198056107426E-2</v>
          </cell>
          <cell r="F66">
            <v>3.999473857861454E-2</v>
          </cell>
          <cell r="G66">
            <v>9.4201798094731004E-3</v>
          </cell>
          <cell r="H66">
            <v>0.10336555514209726</v>
          </cell>
          <cell r="I66">
            <v>1.7683198453051097E-2</v>
          </cell>
          <cell r="J66">
            <v>7.3255633922263544E-2</v>
          </cell>
          <cell r="K66">
            <v>3.701970546823774E-2</v>
          </cell>
          <cell r="L66">
            <v>0.13203580856943528</v>
          </cell>
          <cell r="M66">
            <v>1.9535504789016944E-2</v>
          </cell>
          <cell r="N66">
            <v>3.4906338887047794E-3</v>
          </cell>
          <cell r="O66">
            <v>1.5835296654172451E-2</v>
          </cell>
          <cell r="P66">
            <v>5.1068065124091046E-2</v>
          </cell>
          <cell r="Q66">
            <v>3.0978070527759683E-2</v>
          </cell>
          <cell r="R66">
            <v>3.7369486472404026E-2</v>
          </cell>
          <cell r="S66">
            <v>0.11013494038183547</v>
          </cell>
          <cell r="T66">
            <v>9.9554262623279946E-2</v>
          </cell>
          <cell r="Y66" t="str">
            <v>Grocery</v>
          </cell>
        </row>
        <row r="67">
          <cell r="B67" t="str">
            <v>ElecHt%TYP</v>
          </cell>
          <cell r="C67">
            <v>0.20943280302167308</v>
          </cell>
          <cell r="D67">
            <v>0.22131165109110185</v>
          </cell>
          <cell r="E67">
            <v>0.30640942705415353</v>
          </cell>
          <cell r="F67">
            <v>5.2995881766435368E-2</v>
          </cell>
          <cell r="G67">
            <v>1.0593107738682607E-2</v>
          </cell>
          <cell r="H67">
            <v>0.12006240959495594</v>
          </cell>
          <cell r="I67">
            <v>0.2732917310450087</v>
          </cell>
          <cell r="J67">
            <v>5.8369343906151915E-2</v>
          </cell>
          <cell r="K67">
            <v>0.1</v>
          </cell>
          <cell r="L67">
            <v>6.3929137015483993E-3</v>
          </cell>
          <cell r="M67">
            <v>3.9182634298973458E-2</v>
          </cell>
          <cell r="N67">
            <v>9.8940421863423066E-3</v>
          </cell>
          <cell r="O67">
            <v>3.0050555941853869E-2</v>
          </cell>
          <cell r="P67">
            <v>0.44679184687802564</v>
          </cell>
          <cell r="Q67">
            <v>0.08</v>
          </cell>
          <cell r="R67">
            <v>0.33985691133471541</v>
          </cell>
          <cell r="S67">
            <v>0.10640191237323121</v>
          </cell>
          <cell r="T67">
            <v>0.16939513747697868</v>
          </cell>
          <cell r="Y67" t="str">
            <v>Lodging</v>
          </cell>
        </row>
        <row r="68">
          <cell r="B68" t="str">
            <v>GasHt%TYP</v>
          </cell>
          <cell r="C68">
            <v>0.54037060186620078</v>
          </cell>
          <cell r="D68">
            <v>0.51430081857580845</v>
          </cell>
          <cell r="E68">
            <v>0.3275419203320854</v>
          </cell>
          <cell r="F68">
            <v>0.91606730000738101</v>
          </cell>
          <cell r="G68">
            <v>0.98322307122393326</v>
          </cell>
          <cell r="H68">
            <v>0.80985008893074606</v>
          </cell>
          <cell r="I68">
            <v>0.56717178566142912</v>
          </cell>
          <cell r="J68">
            <v>0.84777782221188291</v>
          </cell>
          <cell r="K68">
            <v>0.8</v>
          </cell>
          <cell r="L68">
            <v>0.98700382329725422</v>
          </cell>
          <cell r="M68">
            <v>0.46957192737561176</v>
          </cell>
          <cell r="N68">
            <v>0.86606113087441317</v>
          </cell>
          <cell r="O68">
            <v>0.79365284945968273</v>
          </cell>
          <cell r="P68">
            <v>0.24941748529786834</v>
          </cell>
          <cell r="Q68">
            <v>0.91</v>
          </cell>
          <cell r="R68">
            <v>0.40556621261939335</v>
          </cell>
          <cell r="S68">
            <v>0.77815390025512432</v>
          </cell>
          <cell r="T68">
            <v>0.7257160432726234</v>
          </cell>
          <cell r="Y68" t="str">
            <v>Office</v>
          </cell>
        </row>
        <row r="69">
          <cell r="B69" t="str">
            <v>HtPmpHt%TYP</v>
          </cell>
          <cell r="C69">
            <v>0.25019659511212627</v>
          </cell>
          <cell r="D69">
            <v>0.26438753033308959</v>
          </cell>
          <cell r="E69">
            <v>0.36604865261376096</v>
          </cell>
          <cell r="F69">
            <v>3.0936818226183656E-2</v>
          </cell>
          <cell r="G69">
            <v>6.1838210373840949E-3</v>
          </cell>
          <cell r="H69">
            <v>7.0087501474297986E-2</v>
          </cell>
          <cell r="I69">
            <v>0.15953648329356207</v>
          </cell>
          <cell r="J69">
            <v>9.3852833881965178E-2</v>
          </cell>
          <cell r="K69">
            <v>0.1</v>
          </cell>
          <cell r="L69">
            <v>6.6032630011973147E-3</v>
          </cell>
          <cell r="M69">
            <v>6.234756715808213E-2</v>
          </cell>
          <cell r="N69">
            <v>1.5743440192688529E-2</v>
          </cell>
          <cell r="O69">
            <v>0.17629659459846331</v>
          </cell>
          <cell r="P69">
            <v>0.30379066782410608</v>
          </cell>
          <cell r="Q69">
            <v>0.01</v>
          </cell>
          <cell r="R69">
            <v>0.25457687604589124</v>
          </cell>
          <cell r="S69">
            <v>0.11544418737164447</v>
          </cell>
          <cell r="T69">
            <v>0.104888819250398</v>
          </cell>
          <cell r="Y69" t="str">
            <v>Other</v>
          </cell>
        </row>
        <row r="70">
          <cell r="B70" t="str">
            <v>CoolSat%TYP</v>
          </cell>
          <cell r="C70">
            <v>0.76889412716362515</v>
          </cell>
          <cell r="D70">
            <v>0.9156533727398849</v>
          </cell>
          <cell r="E70">
            <v>0.85579006639653332</v>
          </cell>
          <cell r="F70">
            <v>0.95160006380782447</v>
          </cell>
          <cell r="G70">
            <v>0.98526989662125641</v>
          </cell>
          <cell r="H70">
            <v>0.65234151837252696</v>
          </cell>
          <cell r="I70">
            <v>0.66014461756611731</v>
          </cell>
          <cell r="J70">
            <v>0.69618308739231149</v>
          </cell>
          <cell r="K70">
            <v>0.75</v>
          </cell>
          <cell r="L70">
            <v>0.23</v>
          </cell>
          <cell r="M70">
            <v>0.89440943169321674</v>
          </cell>
          <cell r="N70">
            <v>0.91392039395838554</v>
          </cell>
          <cell r="O70">
            <v>0.9581056413122655</v>
          </cell>
          <cell r="P70">
            <v>0.82644591140120194</v>
          </cell>
          <cell r="Q70">
            <v>0.95</v>
          </cell>
          <cell r="R70">
            <v>0.82648440258098632</v>
          </cell>
          <cell r="S70">
            <v>0.77184416415983825</v>
          </cell>
          <cell r="T70">
            <v>0.71310077098671132</v>
          </cell>
          <cell r="Y70" t="str">
            <v>Residential Care</v>
          </cell>
        </row>
        <row r="71">
          <cell r="B71" t="str">
            <v>CoolSat%ACT</v>
          </cell>
          <cell r="C71">
            <v>0.84338963005455969</v>
          </cell>
          <cell r="D71">
            <v>0</v>
          </cell>
          <cell r="E71">
            <v>0</v>
          </cell>
          <cell r="F71">
            <v>0.74176230846303148</v>
          </cell>
          <cell r="G71">
            <v>0</v>
          </cell>
          <cell r="H71">
            <v>0</v>
          </cell>
          <cell r="I71">
            <v>0</v>
          </cell>
          <cell r="J71">
            <v>0.7142495586900468</v>
          </cell>
          <cell r="K71">
            <v>0</v>
          </cell>
          <cell r="L71">
            <v>0.23</v>
          </cell>
          <cell r="M71">
            <v>0.8973671844904727</v>
          </cell>
          <cell r="N71">
            <v>0</v>
          </cell>
          <cell r="O71">
            <v>0.96</v>
          </cell>
          <cell r="P71">
            <v>0.88</v>
          </cell>
          <cell r="Q71">
            <v>0.88824220129049314</v>
          </cell>
          <cell r="R71">
            <v>0</v>
          </cell>
          <cell r="S71">
            <v>0.77184416415983825</v>
          </cell>
          <cell r="T71">
            <v>0.71310077098671132</v>
          </cell>
          <cell r="Y71" t="str">
            <v>Retail</v>
          </cell>
        </row>
        <row r="72">
          <cell r="B72" t="str">
            <v>PackRT%TYP</v>
          </cell>
          <cell r="C72">
            <v>0.15</v>
          </cell>
          <cell r="D72">
            <v>0.75000000000000011</v>
          </cell>
          <cell r="E72">
            <v>0.95</v>
          </cell>
          <cell r="F72">
            <v>0.90880480523807783</v>
          </cell>
          <cell r="G72">
            <v>0.72388464763320426</v>
          </cell>
          <cell r="H72">
            <v>0.72388464763320426</v>
          </cell>
          <cell r="I72">
            <v>0.21126457727609282</v>
          </cell>
          <cell r="J72">
            <v>0.38624918003188907</v>
          </cell>
          <cell r="K72">
            <v>0.24174716638708693</v>
          </cell>
          <cell r="L72">
            <v>0.31046750131883327</v>
          </cell>
          <cell r="M72">
            <v>0.90000000000000013</v>
          </cell>
          <cell r="N72">
            <v>0.9</v>
          </cell>
          <cell r="O72">
            <v>0.76718515286285394</v>
          </cell>
          <cell r="P72">
            <v>0.41303161997673743</v>
          </cell>
          <cell r="Q72">
            <v>0.10000000000000002</v>
          </cell>
          <cell r="R72">
            <v>0.68523001119875304</v>
          </cell>
          <cell r="S72">
            <v>0.5</v>
          </cell>
          <cell r="T72">
            <v>0.49999999999999994</v>
          </cell>
          <cell r="Y72" t="str">
            <v>School</v>
          </cell>
        </row>
        <row r="73">
          <cell r="B73" t="str">
            <v>PackRT%ACT</v>
          </cell>
          <cell r="C73">
            <v>0.48584254414953354</v>
          </cell>
          <cell r="D73">
            <v>0</v>
          </cell>
          <cell r="E73">
            <v>0</v>
          </cell>
          <cell r="F73">
            <v>0.63256057960735712</v>
          </cell>
          <cell r="G73">
            <v>0</v>
          </cell>
          <cell r="H73">
            <v>0</v>
          </cell>
          <cell r="I73">
            <v>0</v>
          </cell>
          <cell r="J73">
            <v>0.33750430289294164</v>
          </cell>
          <cell r="K73">
            <v>0</v>
          </cell>
          <cell r="L73">
            <v>0.31046750131883327</v>
          </cell>
          <cell r="M73">
            <v>0.90000000000000013</v>
          </cell>
          <cell r="N73">
            <v>0</v>
          </cell>
          <cell r="O73">
            <v>0.76718515286285394</v>
          </cell>
          <cell r="P73">
            <v>0.41303161997673743</v>
          </cell>
          <cell r="Q73">
            <v>0.49902981576861571</v>
          </cell>
          <cell r="R73">
            <v>0</v>
          </cell>
          <cell r="S73">
            <v>0.5</v>
          </cell>
          <cell r="T73">
            <v>0.49999999999999994</v>
          </cell>
          <cell r="Y73" t="str">
            <v>Warehouse</v>
          </cell>
        </row>
        <row r="74">
          <cell r="B74" t="str">
            <v>BuiltUp%TYP</v>
          </cell>
          <cell r="C74">
            <v>0.63007020528877222</v>
          </cell>
          <cell r="D74">
            <v>9.3963931374592982E-2</v>
          </cell>
          <cell r="E74">
            <v>2.9006395725036469E-2</v>
          </cell>
          <cell r="F74">
            <v>3.9164397027771525E-2</v>
          </cell>
          <cell r="G74">
            <v>0.25776672816535129</v>
          </cell>
          <cell r="H74">
            <v>2.7574670878248778E-2</v>
          </cell>
          <cell r="I74">
            <v>0.10146503328904084</v>
          </cell>
          <cell r="J74">
            <v>0.29515325476216947</v>
          </cell>
          <cell r="K74">
            <v>0.77756785592800526</v>
          </cell>
          <cell r="L74">
            <v>0.13082984106717208</v>
          </cell>
          <cell r="M74">
            <v>7.1447125331852143E-2</v>
          </cell>
          <cell r="N74">
            <v>0</v>
          </cell>
          <cell r="O74">
            <v>2.3525905182962954E-2</v>
          </cell>
          <cell r="P74">
            <v>7.934694377848886E-2</v>
          </cell>
          <cell r="Q74">
            <v>0.85339696790936803</v>
          </cell>
          <cell r="R74">
            <v>7.6228114216259218E-2</v>
          </cell>
          <cell r="S74">
            <v>0.16854152512418574</v>
          </cell>
          <cell r="T74">
            <v>0.20051702037858005</v>
          </cell>
          <cell r="U74" t="str">
            <v>See com-EM workbook</v>
          </cell>
          <cell r="Y74" t="str">
            <v>Grand Total</v>
          </cell>
        </row>
        <row r="75">
          <cell r="B75" t="str">
            <v>BuiltUp%ACT</v>
          </cell>
          <cell r="C75">
            <v>0.32107129566956238</v>
          </cell>
          <cell r="D75">
            <v>0</v>
          </cell>
          <cell r="E75">
            <v>0</v>
          </cell>
          <cell r="F75">
            <v>5.0679867043271966E-2</v>
          </cell>
          <cell r="G75">
            <v>0</v>
          </cell>
          <cell r="H75">
            <v>0</v>
          </cell>
          <cell r="I75">
            <v>0</v>
          </cell>
          <cell r="J75">
            <v>0.45710103517657202</v>
          </cell>
          <cell r="K75">
            <v>0</v>
          </cell>
          <cell r="L75">
            <v>5.6541361272701172E-2</v>
          </cell>
          <cell r="M75">
            <v>8.7372210868686184E-2</v>
          </cell>
          <cell r="N75">
            <v>0</v>
          </cell>
          <cell r="O75">
            <v>5.746308592387158E-2</v>
          </cell>
          <cell r="P75">
            <v>0.3949582335084047</v>
          </cell>
          <cell r="Q75">
            <v>0.5613264299674231</v>
          </cell>
          <cell r="R75">
            <v>0</v>
          </cell>
          <cell r="S75">
            <v>0.1626109504520151</v>
          </cell>
          <cell r="T75">
            <v>0.43951473469986913</v>
          </cell>
        </row>
        <row r="76">
          <cell r="B76" t="str">
            <v>VAV%TYP</v>
          </cell>
          <cell r="C76">
            <v>0.51262713316969566</v>
          </cell>
          <cell r="D76">
            <v>4.1499660445302379E-2</v>
          </cell>
          <cell r="E76">
            <v>0</v>
          </cell>
          <cell r="F76">
            <v>2.6890823009043455E-2</v>
          </cell>
          <cell r="G76">
            <v>0</v>
          </cell>
          <cell r="H76">
            <v>0</v>
          </cell>
          <cell r="I76">
            <v>0</v>
          </cell>
          <cell r="J76">
            <v>0.10981313781515661</v>
          </cell>
          <cell r="K76">
            <v>0.33</v>
          </cell>
          <cell r="L76">
            <v>0</v>
          </cell>
          <cell r="M76">
            <v>0</v>
          </cell>
          <cell r="N76">
            <v>0</v>
          </cell>
          <cell r="O76">
            <v>0</v>
          </cell>
          <cell r="P76">
            <v>3.1992300477329191E-2</v>
          </cell>
          <cell r="Q76">
            <v>0.33</v>
          </cell>
          <cell r="R76">
            <v>2.5191285207445461E-2</v>
          </cell>
          <cell r="S76">
            <v>0.15375982167586399</v>
          </cell>
          <cell r="T76">
            <v>0.18076091596327465</v>
          </cell>
          <cell r="U76">
            <v>0.13301950033749044</v>
          </cell>
        </row>
        <row r="77">
          <cell r="B77" t="str">
            <v>VAV%ACT</v>
          </cell>
          <cell r="C77">
            <v>0.35</v>
          </cell>
          <cell r="D77">
            <v>0</v>
          </cell>
          <cell r="E77">
            <v>0</v>
          </cell>
          <cell r="F77">
            <v>0.01</v>
          </cell>
          <cell r="G77">
            <v>0</v>
          </cell>
          <cell r="H77">
            <v>0</v>
          </cell>
          <cell r="I77">
            <v>0</v>
          </cell>
          <cell r="J77">
            <v>0.11</v>
          </cell>
          <cell r="K77">
            <v>0</v>
          </cell>
          <cell r="L77">
            <v>0</v>
          </cell>
          <cell r="M77">
            <v>0</v>
          </cell>
          <cell r="N77">
            <v>0</v>
          </cell>
          <cell r="O77">
            <v>0</v>
          </cell>
          <cell r="P77">
            <v>0.04</v>
          </cell>
          <cell r="Q77">
            <v>0.21527670664708273</v>
          </cell>
          <cell r="R77">
            <v>0</v>
          </cell>
          <cell r="S77">
            <v>0.17</v>
          </cell>
          <cell r="T77">
            <v>0.2</v>
          </cell>
          <cell r="U77" t="str">
            <v>See ECM-VAV workbook</v>
          </cell>
        </row>
        <row r="78">
          <cell r="B78" t="str">
            <v>LSYieldElecHt&amp;AC</v>
          </cell>
          <cell r="C78">
            <v>0.90457835398799891</v>
          </cell>
          <cell r="D78">
            <v>0.92072187100138758</v>
          </cell>
          <cell r="E78">
            <v>0.69260011261534127</v>
          </cell>
          <cell r="F78">
            <v>0.85080401212348655</v>
          </cell>
          <cell r="G78">
            <v>0.74734858139182614</v>
          </cell>
          <cell r="H78">
            <v>0.68828098220470324</v>
          </cell>
          <cell r="I78">
            <v>0.77581880028359507</v>
          </cell>
          <cell r="J78">
            <v>0.58961830873923127</v>
          </cell>
          <cell r="K78">
            <v>0.6725000000000001</v>
          </cell>
          <cell r="L78">
            <v>0.61</v>
          </cell>
          <cell r="M78">
            <v>0.85155275453545742</v>
          </cell>
          <cell r="N78">
            <v>0.73794885515417397</v>
          </cell>
          <cell r="O78">
            <v>0.4291621128262455</v>
          </cell>
          <cell r="P78">
            <v>0.68264459114012044</v>
          </cell>
          <cell r="Q78">
            <v>0.28950000000000004</v>
          </cell>
          <cell r="R78">
            <v>0.68264844025809879</v>
          </cell>
          <cell r="S78">
            <v>0.90490285805758242</v>
          </cell>
          <cell r="T78">
            <v>0.89844108480853846</v>
          </cell>
        </row>
        <row r="79">
          <cell r="B79" t="str">
            <v>LSYieldHtPmpHt&amp;AC</v>
          </cell>
          <cell r="C79">
            <v>1.02</v>
          </cell>
          <cell r="D79">
            <v>1.02</v>
          </cell>
          <cell r="E79">
            <v>0.95500000000000007</v>
          </cell>
          <cell r="F79">
            <v>1.0249999999999999</v>
          </cell>
          <cell r="G79">
            <v>0.96499999999999986</v>
          </cell>
          <cell r="H79">
            <v>0.92500000000000004</v>
          </cell>
          <cell r="I79">
            <v>0.97499999999999987</v>
          </cell>
          <cell r="J79">
            <v>0.8600000000000001</v>
          </cell>
          <cell r="K79">
            <v>0.95500000000000007</v>
          </cell>
          <cell r="L79">
            <v>0.80499999999999994</v>
          </cell>
          <cell r="M79">
            <v>0.9700000000000002</v>
          </cell>
          <cell r="N79">
            <v>0.94500000000000006</v>
          </cell>
          <cell r="O79">
            <v>0.72500000000000009</v>
          </cell>
          <cell r="P79">
            <v>0.90000000000000013</v>
          </cell>
          <cell r="Q79">
            <v>0.64999999999999991</v>
          </cell>
          <cell r="R79">
            <v>0.90000000000000013</v>
          </cell>
          <cell r="S79">
            <v>1.02</v>
          </cell>
          <cell r="T79">
            <v>1.02</v>
          </cell>
        </row>
        <row r="80">
          <cell r="B80" t="str">
            <v>LSYieldGasHt&amp;AC</v>
          </cell>
          <cell r="C80">
            <v>1.0677783539879988</v>
          </cell>
          <cell r="D80">
            <v>1.0839218710013874</v>
          </cell>
          <cell r="E80">
            <v>1.1187334459486746</v>
          </cell>
          <cell r="F80">
            <v>1.1500040121234862</v>
          </cell>
          <cell r="G80">
            <v>1.1372152480584925</v>
          </cell>
          <cell r="H80">
            <v>1.0418809822047033</v>
          </cell>
          <cell r="I80">
            <v>1.0568854669502619</v>
          </cell>
          <cell r="J80">
            <v>1.0248183087392313</v>
          </cell>
          <cell r="K80">
            <v>1.0986333333333334</v>
          </cell>
          <cell r="L80">
            <v>0.96360000000000012</v>
          </cell>
          <cell r="M80">
            <v>1.051019421202124</v>
          </cell>
          <cell r="N80">
            <v>1.0915488551541741</v>
          </cell>
          <cell r="O80">
            <v>0.96409544615957854</v>
          </cell>
          <cell r="P80">
            <v>1.0453112578067871</v>
          </cell>
          <cell r="Q80">
            <v>0.94230000000000003</v>
          </cell>
          <cell r="R80">
            <v>1.0453151069247655</v>
          </cell>
          <cell r="S80">
            <v>1.0681028580575822</v>
          </cell>
          <cell r="T80">
            <v>1.0616410848085382</v>
          </cell>
          <cell r="Y80" t="str">
            <v>Row Labels</v>
          </cell>
        </row>
        <row r="81">
          <cell r="B81" t="str">
            <v>LSYieldElecHt</v>
          </cell>
          <cell r="C81">
            <v>0.82000000000000006</v>
          </cell>
          <cell r="D81">
            <v>0.82000000000000006</v>
          </cell>
          <cell r="E81">
            <v>0.53</v>
          </cell>
          <cell r="F81">
            <v>0.66999999999999993</v>
          </cell>
          <cell r="G81">
            <v>0.57000000000000006</v>
          </cell>
          <cell r="H81">
            <v>0.61</v>
          </cell>
          <cell r="I81">
            <v>0.69</v>
          </cell>
          <cell r="J81">
            <v>0.52</v>
          </cell>
          <cell r="K81">
            <v>0.53</v>
          </cell>
          <cell r="L81">
            <v>0.61</v>
          </cell>
          <cell r="M81">
            <v>0.78</v>
          </cell>
          <cell r="N81">
            <v>0.61</v>
          </cell>
          <cell r="O81">
            <v>0.41000000000000003</v>
          </cell>
          <cell r="P81">
            <v>0.6</v>
          </cell>
          <cell r="Q81">
            <v>0.28000000000000003</v>
          </cell>
          <cell r="R81">
            <v>0.6</v>
          </cell>
          <cell r="S81">
            <v>0.82000000000000006</v>
          </cell>
          <cell r="T81">
            <v>0.82000000000000006</v>
          </cell>
          <cell r="Y81" t="str">
            <v>Assembly</v>
          </cell>
        </row>
        <row r="82">
          <cell r="B82" t="str">
            <v>LSYieldGasHt</v>
          </cell>
          <cell r="C82">
            <v>0.98319999999999996</v>
          </cell>
          <cell r="D82">
            <v>0.98319999999999996</v>
          </cell>
          <cell r="E82">
            <v>0.95613333333333328</v>
          </cell>
          <cell r="F82">
            <v>0.96919999999999995</v>
          </cell>
          <cell r="G82">
            <v>0.95986666666666665</v>
          </cell>
          <cell r="H82">
            <v>0.96360000000000001</v>
          </cell>
          <cell r="I82">
            <v>0.97106666666666663</v>
          </cell>
          <cell r="J82">
            <v>0.95520000000000005</v>
          </cell>
          <cell r="K82">
            <v>0.95613333333333328</v>
          </cell>
          <cell r="L82">
            <v>0.96360000000000001</v>
          </cell>
          <cell r="M82">
            <v>0.97946666666666671</v>
          </cell>
          <cell r="N82">
            <v>0.96360000000000001</v>
          </cell>
          <cell r="O82">
            <v>0.94493333333333329</v>
          </cell>
          <cell r="P82">
            <v>0.96266666666666667</v>
          </cell>
          <cell r="Q82">
            <v>0.93279999999999996</v>
          </cell>
          <cell r="R82">
            <v>0.96266666666666667</v>
          </cell>
          <cell r="S82">
            <v>0.98319999999999996</v>
          </cell>
          <cell r="T82">
            <v>0.98319999999999996</v>
          </cell>
          <cell r="Y82" t="str">
            <v>&lt;5,001</v>
          </cell>
        </row>
        <row r="83">
          <cell r="B83" t="str">
            <v>LSYieldThermsGasHt</v>
          </cell>
          <cell r="C83">
            <v>-8.1887999999999996E-3</v>
          </cell>
          <cell r="D83">
            <v>-8.1887999999999996E-3</v>
          </cell>
          <cell r="E83">
            <v>-2.1381866666666666E-2</v>
          </cell>
          <cell r="F83">
            <v>-1.50128E-2</v>
          </cell>
          <cell r="G83">
            <v>-1.9562133333333332E-2</v>
          </cell>
          <cell r="H83">
            <v>-1.7742399999999998E-2</v>
          </cell>
          <cell r="I83">
            <v>-1.4102933333333333E-2</v>
          </cell>
          <cell r="J83">
            <v>-2.18368E-2</v>
          </cell>
          <cell r="K83">
            <v>-2.1381866666666666E-2</v>
          </cell>
          <cell r="L83">
            <v>-1.7742399999999998E-2</v>
          </cell>
          <cell r="M83">
            <v>-1.0008533333333333E-2</v>
          </cell>
          <cell r="N83">
            <v>-1.7742399999999998E-2</v>
          </cell>
          <cell r="O83">
            <v>-2.6841066666666667E-2</v>
          </cell>
          <cell r="P83">
            <v>-1.8197333333333333E-2</v>
          </cell>
          <cell r="Q83">
            <v>-3.2755199999999998E-2</v>
          </cell>
          <cell r="R83">
            <v>-1.8197333333333333E-2</v>
          </cell>
          <cell r="S83">
            <v>-8.1887999999999996E-3</v>
          </cell>
          <cell r="T83">
            <v>-8.1887999999999996E-3</v>
          </cell>
          <cell r="Y83" t="str">
            <v>5,001-20,000</v>
          </cell>
        </row>
        <row r="84">
          <cell r="B84" t="str">
            <v>LSYieldThermsGasHt&amp;AC</v>
          </cell>
          <cell r="C84">
            <v>-8.1887999999999996E-3</v>
          </cell>
          <cell r="D84">
            <v>-8.1887999999999996E-3</v>
          </cell>
          <cell r="E84">
            <v>-2.1381866666666666E-2</v>
          </cell>
          <cell r="F84">
            <v>-1.50128E-2</v>
          </cell>
          <cell r="G84">
            <v>-1.9562133333333332E-2</v>
          </cell>
          <cell r="H84">
            <v>-1.7742399999999998E-2</v>
          </cell>
          <cell r="I84">
            <v>-1.4102933333333333E-2</v>
          </cell>
          <cell r="J84">
            <v>-2.18368E-2</v>
          </cell>
          <cell r="K84">
            <v>-2.1381866666666666E-2</v>
          </cell>
          <cell r="L84">
            <v>-1.7742399999999998E-2</v>
          </cell>
          <cell r="M84">
            <v>-1.0008533333333333E-2</v>
          </cell>
          <cell r="N84">
            <v>-1.7742399999999998E-2</v>
          </cell>
          <cell r="O84">
            <v>-2.6841066666666667E-2</v>
          </cell>
          <cell r="P84">
            <v>-1.8197333333333333E-2</v>
          </cell>
          <cell r="Q84">
            <v>-3.2755199999999998E-2</v>
          </cell>
          <cell r="R84">
            <v>-1.8197333333333333E-2</v>
          </cell>
          <cell r="S84">
            <v>-8.1887999999999996E-3</v>
          </cell>
          <cell r="T84">
            <v>-8.1887999999999996E-3</v>
          </cell>
          <cell r="Y84" t="str">
            <v>20,001-50,000</v>
          </cell>
        </row>
        <row r="85">
          <cell r="B85" t="str">
            <v>LPDAdjust</v>
          </cell>
          <cell r="C85">
            <v>1</v>
          </cell>
          <cell r="D85">
            <v>1</v>
          </cell>
          <cell r="E85">
            <v>1</v>
          </cell>
          <cell r="F85">
            <v>1</v>
          </cell>
          <cell r="G85">
            <v>1</v>
          </cell>
          <cell r="H85">
            <v>1</v>
          </cell>
          <cell r="I85">
            <v>1</v>
          </cell>
          <cell r="J85">
            <v>1</v>
          </cell>
          <cell r="K85">
            <v>1</v>
          </cell>
          <cell r="L85">
            <v>1</v>
          </cell>
          <cell r="M85">
            <v>1</v>
          </cell>
          <cell r="N85">
            <v>1</v>
          </cell>
          <cell r="O85">
            <v>1</v>
          </cell>
          <cell r="P85">
            <v>1</v>
          </cell>
          <cell r="Q85">
            <v>1</v>
          </cell>
          <cell r="R85">
            <v>1</v>
          </cell>
          <cell r="S85">
            <v>1</v>
          </cell>
          <cell r="T85">
            <v>1</v>
          </cell>
          <cell r="Y85" t="str">
            <v>50,001-100,000</v>
          </cell>
        </row>
        <row r="86">
          <cell r="B86" t="str">
            <v>Chiller%TYP</v>
          </cell>
          <cell r="C86">
            <v>0.58498758462529865</v>
          </cell>
          <cell r="D86">
            <v>8.7818054713883376E-2</v>
          </cell>
          <cell r="E86">
            <v>0</v>
          </cell>
          <cell r="F86">
            <v>0.09</v>
          </cell>
          <cell r="G86">
            <v>0</v>
          </cell>
          <cell r="H86">
            <v>0</v>
          </cell>
          <cell r="I86">
            <v>0</v>
          </cell>
          <cell r="J86">
            <v>0.4348146874874485</v>
          </cell>
          <cell r="K86">
            <v>0.56010354277348595</v>
          </cell>
          <cell r="L86">
            <v>0</v>
          </cell>
          <cell r="M86">
            <v>0.15653169058088007</v>
          </cell>
          <cell r="N86">
            <v>0</v>
          </cell>
          <cell r="O86">
            <v>0</v>
          </cell>
          <cell r="P86">
            <v>0.15653169058088007</v>
          </cell>
          <cell r="Q86">
            <v>0.40098917705864051</v>
          </cell>
          <cell r="R86">
            <v>6.7888585236503013E-2</v>
          </cell>
          <cell r="S86">
            <v>0.17470421367705091</v>
          </cell>
          <cell r="T86">
            <v>0.1656240064846628</v>
          </cell>
          <cell r="Y86" t="str">
            <v>100,001+</v>
          </cell>
        </row>
        <row r="87">
          <cell r="B87" t="str">
            <v>HOURSLght</v>
          </cell>
          <cell r="C87">
            <v>3300</v>
          </cell>
          <cell r="D87">
            <v>2800</v>
          </cell>
          <cell r="E87">
            <v>2600</v>
          </cell>
          <cell r="F87">
            <v>6200</v>
          </cell>
          <cell r="G87">
            <v>3800</v>
          </cell>
          <cell r="H87">
            <v>3800</v>
          </cell>
          <cell r="I87">
            <v>2800</v>
          </cell>
          <cell r="J87">
            <v>2700</v>
          </cell>
          <cell r="K87">
            <v>3600</v>
          </cell>
          <cell r="L87">
            <v>2700</v>
          </cell>
          <cell r="M87">
            <v>7300</v>
          </cell>
          <cell r="N87">
            <v>6800</v>
          </cell>
          <cell r="O87">
            <v>5400</v>
          </cell>
          <cell r="P87">
            <v>3000</v>
          </cell>
          <cell r="Q87">
            <v>6400</v>
          </cell>
          <cell r="R87">
            <v>5700</v>
          </cell>
          <cell r="S87">
            <v>3000</v>
          </cell>
          <cell r="T87">
            <v>4100</v>
          </cell>
          <cell r="Y87" t="str">
            <v>Grocery</v>
          </cell>
        </row>
        <row r="88">
          <cell r="B88" t="str">
            <v>UnCondArea%TYP</v>
          </cell>
          <cell r="C88">
            <v>9.7915019519809049E-2</v>
          </cell>
          <cell r="D88">
            <v>2.2419448966079808E-2</v>
          </cell>
          <cell r="E88">
            <v>7.0265950135785918E-2</v>
          </cell>
          <cell r="F88">
            <v>1.9928358103564997E-2</v>
          </cell>
          <cell r="G88">
            <v>0.96021448828880007</v>
          </cell>
          <cell r="H88">
            <v>1.682861062838684E-2</v>
          </cell>
          <cell r="I88">
            <v>0.24046941503104796</v>
          </cell>
          <cell r="J88">
            <v>9.3965911445071555E-3</v>
          </cell>
          <cell r="K88">
            <v>9.3350590462247668E-2</v>
          </cell>
          <cell r="L88">
            <v>0.23147891652780339</v>
          </cell>
          <cell r="M88">
            <v>3.4175742327895269E-2</v>
          </cell>
          <cell r="N88">
            <v>5.7197564623818434E-2</v>
          </cell>
          <cell r="O88">
            <v>0.11219535867382037</v>
          </cell>
          <cell r="P88">
            <v>4.431584636138023E-2</v>
          </cell>
          <cell r="Q88">
            <v>7.2657454104040925E-2</v>
          </cell>
          <cell r="R88">
            <v>3.2474970371947381E-2</v>
          </cell>
          <cell r="S88">
            <v>8.1305475226007548E-2</v>
          </cell>
          <cell r="T88">
            <v>0.1783274256014224</v>
          </cell>
          <cell r="Y88" t="str">
            <v>&lt;5,001</v>
          </cell>
        </row>
        <row r="89">
          <cell r="B89" t="str">
            <v>RTEcono%TYP</v>
          </cell>
          <cell r="C89">
            <v>0.76153165389450173</v>
          </cell>
          <cell r="D89">
            <v>0.30073914524177386</v>
          </cell>
          <cell r="E89">
            <v>1.1359292164334371</v>
          </cell>
          <cell r="F89">
            <v>0.6263769264185407</v>
          </cell>
          <cell r="G89">
            <v>5.9822174868305114</v>
          </cell>
          <cell r="H89">
            <v>0.14273935163045462</v>
          </cell>
          <cell r="I89">
            <v>1.788329150005399</v>
          </cell>
          <cell r="J89">
            <v>0.87933859533450087</v>
          </cell>
          <cell r="K89">
            <v>0.87302047036538133</v>
          </cell>
          <cell r="L89">
            <v>0.54576541658209587</v>
          </cell>
          <cell r="M89">
            <v>0.76125181103107264</v>
          </cell>
          <cell r="N89">
            <v>1.2711829434238073</v>
          </cell>
          <cell r="O89">
            <v>0.77847937636462106</v>
          </cell>
          <cell r="P89">
            <v>0.79264014660550641</v>
          </cell>
          <cell r="Q89">
            <v>0.56873556010588189</v>
          </cell>
          <cell r="R89">
            <v>0.97419410677203033</v>
          </cell>
          <cell r="S89">
            <v>0.34099838347588574</v>
          </cell>
          <cell r="T89">
            <v>0.74814105584849844</v>
          </cell>
          <cell r="Y89" t="str">
            <v>5,001-20,000</v>
          </cell>
        </row>
        <row r="90">
          <cell r="B90" t="str">
            <v>DCV%TYP</v>
          </cell>
          <cell r="C90">
            <v>0</v>
          </cell>
          <cell r="D90">
            <v>0</v>
          </cell>
          <cell r="E90">
            <v>0</v>
          </cell>
          <cell r="F90">
            <v>0</v>
          </cell>
          <cell r="G90">
            <v>0</v>
          </cell>
          <cell r="H90">
            <v>0</v>
          </cell>
          <cell r="I90">
            <v>0</v>
          </cell>
          <cell r="J90">
            <v>0</v>
          </cell>
          <cell r="K90">
            <v>0</v>
          </cell>
          <cell r="L90">
            <v>0</v>
          </cell>
          <cell r="M90">
            <v>0</v>
          </cell>
          <cell r="N90">
            <v>0</v>
          </cell>
          <cell r="O90">
            <v>0</v>
          </cell>
          <cell r="P90">
            <v>0</v>
          </cell>
          <cell r="Q90">
            <v>0</v>
          </cell>
          <cell r="R90">
            <v>0</v>
          </cell>
          <cell r="S90">
            <v>0</v>
          </cell>
          <cell r="T90">
            <v>0</v>
          </cell>
          <cell r="Y90" t="str">
            <v>20,001-50,000</v>
          </cell>
        </row>
        <row r="91">
          <cell r="B91" t="str">
            <v>FloorA%PRE2006</v>
          </cell>
          <cell r="C91">
            <v>1</v>
          </cell>
          <cell r="D91">
            <v>1</v>
          </cell>
          <cell r="E91">
            <v>1</v>
          </cell>
          <cell r="F91">
            <v>1</v>
          </cell>
          <cell r="G91">
            <v>1</v>
          </cell>
          <cell r="H91">
            <v>1</v>
          </cell>
          <cell r="I91">
            <v>1</v>
          </cell>
          <cell r="J91">
            <v>1</v>
          </cell>
          <cell r="K91">
            <v>1</v>
          </cell>
          <cell r="L91">
            <v>1</v>
          </cell>
          <cell r="M91">
            <v>1</v>
          </cell>
          <cell r="N91">
            <v>1</v>
          </cell>
          <cell r="O91">
            <v>1</v>
          </cell>
          <cell r="P91">
            <v>1</v>
          </cell>
          <cell r="Q91">
            <v>1</v>
          </cell>
          <cell r="R91">
            <v>1</v>
          </cell>
          <cell r="S91">
            <v>1</v>
          </cell>
          <cell r="T91">
            <v>1</v>
          </cell>
          <cell r="Y91" t="str">
            <v>50,001-100,000</v>
          </cell>
        </row>
        <row r="92">
          <cell r="B92" t="str">
            <v>ElecHtComplex%TYP</v>
          </cell>
          <cell r="C92">
            <v>0.5032832003318185</v>
          </cell>
          <cell r="D92">
            <v>0.19754737317540033</v>
          </cell>
          <cell r="E92">
            <v>0.86680076087505498</v>
          </cell>
          <cell r="F92">
            <v>0.55985400698948606</v>
          </cell>
          <cell r="G92">
            <v>0.27993945466265791</v>
          </cell>
          <cell r="H92">
            <v>6.3780434281586118E-3</v>
          </cell>
          <cell r="I92">
            <v>7.5948256913972667E-2</v>
          </cell>
          <cell r="J92">
            <v>5.7319205981493631E-3</v>
          </cell>
          <cell r="K92">
            <v>0.1674709592892723</v>
          </cell>
          <cell r="L92">
            <v>0.2825536194003897</v>
          </cell>
          <cell r="M92">
            <v>4.5624616007740176E-2</v>
          </cell>
          <cell r="N92">
            <v>7.6358748772797594E-2</v>
          </cell>
          <cell r="O92">
            <v>4.608640117832314E-2</v>
          </cell>
          <cell r="P92">
            <v>6.824640339652556E-3</v>
          </cell>
          <cell r="Q92">
            <v>4.9104329398647659E-2</v>
          </cell>
          <cell r="R92">
            <v>0.38331290029021892</v>
          </cell>
          <cell r="S92">
            <v>2.7101825075335855E-2</v>
          </cell>
          <cell r="T92">
            <v>0.37020773554855302</v>
          </cell>
          <cell r="Y92" t="str">
            <v>Lodging</v>
          </cell>
        </row>
        <row r="93">
          <cell r="B93" t="str">
            <v>GasHtComplex%TYP</v>
          </cell>
          <cell r="C93">
            <v>0.20660069118679708</v>
          </cell>
          <cell r="D93">
            <v>8.1094349688734371E-2</v>
          </cell>
          <cell r="E93">
            <v>0.35582677148761982</v>
          </cell>
          <cell r="F93">
            <v>0.1044245964626806</v>
          </cell>
          <cell r="G93">
            <v>2.3584345085431835</v>
          </cell>
          <cell r="H93">
            <v>5.3733753736439169E-2</v>
          </cell>
          <cell r="I93">
            <v>0.63984903516178027</v>
          </cell>
          <cell r="J93">
            <v>0.78301794007178116</v>
          </cell>
          <cell r="K93">
            <v>0.76612829592366649</v>
          </cell>
          <cell r="L93">
            <v>0.46415256294736318</v>
          </cell>
          <cell r="M93">
            <v>0.80876894218964157</v>
          </cell>
          <cell r="N93">
            <v>1.3535803668226631</v>
          </cell>
          <cell r="O93">
            <v>0.81695481938952597</v>
          </cell>
          <cell r="P93">
            <v>0.50395980482161595</v>
          </cell>
          <cell r="Q93">
            <v>0.55637445480169345</v>
          </cell>
          <cell r="R93">
            <v>0.62059668380791444</v>
          </cell>
          <cell r="S93">
            <v>0.29812007582869443</v>
          </cell>
          <cell r="T93">
            <v>0.80164122055359432</v>
          </cell>
          <cell r="Y93" t="str">
            <v>&lt;5,001</v>
          </cell>
        </row>
        <row r="94">
          <cell r="B94" t="str">
            <v>HtPmpHtComplex%TYP</v>
          </cell>
          <cell r="C94">
            <v>0.10615620032939298</v>
          </cell>
          <cell r="D94">
            <v>4.1668147292671175E-2</v>
          </cell>
          <cell r="E94">
            <v>0.18283200225331492</v>
          </cell>
          <cell r="F94">
            <v>0</v>
          </cell>
          <cell r="G94">
            <v>4.7478913313233901</v>
          </cell>
          <cell r="H94">
            <v>0.10817430911927059</v>
          </cell>
          <cell r="I94">
            <v>1.2881144998496472</v>
          </cell>
          <cell r="J94">
            <v>0.15081528786933984</v>
          </cell>
          <cell r="K94">
            <v>0</v>
          </cell>
          <cell r="L94">
            <v>0</v>
          </cell>
          <cell r="M94">
            <v>0</v>
          </cell>
          <cell r="N94">
            <v>0</v>
          </cell>
          <cell r="O94">
            <v>0</v>
          </cell>
          <cell r="P94">
            <v>0.37562111375905877</v>
          </cell>
          <cell r="Q94">
            <v>0</v>
          </cell>
          <cell r="R94">
            <v>7.8697678201352483E-2</v>
          </cell>
          <cell r="S94">
            <v>0.21681460060268684</v>
          </cell>
          <cell r="T94">
            <v>1.6881662956934655E-2</v>
          </cell>
          <cell r="Y94" t="str">
            <v>5,001-20,000</v>
          </cell>
        </row>
        <row r="95">
          <cell r="B95" t="str">
            <v>ElecHtSimple%TYP</v>
          </cell>
          <cell r="C95">
            <v>4.0797924799920442E-2</v>
          </cell>
          <cell r="D95">
            <v>7.6712861227859655E-2</v>
          </cell>
          <cell r="E95">
            <v>0.34629799136803036</v>
          </cell>
          <cell r="F95">
            <v>9.4309392161736581E-3</v>
          </cell>
          <cell r="G95">
            <v>0.69059559002041793</v>
          </cell>
          <cell r="H95">
            <v>1.5734290365582385E-2</v>
          </cell>
          <cell r="I95">
            <v>2.5440517986723227E-2</v>
          </cell>
          <cell r="J95">
            <v>0.22063592478811844</v>
          </cell>
          <cell r="K95">
            <v>0.18449615182326545</v>
          </cell>
          <cell r="L95">
            <v>8.5433934010164969E-2</v>
          </cell>
          <cell r="M95">
            <v>0.16530992978116466</v>
          </cell>
          <cell r="N95">
            <v>0.25453305525840347</v>
          </cell>
          <cell r="O95">
            <v>0.12256320691297852</v>
          </cell>
          <cell r="P95">
            <v>0.1701802809460462</v>
          </cell>
          <cell r="Q95">
            <v>7.6529644813639303E-2</v>
          </cell>
          <cell r="R95">
            <v>8.48023297102318E-2</v>
          </cell>
          <cell r="S95">
            <v>5.420365015067171E-2</v>
          </cell>
          <cell r="T95">
            <v>0.20159565917150249</v>
          </cell>
          <cell r="Y95" t="str">
            <v>20,001-50,000</v>
          </cell>
        </row>
        <row r="96">
          <cell r="B96" t="str">
            <v>GasHtSimple%TYP</v>
          </cell>
          <cell r="C96">
            <v>0.59645431773702551</v>
          </cell>
          <cell r="D96">
            <v>0.1751178154419134</v>
          </cell>
          <cell r="E96">
            <v>0.75286988633676921</v>
          </cell>
          <cell r="F96">
            <v>0.64860578911648015</v>
          </cell>
          <cell r="G96">
            <v>5.6577342666812855</v>
          </cell>
          <cell r="H96">
            <v>0.12890385494734588</v>
          </cell>
          <cell r="I96">
            <v>1.9096725785396154</v>
          </cell>
          <cell r="J96">
            <v>0.52936088218329336</v>
          </cell>
          <cell r="K96">
            <v>0.62505513690134207</v>
          </cell>
          <cell r="L96">
            <v>0.58469762342365594</v>
          </cell>
          <cell r="M96">
            <v>0.61036689721002213</v>
          </cell>
          <cell r="N96">
            <v>1.0544939191728511</v>
          </cell>
          <cell r="O96">
            <v>0.61909451647609204</v>
          </cell>
          <cell r="P96">
            <v>0.45909862320270312</v>
          </cell>
          <cell r="Q96">
            <v>0.45317337392380236</v>
          </cell>
          <cell r="R96">
            <v>0.90611735760696566</v>
          </cell>
          <cell r="S96">
            <v>0.43362920120537368</v>
          </cell>
          <cell r="T96">
            <v>0.74796368935357349</v>
          </cell>
          <cell r="Y96" t="str">
            <v>50,001-100,000</v>
          </cell>
        </row>
        <row r="97">
          <cell r="B97" t="str">
            <v>HtPmpHtSimple%TYP</v>
          </cell>
          <cell r="C97">
            <v>0.17870625346146285</v>
          </cell>
          <cell r="D97">
            <v>6.8447165702795604E-2</v>
          </cell>
          <cell r="E97">
            <v>0.30615112501091846</v>
          </cell>
          <cell r="F97">
            <v>5.1813731069269E-3</v>
          </cell>
          <cell r="G97">
            <v>1.0540200575293213</v>
          </cell>
          <cell r="H97">
            <v>2.4014427366708016E-2</v>
          </cell>
          <cell r="I97">
            <v>6.8798695399061222E-2</v>
          </cell>
          <cell r="J97">
            <v>0.18966230747930371</v>
          </cell>
          <cell r="K97">
            <v>0.12395461589786912</v>
          </cell>
          <cell r="L97">
            <v>7.657462491393198E-2</v>
          </cell>
          <cell r="M97">
            <v>7.8716731206195087E-2</v>
          </cell>
          <cell r="N97">
            <v>0.131827238222366</v>
          </cell>
          <cell r="O97">
            <v>0.12138349717877855</v>
          </cell>
          <cell r="P97">
            <v>0.25705457832201301</v>
          </cell>
          <cell r="Q97">
            <v>7.5760149152072437E-2</v>
          </cell>
          <cell r="R97">
            <v>9.1579325081048712E-2</v>
          </cell>
          <cell r="S97">
            <v>5.420365015067171E-2</v>
          </cell>
          <cell r="T97">
            <v>0.23925913126345466</v>
          </cell>
          <cell r="Y97" t="str">
            <v>100,001+</v>
          </cell>
        </row>
        <row r="98">
          <cell r="B98" t="str">
            <v>ChillerAir%TYP</v>
          </cell>
          <cell r="C98">
            <v>0.5</v>
          </cell>
          <cell r="D98">
            <v>0.8</v>
          </cell>
          <cell r="E98">
            <v>0.8</v>
          </cell>
          <cell r="F98">
            <v>0.8</v>
          </cell>
          <cell r="G98">
            <v>0.8</v>
          </cell>
          <cell r="H98">
            <v>0.8</v>
          </cell>
          <cell r="I98">
            <v>0.8</v>
          </cell>
          <cell r="J98">
            <v>0.8</v>
          </cell>
          <cell r="K98">
            <v>0.8</v>
          </cell>
          <cell r="L98">
            <v>0.9</v>
          </cell>
          <cell r="M98">
            <v>1</v>
          </cell>
          <cell r="N98">
            <v>1</v>
          </cell>
          <cell r="O98">
            <v>1</v>
          </cell>
          <cell r="P98">
            <v>0.2</v>
          </cell>
          <cell r="Q98">
            <v>0.2</v>
          </cell>
          <cell r="R98">
            <v>0.6</v>
          </cell>
          <cell r="S98">
            <v>0.6</v>
          </cell>
          <cell r="T98">
            <v>0.2</v>
          </cell>
          <cell r="Y98" t="str">
            <v>Office</v>
          </cell>
        </row>
        <row r="99">
          <cell r="B99" t="str">
            <v>ChillerWater%TYP</v>
          </cell>
          <cell r="C99">
            <v>0.5</v>
          </cell>
          <cell r="D99">
            <v>0.2</v>
          </cell>
          <cell r="E99">
            <v>0.2</v>
          </cell>
          <cell r="F99">
            <v>0.2</v>
          </cell>
          <cell r="G99">
            <v>0.2</v>
          </cell>
          <cell r="H99">
            <v>0.2</v>
          </cell>
          <cell r="I99">
            <v>0.2</v>
          </cell>
          <cell r="J99">
            <v>0.2</v>
          </cell>
          <cell r="K99">
            <v>0.2</v>
          </cell>
          <cell r="L99">
            <v>0.1</v>
          </cell>
          <cell r="M99">
            <v>0</v>
          </cell>
          <cell r="N99">
            <v>0</v>
          </cell>
          <cell r="O99">
            <v>0</v>
          </cell>
          <cell r="P99">
            <v>0.8</v>
          </cell>
          <cell r="Q99">
            <v>0.8</v>
          </cell>
          <cell r="R99">
            <v>0.4</v>
          </cell>
          <cell r="S99">
            <v>0.4</v>
          </cell>
          <cell r="T99">
            <v>0.8</v>
          </cell>
          <cell r="Y99" t="str">
            <v>&lt;5,001</v>
          </cell>
        </row>
        <row r="100">
          <cell r="B100" t="str">
            <v>WinFloorRatio%TYP</v>
          </cell>
          <cell r="C100">
            <v>0.11113127858742104</v>
          </cell>
          <cell r="D100">
            <v>4.3960578486503234E-2</v>
          </cell>
          <cell r="E100">
            <v>0.1917271954866456</v>
          </cell>
          <cell r="F100">
            <v>1.3285572069043333E-2</v>
          </cell>
          <cell r="G100">
            <v>1.1818024471246773</v>
          </cell>
          <cell r="H100">
            <v>2.6925777005418945E-2</v>
          </cell>
          <cell r="I100">
            <v>8.015647167701602E-2</v>
          </cell>
          <cell r="J100">
            <v>6.5776138011550078E-2</v>
          </cell>
          <cell r="K100">
            <v>0.11202070855469719</v>
          </cell>
          <cell r="L100">
            <v>2.2401185470432586E-2</v>
          </cell>
          <cell r="M100">
            <v>3.4175742327895269E-2</v>
          </cell>
          <cell r="N100">
            <v>0.21449086733931913</v>
          </cell>
          <cell r="O100">
            <v>0.15534741970221283</v>
          </cell>
          <cell r="P100">
            <v>9.7494861995036486E-2</v>
          </cell>
          <cell r="Q100">
            <v>6.6602666262037521E-2</v>
          </cell>
          <cell r="R100">
            <v>0.12989988148778953</v>
          </cell>
          <cell r="S100">
            <v>4.3362920120537364E-2</v>
          </cell>
          <cell r="T100">
            <v>0.11888495040094829</v>
          </cell>
          <cell r="Y100" t="str">
            <v>5,001-20,000</v>
          </cell>
        </row>
        <row r="101">
          <cell r="Y101" t="str">
            <v>20,001-50,000</v>
          </cell>
        </row>
        <row r="102">
          <cell r="Y102" t="str">
            <v>50,001-100,000</v>
          </cell>
        </row>
        <row r="103">
          <cell r="Y103" t="str">
            <v>100,001+</v>
          </cell>
        </row>
        <row r="104">
          <cell r="Y104" t="str">
            <v>Other</v>
          </cell>
        </row>
        <row r="105">
          <cell r="Y105" t="str">
            <v>&lt;5,001</v>
          </cell>
        </row>
        <row r="106">
          <cell r="Y106" t="str">
            <v>5,001-20,000</v>
          </cell>
        </row>
        <row r="107">
          <cell r="Y107" t="str">
            <v>20,001-50,000</v>
          </cell>
        </row>
        <row r="108">
          <cell r="Y108" t="str">
            <v>50,001-100,000</v>
          </cell>
        </row>
        <row r="109">
          <cell r="Y109" t="str">
            <v>100,001+</v>
          </cell>
        </row>
        <row r="110">
          <cell r="Y110" t="str">
            <v>Residential Care</v>
          </cell>
        </row>
        <row r="111">
          <cell r="Y111" t="str">
            <v>&lt;5,001</v>
          </cell>
        </row>
        <row r="112">
          <cell r="Y112" t="str">
            <v>5,001-20,000</v>
          </cell>
        </row>
        <row r="113">
          <cell r="Y113" t="str">
            <v>20,001-50,000</v>
          </cell>
        </row>
        <row r="114">
          <cell r="Y114" t="str">
            <v>50,001-100,000</v>
          </cell>
        </row>
        <row r="115">
          <cell r="Y115" t="str">
            <v>100,001+</v>
          </cell>
        </row>
        <row r="116">
          <cell r="Y116" t="str">
            <v>Restaurant</v>
          </cell>
        </row>
        <row r="117">
          <cell r="Y117" t="str">
            <v>&lt;5,001</v>
          </cell>
        </row>
        <row r="118">
          <cell r="Y118" t="str">
            <v>5,001-20,000</v>
          </cell>
        </row>
        <row r="119">
          <cell r="Y119" t="str">
            <v>Retail/Service</v>
          </cell>
        </row>
      </sheetData>
      <sheetData sheetId="12">
        <row r="11">
          <cell r="B11" t="str">
            <v>Large Ret</v>
          </cell>
          <cell r="M11">
            <v>31.55076</v>
          </cell>
          <cell r="N11">
            <v>9.4201798094731004E-3</v>
          </cell>
        </row>
        <row r="19">
          <cell r="B19" t="str">
            <v>Restaurant</v>
          </cell>
          <cell r="M19">
            <v>53.036741800000001</v>
          </cell>
          <cell r="N19">
            <v>1.5835296654172451E-2</v>
          </cell>
          <cell r="V19" t="str">
            <v>Restaurant</v>
          </cell>
          <cell r="W19">
            <v>53036741.800000004</v>
          </cell>
          <cell r="X19">
            <v>1.5835296654172448E-2</v>
          </cell>
        </row>
        <row r="20">
          <cell r="B20" t="str">
            <v>Lodging</v>
          </cell>
          <cell r="M20">
            <v>171.0409248</v>
          </cell>
          <cell r="N20">
            <v>5.1068065124091046E-2</v>
          </cell>
          <cell r="V20" t="str">
            <v>Lodging</v>
          </cell>
          <cell r="W20">
            <v>171040924.80000001</v>
          </cell>
          <cell r="X20">
            <v>5.1068065124091039E-2</v>
          </cell>
        </row>
        <row r="21">
          <cell r="B21" t="str">
            <v>Hospital</v>
          </cell>
          <cell r="M21">
            <v>103.75403529999998</v>
          </cell>
          <cell r="N21">
            <v>3.0978070527759683E-2</v>
          </cell>
          <cell r="V21" t="str">
            <v>Hospital</v>
          </cell>
          <cell r="W21">
            <v>103754035.29999998</v>
          </cell>
          <cell r="X21">
            <v>3.0978070527759676E-2</v>
          </cell>
        </row>
        <row r="22">
          <cell r="B22" t="str">
            <v>Residential Care</v>
          </cell>
          <cell r="M22">
            <v>125.16063630000001</v>
          </cell>
          <cell r="N22">
            <v>3.7369486472404026E-2</v>
          </cell>
          <cell r="V22" t="str">
            <v>Residential Care</v>
          </cell>
          <cell r="W22">
            <v>125160636.30000001</v>
          </cell>
          <cell r="X22">
            <v>3.7369486472404019E-2</v>
          </cell>
        </row>
        <row r="23">
          <cell r="B23" t="str">
            <v>Assembly</v>
          </cell>
          <cell r="M23">
            <v>368.87205360000002</v>
          </cell>
          <cell r="N23">
            <v>0.11013494038183547</v>
          </cell>
          <cell r="V23" t="str">
            <v>Assembly</v>
          </cell>
          <cell r="W23">
            <v>368872053.60000002</v>
          </cell>
          <cell r="X23">
            <v>0.11013494038183544</v>
          </cell>
        </row>
        <row r="24">
          <cell r="B24" t="str">
            <v>Other</v>
          </cell>
          <cell r="M24">
            <v>333.43446839999996</v>
          </cell>
          <cell r="N24">
            <v>9.9554262623279946E-2</v>
          </cell>
          <cell r="V24" t="str">
            <v>Other</v>
          </cell>
          <cell r="W24">
            <v>333434468.39999998</v>
          </cell>
          <cell r="X24">
            <v>9.9554262623279918E-2</v>
          </cell>
        </row>
        <row r="25">
          <cell r="W25">
            <v>3349273648.5000005</v>
          </cell>
          <cell r="X25">
            <v>0.99999999999999989</v>
          </cell>
        </row>
        <row r="26">
          <cell r="M26">
            <v>3349.2736484999996</v>
          </cell>
          <cell r="N26">
            <v>1</v>
          </cell>
        </row>
      </sheetData>
      <sheetData sheetId="13">
        <row r="11">
          <cell r="B11" t="str">
            <v>Floor Area of HEat Pump Space Heat as percent for Building Type</v>
          </cell>
          <cell r="C11">
            <v>6</v>
          </cell>
        </row>
        <row r="19">
          <cell r="B19" t="str">
            <v>Multi-Zone VAV System as percentage of Activity Type</v>
          </cell>
          <cell r="C19">
            <v>14</v>
          </cell>
        </row>
        <row r="20">
          <cell r="B20" t="str">
            <v>Lighting savings yield for electric heat buildings with cooling weighted for cooling saturation</v>
          </cell>
          <cell r="C20">
            <v>15</v>
          </cell>
        </row>
        <row r="21">
          <cell r="B21" t="str">
            <v>Lighting savings yield for heat pump heat buildings with cooling  weighted for cooling saturation</v>
          </cell>
          <cell r="C21">
            <v>16</v>
          </cell>
        </row>
        <row r="22">
          <cell r="B22" t="str">
            <v>Lighting savings yield for gas or fossil heat buildings with cooling  weighted for cooling saturation</v>
          </cell>
          <cell r="C22">
            <v>17</v>
          </cell>
        </row>
        <row r="23">
          <cell r="B23" t="str">
            <v>Lighting savings yield for electric heat buildings with NO cooling</v>
          </cell>
          <cell r="C23">
            <v>18</v>
          </cell>
        </row>
        <row r="24">
          <cell r="B24" t="str">
            <v>Lighting savings yield for gas or fossil heat buildings with NO cooling</v>
          </cell>
          <cell r="C24">
            <v>19</v>
          </cell>
        </row>
        <row r="25">
          <cell r="B25" t="str">
            <v>Lighting savings yield IN THERMS for gas or fossil heat buildings with NO cooling</v>
          </cell>
          <cell r="C25">
            <v>20</v>
          </cell>
        </row>
        <row r="26">
          <cell r="B26" t="str">
            <v>Lighting savings yield IN THERMS for gas or fossil heat buildings with cooling</v>
          </cell>
          <cell r="C26">
            <v>21</v>
          </cell>
        </row>
        <row r="27">
          <cell r="B27" t="str">
            <v>Adjustment to LPD to reflect fraction of lights actually on during operating Hours (Effective on-hours LPD)</v>
          </cell>
          <cell r="C27">
            <v>22</v>
          </cell>
        </row>
        <row r="28">
          <cell r="B28" t="str">
            <v>Chiller system as percentage of Building Type</v>
          </cell>
          <cell r="C28">
            <v>23</v>
          </cell>
        </row>
        <row r="29">
          <cell r="B29" t="str">
            <v>Annaul hours of lighting system operation by Building Type</v>
          </cell>
          <cell r="C29">
            <v>24</v>
          </cell>
        </row>
        <row r="30">
          <cell r="B30" t="str">
            <v>Floor area not thermally conditioned by Building Type</v>
          </cell>
          <cell r="C30">
            <v>25</v>
          </cell>
        </row>
        <row r="31">
          <cell r="B31" t="str">
            <v>Fraction of package roof-top units with economizers</v>
          </cell>
          <cell r="C31">
            <v>26</v>
          </cell>
        </row>
        <row r="32">
          <cell r="B32" t="str">
            <v xml:space="preserve">Floor Area for Vintage Cohort of PRE2002 Stock </v>
          </cell>
          <cell r="C32">
            <v>27</v>
          </cell>
        </row>
        <row r="33">
          <cell r="B33" t="str">
            <v xml:space="preserve">Floor Area for Vintage Cohort of PRE2006 Stock </v>
          </cell>
          <cell r="C33">
            <v>28</v>
          </cell>
        </row>
        <row r="34">
          <cell r="B34" t="str">
            <v>Floor Area of Electric Space Heat for Complex HVAC Systems as percent for Building Type</v>
          </cell>
          <cell r="C34">
            <v>29</v>
          </cell>
        </row>
        <row r="35">
          <cell r="B35" t="str">
            <v>Floor Area of Fossil Fuel Space Heat  for Complex HVAC Systems as percent for Building Type, includes gas, oil, steam, propane</v>
          </cell>
          <cell r="C35">
            <v>30</v>
          </cell>
        </row>
        <row r="36">
          <cell r="B36" t="str">
            <v>Floor Area of Heat Pump Space Heat for Complex HVAC Systems as percent for Building Type</v>
          </cell>
          <cell r="C36">
            <v>31</v>
          </cell>
        </row>
        <row r="37">
          <cell r="B37" t="str">
            <v>Floor Area of Electric Space Heat for Simple HVAC Systems as percent for Building Type</v>
          </cell>
          <cell r="C37">
            <v>32</v>
          </cell>
        </row>
        <row r="38">
          <cell r="B38" t="str">
            <v>Floor Area of Fossil Fuel Space Heat  for Simple HVAC Systems as percent for Building Type, includes gas, oil, steam, propane</v>
          </cell>
          <cell r="C38">
            <v>33</v>
          </cell>
        </row>
        <row r="39">
          <cell r="B39" t="str">
            <v>Floor Area of Heat Pump Space Heat for Simple HVAC Systems as percent for Building Type</v>
          </cell>
          <cell r="C39">
            <v>34</v>
          </cell>
        </row>
        <row r="40">
          <cell r="B40" t="str">
            <v>Fraction of Chiller-Served Cooling Capacity that is served by Air-Cooled Chiller for HVAC system</v>
          </cell>
          <cell r="C40">
            <v>35</v>
          </cell>
        </row>
        <row r="41">
          <cell r="B41" t="str">
            <v>Fraction of Chiller-Served Cooling Capacity that is served by Water-Cooled Chiller for HVAC system</v>
          </cell>
          <cell r="C41">
            <v>36</v>
          </cell>
        </row>
        <row r="42">
          <cell r="B42" t="str">
            <v>Ratio of window area to floor area by Btype</v>
          </cell>
          <cell r="C42">
            <v>37</v>
          </cell>
        </row>
      </sheetData>
      <sheetData sheetId="14">
        <row r="11">
          <cell r="B11" t="str">
            <v>School</v>
          </cell>
          <cell r="C11" t="str">
            <v>School K-12</v>
          </cell>
          <cell r="D11" t="str">
            <v>School K-12</v>
          </cell>
          <cell r="E11" t="str">
            <v>Any</v>
          </cell>
          <cell r="F11" t="str">
            <v>K-12</v>
          </cell>
          <cell r="G11" t="str">
            <v>Any</v>
          </cell>
          <cell r="H11" t="str">
            <v>Any</v>
          </cell>
        </row>
        <row r="19">
          <cell r="B19" t="str">
            <v>Health Care</v>
          </cell>
          <cell r="C19" t="str">
            <v>Residential Care</v>
          </cell>
          <cell r="D19" t="str">
            <v>Residential Care</v>
          </cell>
          <cell r="E19" t="str">
            <v>Any</v>
          </cell>
          <cell r="F19" t="str">
            <v>OtherHealth</v>
          </cell>
          <cell r="G19" t="str">
            <v>Any</v>
          </cell>
          <cell r="H19" t="str">
            <v>Any</v>
          </cell>
        </row>
        <row r="20">
          <cell r="B20" t="str">
            <v>Assembly</v>
          </cell>
          <cell r="C20" t="str">
            <v>Assembly</v>
          </cell>
          <cell r="D20" t="str">
            <v>Assembly</v>
          </cell>
          <cell r="E20" t="str">
            <v>Any</v>
          </cell>
          <cell r="F20" t="str">
            <v>Assembly</v>
          </cell>
          <cell r="G20" t="str">
            <v>Any</v>
          </cell>
          <cell r="H20" t="str">
            <v>Any</v>
          </cell>
        </row>
        <row r="21">
          <cell r="B21" t="str">
            <v>Other</v>
          </cell>
          <cell r="C21" t="str">
            <v>Other</v>
          </cell>
          <cell r="D21" t="str">
            <v>Other</v>
          </cell>
          <cell r="E21" t="str">
            <v>Any</v>
          </cell>
          <cell r="F21" t="str">
            <v>Other</v>
          </cell>
          <cell r="G21" t="str">
            <v>Any</v>
          </cell>
          <cell r="H21" t="str">
            <v>Any</v>
          </cell>
        </row>
        <row r="24">
          <cell r="B24" t="str">
            <v>Bldg_Type</v>
          </cell>
          <cell r="C24" t="str">
            <v>Office</v>
          </cell>
          <cell r="E24" t="str">
            <v>CBSA Data</v>
          </cell>
        </row>
        <row r="25">
          <cell r="B25" t="str">
            <v>HeatSys_Primary_PrimFuel</v>
          </cell>
          <cell r="C25" t="str">
            <v>(All)</v>
          </cell>
        </row>
        <row r="27">
          <cell r="C27" t="str">
            <v>Values</v>
          </cell>
        </row>
        <row r="28">
          <cell r="B28" t="str">
            <v>Row Labels</v>
          </cell>
          <cell r="C28" t="str">
            <v>Count of Bldg_Name</v>
          </cell>
          <cell r="D28" t="str">
            <v>Sum of Sf_PNW (New Data)</v>
          </cell>
          <cell r="E28" t="str">
            <v>Sum of Chiller_Qty</v>
          </cell>
          <cell r="F28" t="str">
            <v>Average of LPD_Ind</v>
          </cell>
          <cell r="G28" t="str">
            <v>WT Average of LPD_Ind</v>
          </cell>
          <cell r="I28" t="str">
            <v>WT Average of Annual Hrs_Light</v>
          </cell>
          <cell r="K28" t="str">
            <v>Average of HeatSys_ Electricity_Pct</v>
          </cell>
          <cell r="L28" t="str">
            <v>WT Average of HeatSys_ Electricity_Pct</v>
          </cell>
          <cell r="M28" t="str">
            <v>Average of Hrs_Occupied</v>
          </cell>
          <cell r="N28" t="str">
            <v>New EUIs</v>
          </cell>
        </row>
        <row r="29">
          <cell r="B29" t="str">
            <v>&lt;5,001</v>
          </cell>
          <cell r="C29">
            <v>32</v>
          </cell>
          <cell r="D29">
            <v>95458311.526895136</v>
          </cell>
          <cell r="E29">
            <v>0</v>
          </cell>
          <cell r="F29">
            <v>1.44600515748125</v>
          </cell>
          <cell r="G29">
            <v>1.4196043411312098</v>
          </cell>
          <cell r="I29">
            <v>2605.1531889816397</v>
          </cell>
          <cell r="J29">
            <v>2605.1531889816397</v>
          </cell>
          <cell r="K29">
            <v>55.871005424767731</v>
          </cell>
          <cell r="L29">
            <v>62.641582479308482</v>
          </cell>
          <cell r="M29">
            <v>51.078125</v>
          </cell>
          <cell r="N29">
            <v>15.414112631735692</v>
          </cell>
        </row>
        <row r="30">
          <cell r="B30" t="str">
            <v>5,001-20,000</v>
          </cell>
          <cell r="C30">
            <v>21</v>
          </cell>
          <cell r="D30">
            <v>179770297.47310495</v>
          </cell>
          <cell r="E30">
            <v>1</v>
          </cell>
          <cell r="F30">
            <v>1.1349086639428572</v>
          </cell>
          <cell r="G30">
            <v>1.1352814227841366</v>
          </cell>
          <cell r="H30">
            <v>1.1271197868627141</v>
          </cell>
          <cell r="I30">
            <v>2621.0311132130655</v>
          </cell>
          <cell r="J30">
            <v>2810.5319958026707</v>
          </cell>
          <cell r="K30">
            <v>54.065498637753784</v>
          </cell>
          <cell r="L30">
            <v>52.128877602508318</v>
          </cell>
          <cell r="M30">
            <v>53.38095238095238</v>
          </cell>
          <cell r="N30">
            <v>12.555992472807018</v>
          </cell>
        </row>
        <row r="31">
          <cell r="B31" t="str">
            <v>20,001-50,000</v>
          </cell>
          <cell r="C31">
            <v>29</v>
          </cell>
          <cell r="D31">
            <v>136471707.75979474</v>
          </cell>
          <cell r="E31">
            <v>4</v>
          </cell>
          <cell r="F31">
            <v>1.152219445848276</v>
          </cell>
          <cell r="G31">
            <v>1.1212096367127184</v>
          </cell>
          <cell r="I31">
            <v>3060.1561163897027</v>
          </cell>
          <cell r="K31">
            <v>37.18170782263401</v>
          </cell>
          <cell r="L31">
            <v>34.735507973306092</v>
          </cell>
          <cell r="M31">
            <v>59.137931034482762</v>
          </cell>
          <cell r="N31">
            <v>16.763935531313802</v>
          </cell>
        </row>
        <row r="32">
          <cell r="B32" t="str">
            <v>50,001-100,000</v>
          </cell>
          <cell r="C32">
            <v>10</v>
          </cell>
          <cell r="D32">
            <v>121007363.24020527</v>
          </cell>
          <cell r="E32">
            <v>13</v>
          </cell>
          <cell r="F32">
            <v>0.82888965290000005</v>
          </cell>
          <cell r="G32">
            <v>0.8372967994754239</v>
          </cell>
          <cell r="H32">
            <v>0.86082195143942553</v>
          </cell>
          <cell r="I32">
            <v>3222.7884337083865</v>
          </cell>
          <cell r="J32">
            <v>3295.5283728075524</v>
          </cell>
          <cell r="K32">
            <v>33.806146572104019</v>
          </cell>
          <cell r="L32">
            <v>24.223397014792155</v>
          </cell>
          <cell r="M32">
            <v>61.1</v>
          </cell>
          <cell r="N32">
            <v>22.992427101465715</v>
          </cell>
        </row>
        <row r="33">
          <cell r="B33" t="str">
            <v>100,001+</v>
          </cell>
          <cell r="C33">
            <v>24</v>
          </cell>
          <cell r="D33">
            <v>201650445.99999997</v>
          </cell>
          <cell r="E33">
            <v>35</v>
          </cell>
          <cell r="F33">
            <v>0.88098196757083302</v>
          </cell>
          <cell r="G33">
            <v>0.87062409809109287</v>
          </cell>
          <cell r="I33">
            <v>3339.1785030564247</v>
          </cell>
          <cell r="K33">
            <v>49.790143766954543</v>
          </cell>
          <cell r="L33">
            <v>55.115989937160393</v>
          </cell>
          <cell r="M33">
            <v>61.958333333333336</v>
          </cell>
          <cell r="N33">
            <v>14.574986322602543</v>
          </cell>
        </row>
        <row r="34">
          <cell r="B34" t="str">
            <v>Grand Total</v>
          </cell>
          <cell r="C34">
            <v>116</v>
          </cell>
          <cell r="D34">
            <v>734358126.00000024</v>
          </cell>
          <cell r="E34">
            <v>53</v>
          </cell>
          <cell r="F34">
            <v>1.1461385746767239</v>
          </cell>
          <cell r="G34">
            <v>1.0478499451391019</v>
          </cell>
          <cell r="I34">
            <v>2996.9298166001049</v>
          </cell>
          <cell r="K34">
            <v>47.761973122568946</v>
          </cell>
          <cell r="L34">
            <v>46.485045602193175</v>
          </cell>
          <cell r="M34">
            <v>56.625</v>
          </cell>
        </row>
        <row r="37">
          <cell r="B37" t="str">
            <v>Bldg_Type</v>
          </cell>
          <cell r="C37" t="str">
            <v>Retail/Service</v>
          </cell>
        </row>
        <row r="38">
          <cell r="B38" t="str">
            <v>HeatSys_Primary_PrimFuel</v>
          </cell>
          <cell r="C38" t="str">
            <v>(All)</v>
          </cell>
        </row>
        <row r="40">
          <cell r="C40" t="str">
            <v>Values</v>
          </cell>
        </row>
        <row r="41">
          <cell r="B41" t="str">
            <v>Row Labels</v>
          </cell>
          <cell r="C41" t="str">
            <v>Count of Bldg_Name</v>
          </cell>
          <cell r="D41" t="str">
            <v>Sum of Sf_PNW (New Data)</v>
          </cell>
          <cell r="E41" t="str">
            <v>Sum of Chiller_Qty</v>
          </cell>
          <cell r="F41" t="str">
            <v>Average of LPD_Ind</v>
          </cell>
          <cell r="G41" t="str">
            <v>WT Average of LPD_Ind</v>
          </cell>
          <cell r="I41" t="str">
            <v>WT Average of Annual Hrs_Light</v>
          </cell>
          <cell r="K41" t="str">
            <v>Average of HeatSys_Electricity_Pct</v>
          </cell>
          <cell r="L41" t="str">
            <v>WT Average of HeatSys_ Electricity_Pct</v>
          </cell>
          <cell r="M41" t="str">
            <v>Average of Hrs_Occupied</v>
          </cell>
          <cell r="N41" t="str">
            <v>New EUIs</v>
          </cell>
        </row>
        <row r="42">
          <cell r="B42" t="str">
            <v>&lt;5,001</v>
          </cell>
          <cell r="C42">
            <v>30</v>
          </cell>
          <cell r="D42">
            <v>59224380.554442525</v>
          </cell>
          <cell r="E42">
            <v>0</v>
          </cell>
          <cell r="F42">
            <v>1.5272819154399999</v>
          </cell>
          <cell r="G42">
            <v>1.4369897064659012</v>
          </cell>
          <cell r="I42">
            <v>2762.118796566951</v>
          </cell>
          <cell r="K42">
            <v>43.785677771108105</v>
          </cell>
          <cell r="L42">
            <v>33.051637833495548</v>
          </cell>
          <cell r="M42">
            <v>55.1</v>
          </cell>
          <cell r="N42">
            <v>12.875436812066214</v>
          </cell>
        </row>
        <row r="43">
          <cell r="B43" t="str">
            <v>5,001-20,000</v>
          </cell>
          <cell r="C43">
            <v>25</v>
          </cell>
          <cell r="D43">
            <v>186496889.44555736</v>
          </cell>
          <cell r="E43">
            <v>0</v>
          </cell>
          <cell r="F43">
            <v>1.2664125675400002</v>
          </cell>
          <cell r="G43">
            <v>1.2388327171274434</v>
          </cell>
          <cell r="I43">
            <v>3795.0044826849821</v>
          </cell>
          <cell r="K43">
            <v>37.407750162009684</v>
          </cell>
          <cell r="L43">
            <v>23.158266244637343</v>
          </cell>
          <cell r="M43">
            <v>76.34</v>
          </cell>
          <cell r="N43">
            <v>12.333063850163656</v>
          </cell>
        </row>
        <row r="44">
          <cell r="B44" t="str">
            <v>20,001-50,000</v>
          </cell>
          <cell r="C44">
            <v>34</v>
          </cell>
          <cell r="D44">
            <v>159704133.08919233</v>
          </cell>
          <cell r="E44">
            <v>0</v>
          </cell>
          <cell r="F44">
            <v>1.0958497064352939</v>
          </cell>
          <cell r="G44">
            <v>1.0864505514680138</v>
          </cell>
          <cell r="H44">
            <v>1.0777987100431961</v>
          </cell>
          <cell r="I44">
            <v>3667.5345811967941</v>
          </cell>
          <cell r="J44">
            <v>3692.2254794077244</v>
          </cell>
          <cell r="K44">
            <v>13.037434423723496</v>
          </cell>
          <cell r="L44">
            <v>11.646288604900541</v>
          </cell>
          <cell r="M44">
            <v>72.32352941176471</v>
          </cell>
          <cell r="N44">
            <v>10.175630709696762</v>
          </cell>
        </row>
        <row r="45">
          <cell r="B45" t="str">
            <v>50,001-100,000</v>
          </cell>
          <cell r="C45">
            <v>4</v>
          </cell>
          <cell r="D45">
            <v>31550759.910807587</v>
          </cell>
          <cell r="E45">
            <v>0</v>
          </cell>
          <cell r="F45">
            <v>0.98225486277500007</v>
          </cell>
          <cell r="G45">
            <v>1.004258057932244</v>
          </cell>
          <cell r="I45">
            <v>3817.2062565781425</v>
          </cell>
          <cell r="K45">
            <v>1.8510750088321051</v>
          </cell>
          <cell r="L45">
            <v>1.570370412390194</v>
          </cell>
          <cell r="M45">
            <v>77.25</v>
          </cell>
          <cell r="N45">
            <v>10.151096637221519</v>
          </cell>
        </row>
        <row r="46">
          <cell r="B46" t="str">
            <v>100,001+</v>
          </cell>
          <cell r="C46">
            <v>34</v>
          </cell>
          <cell r="D46">
            <v>133953325</v>
          </cell>
          <cell r="E46">
            <v>6</v>
          </cell>
          <cell r="F46">
            <v>1.1930721681228571</v>
          </cell>
          <cell r="G46">
            <v>1.1904887164069691</v>
          </cell>
          <cell r="I46">
            <v>6230.7045853104373</v>
          </cell>
          <cell r="K46">
            <v>12.375882269927777</v>
          </cell>
          <cell r="L46">
            <v>8.4570799844658442</v>
          </cell>
          <cell r="M46">
            <v>128.59285714285716</v>
          </cell>
          <cell r="N46">
            <v>17.009833900111737</v>
          </cell>
        </row>
        <row r="47">
          <cell r="B47" t="str">
            <v>Grand Total</v>
          </cell>
          <cell r="C47">
            <v>127</v>
          </cell>
          <cell r="D47">
            <v>570929487.99999988</v>
          </cell>
          <cell r="E47">
            <v>6</v>
          </cell>
          <cell r="F47">
            <v>1.2533141172335944</v>
          </cell>
          <cell r="G47">
            <v>1.1924571389360319</v>
          </cell>
          <cell r="I47">
            <v>4224.9019225439506</v>
          </cell>
          <cell r="K47">
            <v>24.047433324688789</v>
          </cell>
          <cell r="L47">
            <v>16.322099981443166</v>
          </cell>
          <cell r="M47">
            <v>84.611328125</v>
          </cell>
        </row>
        <row r="56">
          <cell r="B56" t="str">
            <v>Map to building occupancy codes for various sources</v>
          </cell>
        </row>
        <row r="58">
          <cell r="B58" t="str">
            <v>Ecotope Building Type</v>
          </cell>
          <cell r="C58" t="str">
            <v>NPPC BUILDTYPE</v>
          </cell>
          <cell r="E58" t="str">
            <v>NPPC to Ecotope</v>
          </cell>
          <cell r="F58" t="str">
            <v>NPPC Ten</v>
          </cell>
          <cell r="H58" t="str">
            <v>VCohort</v>
          </cell>
          <cell r="N58" t="str">
            <v>Characteristics</v>
          </cell>
        </row>
        <row r="59">
          <cell r="B59" t="str">
            <v>Assembly</v>
          </cell>
          <cell r="C59" t="str">
            <v>Large Off</v>
          </cell>
          <cell r="E59" t="str">
            <v>Office - Large</v>
          </cell>
          <cell r="F59" t="str">
            <v>Large Off</v>
          </cell>
          <cell r="H59" t="str">
            <v>New</v>
          </cell>
          <cell r="I59" t="str">
            <v>Apples to new floor area in year</v>
          </cell>
          <cell r="L59" t="str">
            <v>Primary Activity</v>
          </cell>
          <cell r="M59" t="str">
            <v>Council Building Type</v>
          </cell>
          <cell r="N59" t="str">
            <v>Gross Floor Area in Square Feet</v>
          </cell>
          <cell r="O59" t="str">
            <v>Number of Stories</v>
          </cell>
          <cell r="P59" t="str">
            <v>Other</v>
          </cell>
        </row>
        <row r="60">
          <cell r="B60" t="str">
            <v>College</v>
          </cell>
          <cell r="C60" t="str">
            <v>Medium Off</v>
          </cell>
          <cell r="E60" t="str">
            <v>Office - Large</v>
          </cell>
          <cell r="F60" t="str">
            <v>Medium Off</v>
          </cell>
          <cell r="H60" t="str">
            <v>Retrofit</v>
          </cell>
          <cell r="I60" t="str">
            <v>Applies to existing floor area in year taking account of demolition, NR, and baseline measure penetration.</v>
          </cell>
          <cell r="L60" t="str">
            <v>Office</v>
          </cell>
          <cell r="M60" t="str">
            <v>Large Office</v>
          </cell>
          <cell r="N60" t="str">
            <v>&gt; 100,000</v>
          </cell>
          <cell r="O60" t="str">
            <v>Any</v>
          </cell>
        </row>
        <row r="61">
          <cell r="B61" t="str">
            <v>Grocery</v>
          </cell>
          <cell r="C61" t="str">
            <v>Small Off</v>
          </cell>
          <cell r="E61" t="str">
            <v>Office - Small</v>
          </cell>
          <cell r="F61" t="str">
            <v>Small Off</v>
          </cell>
          <cell r="H61" t="str">
            <v>NR</v>
          </cell>
          <cell r="I61" t="str">
            <v>Applies at natural replacement of system or component. Replace on Burn Out</v>
          </cell>
          <cell r="L61" t="str">
            <v>Office</v>
          </cell>
          <cell r="M61" t="str">
            <v>Medium Office</v>
          </cell>
          <cell r="N61" t="str">
            <v>20,000 to 100,000</v>
          </cell>
          <cell r="O61" t="str">
            <v>Any</v>
          </cell>
        </row>
        <row r="62">
          <cell r="B62" t="str">
            <v>Hospital</v>
          </cell>
          <cell r="C62" t="str">
            <v>Big Box</v>
          </cell>
          <cell r="E62" t="str">
            <v>Retail - Large</v>
          </cell>
          <cell r="F62" t="str">
            <v>Big Box</v>
          </cell>
          <cell r="L62" t="str">
            <v>Office</v>
          </cell>
          <cell r="M62" t="str">
            <v>Small Office</v>
          </cell>
          <cell r="N62" t="str">
            <v>&lt; 20,000</v>
          </cell>
          <cell r="O62" t="str">
            <v>Any</v>
          </cell>
        </row>
        <row r="63">
          <cell r="B63" t="str">
            <v>Hotel</v>
          </cell>
          <cell r="C63" t="str">
            <v>Small Box</v>
          </cell>
          <cell r="E63" t="str">
            <v>Retail - Small</v>
          </cell>
          <cell r="F63" t="str">
            <v>Small Box</v>
          </cell>
          <cell r="L63" t="str">
            <v>Retail</v>
          </cell>
          <cell r="M63" t="str">
            <v>Big Box</v>
          </cell>
          <cell r="N63" t="str">
            <v>&gt; 50,000</v>
          </cell>
          <cell r="O63">
            <v>1</v>
          </cell>
          <cell r="P63" t="str">
            <v>Includes some Grocery</v>
          </cell>
        </row>
        <row r="64">
          <cell r="B64" t="str">
            <v>Lab</v>
          </cell>
          <cell r="C64" t="str">
            <v>High End</v>
          </cell>
          <cell r="E64" t="str">
            <v>Retail - Small</v>
          </cell>
          <cell r="F64" t="str">
            <v>High End</v>
          </cell>
          <cell r="L64" t="str">
            <v>Retail</v>
          </cell>
          <cell r="M64" t="str">
            <v>Small Box</v>
          </cell>
          <cell r="N64" t="str">
            <v>&lt;50,000</v>
          </cell>
          <cell r="O64">
            <v>1</v>
          </cell>
        </row>
        <row r="65">
          <cell r="B65" t="str">
            <v>Laundry</v>
          </cell>
          <cell r="C65" t="str">
            <v>Anchor</v>
          </cell>
          <cell r="E65" t="str">
            <v>Retail - Large</v>
          </cell>
          <cell r="F65" t="str">
            <v>Anchor</v>
          </cell>
          <cell r="L65" t="str">
            <v>Retail</v>
          </cell>
          <cell r="M65" t="str">
            <v>High End</v>
          </cell>
          <cell r="N65" t="str">
            <v>&lt; 20,000</v>
          </cell>
          <cell r="O65">
            <v>1</v>
          </cell>
          <cell r="P65" t="str">
            <v>High lighting density</v>
          </cell>
        </row>
        <row r="66">
          <cell r="B66" t="str">
            <v>Motel</v>
          </cell>
          <cell r="C66" t="str">
            <v>K-12</v>
          </cell>
          <cell r="E66" t="str">
            <v>School - Primary</v>
          </cell>
          <cell r="F66" t="str">
            <v>K-13</v>
          </cell>
          <cell r="L66" t="str">
            <v>Retail</v>
          </cell>
          <cell r="M66" t="str">
            <v>Anchor</v>
          </cell>
          <cell r="N66" t="str">
            <v>&gt; 50,000</v>
          </cell>
          <cell r="O66" t="str">
            <v>&gt;1</v>
          </cell>
        </row>
        <row r="67">
          <cell r="B67" t="str">
            <v>Office - Large</v>
          </cell>
          <cell r="C67" t="str">
            <v>University</v>
          </cell>
          <cell r="E67" t="str">
            <v>College</v>
          </cell>
          <cell r="F67" t="str">
            <v>University</v>
          </cell>
          <cell r="L67" t="str">
            <v>School</v>
          </cell>
          <cell r="M67" t="str">
            <v>K-12</v>
          </cell>
          <cell r="N67" t="str">
            <v>Any</v>
          </cell>
          <cell r="O67" t="str">
            <v>Any</v>
          </cell>
        </row>
        <row r="68">
          <cell r="B68" t="str">
            <v>Office - Small</v>
          </cell>
          <cell r="C68" t="str">
            <v>Warehouse</v>
          </cell>
          <cell r="E68" t="str">
            <v>Warehouse</v>
          </cell>
          <cell r="F68" t="str">
            <v>Warehouse</v>
          </cell>
          <cell r="L68" t="str">
            <v>School</v>
          </cell>
          <cell r="M68" t="str">
            <v>University</v>
          </cell>
          <cell r="N68" t="str">
            <v>Any</v>
          </cell>
          <cell r="O68" t="str">
            <v>Any</v>
          </cell>
        </row>
        <row r="69">
          <cell r="B69" t="str">
            <v>Rest-Fast Food</v>
          </cell>
          <cell r="C69" t="str">
            <v>Supermarket</v>
          </cell>
          <cell r="E69" t="str">
            <v>Grocery</v>
          </cell>
          <cell r="F69" t="str">
            <v>Supermarket</v>
          </cell>
          <cell r="L69" t="str">
            <v>Warehouse</v>
          </cell>
          <cell r="M69" t="str">
            <v>Warehouse</v>
          </cell>
          <cell r="N69" t="str">
            <v>Any</v>
          </cell>
          <cell r="O69" t="str">
            <v>Any</v>
          </cell>
        </row>
        <row r="70">
          <cell r="B70" t="str">
            <v>Rest-Full Serve</v>
          </cell>
          <cell r="C70" t="str">
            <v>MIniMart</v>
          </cell>
          <cell r="E70" t="str">
            <v>Grocery</v>
          </cell>
          <cell r="F70" t="str">
            <v>MIniMart</v>
          </cell>
          <cell r="L70" t="str">
            <v>Retail Food Sales</v>
          </cell>
          <cell r="M70" t="str">
            <v>Supermarket</v>
          </cell>
          <cell r="N70" t="str">
            <v>&gt; 5000</v>
          </cell>
          <cell r="O70" t="str">
            <v>Any</v>
          </cell>
        </row>
        <row r="71">
          <cell r="B71" t="str">
            <v>Retail - Large</v>
          </cell>
          <cell r="C71" t="str">
            <v>Restaurant</v>
          </cell>
          <cell r="E71" t="str">
            <v>Rest-Fast Food</v>
          </cell>
          <cell r="F71" t="str">
            <v>Restaurant</v>
          </cell>
          <cell r="L71" t="str">
            <v>Retail Food Sales</v>
          </cell>
          <cell r="M71" t="str">
            <v>MiniMart</v>
          </cell>
          <cell r="N71" t="str">
            <v>&lt; 5000</v>
          </cell>
          <cell r="O71" t="str">
            <v>Any</v>
          </cell>
        </row>
        <row r="72">
          <cell r="B72" t="str">
            <v>Retail - Small</v>
          </cell>
          <cell r="C72" t="str">
            <v>Lodging</v>
          </cell>
          <cell r="E72" t="str">
            <v>Motel</v>
          </cell>
          <cell r="F72" t="str">
            <v>Lodging</v>
          </cell>
          <cell r="L72" t="str">
            <v>Restaurant</v>
          </cell>
          <cell r="M72" t="str">
            <v>Restaurant</v>
          </cell>
          <cell r="N72" t="str">
            <v>Any</v>
          </cell>
          <cell r="O72" t="str">
            <v>Any</v>
          </cell>
        </row>
        <row r="73">
          <cell r="B73" t="str">
            <v>Retirement</v>
          </cell>
          <cell r="C73" t="str">
            <v>Hospital</v>
          </cell>
          <cell r="E73" t="str">
            <v>Hospital</v>
          </cell>
          <cell r="F73" t="str">
            <v>Hospital</v>
          </cell>
          <cell r="L73" t="str">
            <v>Lodging</v>
          </cell>
          <cell r="M73" t="str">
            <v>Lodging</v>
          </cell>
          <cell r="N73" t="str">
            <v>Any</v>
          </cell>
          <cell r="O73" t="str">
            <v>Any</v>
          </cell>
        </row>
        <row r="74">
          <cell r="B74" t="str">
            <v>School - Primary</v>
          </cell>
          <cell r="C74" t="str">
            <v>OtherHealth</v>
          </cell>
          <cell r="E74" t="str">
            <v>Skilled Nursing</v>
          </cell>
          <cell r="F74" t="str">
            <v>OtherHealth</v>
          </cell>
          <cell r="L74" t="str">
            <v>Health Care</v>
          </cell>
          <cell r="M74" t="str">
            <v>Hospital</v>
          </cell>
          <cell r="N74" t="str">
            <v>Any</v>
          </cell>
          <cell r="O74" t="str">
            <v>Any</v>
          </cell>
        </row>
        <row r="75">
          <cell r="B75" t="str">
            <v>School - Secondary</v>
          </cell>
          <cell r="C75" t="str">
            <v>Assembly</v>
          </cell>
          <cell r="E75" t="str">
            <v>Assembly</v>
          </cell>
          <cell r="L75" t="str">
            <v>Health Care</v>
          </cell>
          <cell r="M75" t="str">
            <v>OtherHealth</v>
          </cell>
          <cell r="N75" t="str">
            <v>Any</v>
          </cell>
          <cell r="O75" t="str">
            <v>Any</v>
          </cell>
        </row>
        <row r="76">
          <cell r="B76" t="str">
            <v>Workshop</v>
          </cell>
          <cell r="C76" t="str">
            <v>Other</v>
          </cell>
          <cell r="E76" t="str">
            <v>Other</v>
          </cell>
          <cell r="F76" t="str">
            <v>Other</v>
          </cell>
          <cell r="L76" t="str">
            <v>Other</v>
          </cell>
          <cell r="M76" t="str">
            <v>Other</v>
          </cell>
          <cell r="N76" t="str">
            <v>Any</v>
          </cell>
          <cell r="O76" t="str">
            <v>Any</v>
          </cell>
        </row>
        <row r="77">
          <cell r="B77" t="str">
            <v>Skilled Nursing</v>
          </cell>
        </row>
        <row r="78">
          <cell r="B78" t="str">
            <v>Warehouse</v>
          </cell>
        </row>
        <row r="79">
          <cell r="B79" t="str">
            <v>Other</v>
          </cell>
        </row>
        <row r="81">
          <cell r="E81" t="str">
            <v>Characteristics</v>
          </cell>
        </row>
        <row r="82">
          <cell r="C82" t="str">
            <v>NPPC BUILDTYPE</v>
          </cell>
          <cell r="E82" t="str">
            <v>Primary Activity</v>
          </cell>
          <cell r="F82" t="str">
            <v>Gross Floor Area</v>
          </cell>
          <cell r="G82" t="str">
            <v>Number of Stories</v>
          </cell>
          <cell r="H82" t="str">
            <v>Other</v>
          </cell>
          <cell r="I82" t="str">
            <v>Note</v>
          </cell>
        </row>
        <row r="83">
          <cell r="C83" t="str">
            <v>Large Off</v>
          </cell>
          <cell r="E83" t="str">
            <v>Office</v>
          </cell>
          <cell r="F83" t="str">
            <v>&gt; 100,000</v>
          </cell>
          <cell r="G83" t="str">
            <v>Any</v>
          </cell>
        </row>
        <row r="84">
          <cell r="C84" t="str">
            <v>Medium Off</v>
          </cell>
          <cell r="E84" t="str">
            <v>Office</v>
          </cell>
          <cell r="F84" t="str">
            <v>20,000 to 100,000</v>
          </cell>
          <cell r="G84" t="str">
            <v>Any</v>
          </cell>
        </row>
        <row r="85">
          <cell r="C85" t="str">
            <v>Small Off</v>
          </cell>
          <cell r="E85" t="str">
            <v>Office</v>
          </cell>
          <cell r="F85" t="str">
            <v>&lt; 20,000</v>
          </cell>
          <cell r="G85" t="str">
            <v>Any</v>
          </cell>
        </row>
        <row r="86">
          <cell r="C86" t="str">
            <v>Big Box</v>
          </cell>
          <cell r="E86" t="str">
            <v>Retail</v>
          </cell>
          <cell r="F86" t="str">
            <v>&gt; 50,000</v>
          </cell>
          <cell r="G86">
            <v>1</v>
          </cell>
          <cell r="I86" t="str">
            <v>Includes some stores that have groceries inside</v>
          </cell>
        </row>
        <row r="87">
          <cell r="C87" t="str">
            <v>Small Box</v>
          </cell>
          <cell r="E87" t="str">
            <v>Retail</v>
          </cell>
          <cell r="F87" t="str">
            <v>&lt;50,000</v>
          </cell>
          <cell r="G87">
            <v>1</v>
          </cell>
        </row>
        <row r="88">
          <cell r="C88" t="str">
            <v>High End</v>
          </cell>
          <cell r="E88" t="str">
            <v>Retail</v>
          </cell>
          <cell r="F88" t="str">
            <v>&lt; 20,000</v>
          </cell>
          <cell r="G88">
            <v>1</v>
          </cell>
          <cell r="H88" t="str">
            <v>and LPD &gt; 2.0 w/sf</v>
          </cell>
        </row>
        <row r="89">
          <cell r="C89" t="str">
            <v>Anchor</v>
          </cell>
          <cell r="E89" t="str">
            <v>Retail</v>
          </cell>
          <cell r="F89" t="str">
            <v>&gt; 50,000</v>
          </cell>
          <cell r="G89" t="str">
            <v>&gt;1</v>
          </cell>
        </row>
        <row r="90">
          <cell r="C90" t="str">
            <v>K-12</v>
          </cell>
          <cell r="E90" t="str">
            <v>School</v>
          </cell>
          <cell r="F90" t="str">
            <v>Any</v>
          </cell>
          <cell r="G90" t="str">
            <v>Any</v>
          </cell>
        </row>
        <row r="91">
          <cell r="C91" t="str">
            <v>University</v>
          </cell>
          <cell r="E91" t="str">
            <v>School</v>
          </cell>
          <cell r="F91" t="str">
            <v>Any</v>
          </cell>
          <cell r="G91" t="str">
            <v>Any</v>
          </cell>
        </row>
        <row r="92">
          <cell r="C92" t="str">
            <v>Warehouse</v>
          </cell>
          <cell r="E92" t="str">
            <v>Warehouse</v>
          </cell>
          <cell r="F92" t="str">
            <v>Any</v>
          </cell>
          <cell r="G92" t="str">
            <v>Any</v>
          </cell>
        </row>
        <row r="93">
          <cell r="C93" t="str">
            <v>Supermarket</v>
          </cell>
          <cell r="E93" t="str">
            <v>Retail Food</v>
          </cell>
          <cell r="F93" t="str">
            <v>&gt; 5000</v>
          </cell>
          <cell r="G93" t="str">
            <v>Any</v>
          </cell>
        </row>
        <row r="94">
          <cell r="C94" t="str">
            <v>MIniMart</v>
          </cell>
          <cell r="E94" t="str">
            <v>Retail Food</v>
          </cell>
          <cell r="F94" t="str">
            <v>&lt;= 5000</v>
          </cell>
          <cell r="G94" t="str">
            <v>Any</v>
          </cell>
        </row>
        <row r="95">
          <cell r="C95" t="str">
            <v>Restaurant</v>
          </cell>
          <cell r="E95" t="str">
            <v>Retail Food</v>
          </cell>
          <cell r="F95" t="str">
            <v>Any</v>
          </cell>
          <cell r="G95" t="str">
            <v>Any</v>
          </cell>
        </row>
        <row r="96">
          <cell r="C96" t="str">
            <v>Lodging</v>
          </cell>
          <cell r="E96" t="str">
            <v>Lodging</v>
          </cell>
          <cell r="F96" t="str">
            <v>Any</v>
          </cell>
          <cell r="G96" t="str">
            <v>Any</v>
          </cell>
        </row>
        <row r="97">
          <cell r="C97" t="str">
            <v>Hospital</v>
          </cell>
          <cell r="E97" t="str">
            <v>Health Care</v>
          </cell>
          <cell r="F97" t="str">
            <v>Any</v>
          </cell>
          <cell r="G97" t="str">
            <v>Any</v>
          </cell>
        </row>
        <row r="98">
          <cell r="C98" t="str">
            <v>OtherHealth</v>
          </cell>
          <cell r="E98" t="str">
            <v>Health Care</v>
          </cell>
          <cell r="F98" t="str">
            <v>Any</v>
          </cell>
          <cell r="G98" t="str">
            <v>Any</v>
          </cell>
        </row>
        <row r="99">
          <cell r="C99" t="str">
            <v>Other</v>
          </cell>
          <cell r="E99" t="str">
            <v>Other</v>
          </cell>
          <cell r="F99" t="str">
            <v>Any</v>
          </cell>
          <cell r="G99" t="str">
            <v>Any</v>
          </cell>
        </row>
      </sheetData>
      <sheetData sheetId="15">
        <row r="4">
          <cell r="C4" t="str">
            <v>PRE2002</v>
          </cell>
        </row>
        <row r="11">
          <cell r="C11" t="str">
            <v>POST2013</v>
          </cell>
          <cell r="D11" t="str">
            <v>Com_Master_7P.xlsm!POST2013</v>
          </cell>
        </row>
      </sheetData>
      <sheetData sheetId="16">
        <row r="11">
          <cell r="B11" t="e">
            <v>#REF!</v>
          </cell>
          <cell r="C11" t="e">
            <v>#REF!</v>
          </cell>
          <cell r="D11" t="e">
            <v>#REF!</v>
          </cell>
          <cell r="E11" t="e">
            <v>#REF!</v>
          </cell>
          <cell r="F11" t="e">
            <v>#REF!</v>
          </cell>
          <cell r="G11" t="e">
            <v>#REF!</v>
          </cell>
          <cell r="H11" t="e">
            <v>#REF!</v>
          </cell>
          <cell r="I11" t="e">
            <v>#REF!</v>
          </cell>
          <cell r="J11" t="e">
            <v>#REF!</v>
          </cell>
          <cell r="K11" t="e">
            <v>#REF!</v>
          </cell>
          <cell r="L11" t="e">
            <v>#REF!</v>
          </cell>
          <cell r="M11" t="e">
            <v>#REF!</v>
          </cell>
          <cell r="N11" t="e">
            <v>#REF!</v>
          </cell>
          <cell r="O11" t="e">
            <v>#REF!</v>
          </cell>
          <cell r="P11" t="e">
            <v>#REF!</v>
          </cell>
          <cell r="Q11" t="e">
            <v>#REF!</v>
          </cell>
          <cell r="R11" t="e">
            <v>#REF!</v>
          </cell>
          <cell r="S11" t="e">
            <v>#REF!</v>
          </cell>
          <cell r="T11" t="e">
            <v>#REF!</v>
          </cell>
          <cell r="U11" t="e">
            <v>#REF!</v>
          </cell>
        </row>
        <row r="19">
          <cell r="B19" t="str">
            <v>E_EUITYP</v>
          </cell>
          <cell r="C19" t="e">
            <v>#REF!</v>
          </cell>
          <cell r="D19" t="e">
            <v>#REF!</v>
          </cell>
          <cell r="E19" t="e">
            <v>#REF!</v>
          </cell>
          <cell r="F19" t="e">
            <v>#REF!</v>
          </cell>
          <cell r="G19" t="e">
            <v>#REF!</v>
          </cell>
          <cell r="H19" t="e">
            <v>#REF!</v>
          </cell>
          <cell r="I19" t="e">
            <v>#REF!</v>
          </cell>
          <cell r="J19" t="e">
            <v>#REF!</v>
          </cell>
          <cell r="K19" t="e">
            <v>#REF!</v>
          </cell>
          <cell r="L19" t="e">
            <v>#REF!</v>
          </cell>
          <cell r="M19" t="e">
            <v>#REF!</v>
          </cell>
          <cell r="N19" t="e">
            <v>#REF!</v>
          </cell>
          <cell r="O19" t="e">
            <v>#REF!</v>
          </cell>
          <cell r="P19" t="e">
            <v>#REF!</v>
          </cell>
          <cell r="Q19" t="e">
            <v>#REF!</v>
          </cell>
          <cell r="R19" t="e">
            <v>#REF!</v>
          </cell>
          <cell r="S19" t="e">
            <v>#REF!</v>
          </cell>
          <cell r="T19" t="e">
            <v>#REF!</v>
          </cell>
        </row>
        <row r="20">
          <cell r="B20" t="str">
            <v>E_EUIREG</v>
          </cell>
          <cell r="C20" t="e">
            <v>#REF!</v>
          </cell>
          <cell r="F20" t="e">
            <v>#REF!</v>
          </cell>
          <cell r="J20" t="e">
            <v>#REF!</v>
          </cell>
          <cell r="L20" t="e">
            <v>#REF!</v>
          </cell>
          <cell r="M20" t="e">
            <v>#REF!</v>
          </cell>
          <cell r="O20" t="e">
            <v>#REF!</v>
          </cell>
          <cell r="P20" t="e">
            <v>#REF!</v>
          </cell>
          <cell r="Q20" t="e">
            <v>#REF!</v>
          </cell>
          <cell r="S20" t="e">
            <v>#REF!</v>
          </cell>
          <cell r="T20" t="e">
            <v>#REF!</v>
          </cell>
        </row>
        <row r="22">
          <cell r="B22" t="str">
            <v>ElecHtEUITYPHeat</v>
          </cell>
          <cell r="C22">
            <v>2</v>
          </cell>
          <cell r="D22">
            <v>2</v>
          </cell>
          <cell r="E22">
            <v>2</v>
          </cell>
          <cell r="F22">
            <v>2</v>
          </cell>
          <cell r="G22">
            <v>2.2000000000000002</v>
          </cell>
          <cell r="H22">
            <v>3</v>
          </cell>
          <cell r="I22">
            <v>3</v>
          </cell>
          <cell r="J22">
            <v>3</v>
          </cell>
          <cell r="K22">
            <v>4</v>
          </cell>
          <cell r="L22">
            <v>2</v>
          </cell>
          <cell r="M22">
            <v>5</v>
          </cell>
          <cell r="N22">
            <v>4</v>
          </cell>
          <cell r="O22">
            <v>4</v>
          </cell>
          <cell r="P22">
            <v>4</v>
          </cell>
          <cell r="Q22">
            <v>6</v>
          </cell>
          <cell r="R22">
            <v>5</v>
          </cell>
          <cell r="S22">
            <v>4</v>
          </cell>
          <cell r="T22">
            <v>4</v>
          </cell>
        </row>
        <row r="23">
          <cell r="B23" t="str">
            <v>GasHtEUITYPHeat</v>
          </cell>
          <cell r="C23">
            <v>0.1</v>
          </cell>
          <cell r="D23">
            <v>0.1</v>
          </cell>
          <cell r="E23">
            <v>0.1</v>
          </cell>
          <cell r="F23">
            <v>0.1</v>
          </cell>
          <cell r="G23">
            <v>0.1</v>
          </cell>
          <cell r="H23">
            <v>0.1</v>
          </cell>
          <cell r="I23">
            <v>0.1</v>
          </cell>
          <cell r="J23">
            <v>0.1</v>
          </cell>
          <cell r="K23">
            <v>0.1</v>
          </cell>
          <cell r="L23">
            <v>0.1</v>
          </cell>
          <cell r="M23">
            <v>0.1</v>
          </cell>
          <cell r="N23">
            <v>0.1</v>
          </cell>
          <cell r="O23">
            <v>0.1</v>
          </cell>
          <cell r="P23">
            <v>0.1</v>
          </cell>
          <cell r="Q23">
            <v>0.2</v>
          </cell>
          <cell r="R23">
            <v>0.1</v>
          </cell>
          <cell r="S23">
            <v>0.1</v>
          </cell>
          <cell r="T23">
            <v>0.1</v>
          </cell>
        </row>
        <row r="24">
          <cell r="B24" t="str">
            <v>HtPmpHtEUITYPHeat</v>
          </cell>
          <cell r="C24">
            <v>1</v>
          </cell>
          <cell r="D24">
            <v>1</v>
          </cell>
          <cell r="E24">
            <v>1</v>
          </cell>
          <cell r="F24">
            <v>1</v>
          </cell>
          <cell r="G24">
            <v>1.1000000000000001</v>
          </cell>
          <cell r="H24">
            <v>1.5</v>
          </cell>
          <cell r="I24">
            <v>1.5</v>
          </cell>
          <cell r="J24">
            <v>1.5</v>
          </cell>
          <cell r="K24">
            <v>2</v>
          </cell>
          <cell r="L24">
            <v>1</v>
          </cell>
          <cell r="M24">
            <v>2.5</v>
          </cell>
          <cell r="N24">
            <v>2</v>
          </cell>
          <cell r="O24">
            <v>2</v>
          </cell>
          <cell r="P24">
            <v>2</v>
          </cell>
          <cell r="Q24">
            <v>3</v>
          </cell>
          <cell r="R24">
            <v>2.5</v>
          </cell>
          <cell r="S24">
            <v>2</v>
          </cell>
          <cell r="T24">
            <v>2</v>
          </cell>
        </row>
        <row r="25">
          <cell r="B25" t="str">
            <v>ThermsTYPHeat</v>
          </cell>
          <cell r="C25">
            <v>0.27</v>
          </cell>
          <cell r="D25">
            <v>0.27</v>
          </cell>
          <cell r="E25">
            <v>0.27</v>
          </cell>
          <cell r="F25">
            <v>0.28999999999999998</v>
          </cell>
          <cell r="G25">
            <v>0.28999999999999998</v>
          </cell>
          <cell r="H25">
            <v>0.28999999999999998</v>
          </cell>
          <cell r="I25">
            <v>0.28999999999999998</v>
          </cell>
          <cell r="J25">
            <v>0.28999999999999998</v>
          </cell>
          <cell r="K25">
            <v>0.28999999999999998</v>
          </cell>
          <cell r="L25">
            <v>0.17</v>
          </cell>
          <cell r="M25">
            <v>0.5</v>
          </cell>
          <cell r="N25">
            <v>0.5</v>
          </cell>
          <cell r="O25">
            <v>0.5</v>
          </cell>
          <cell r="P25">
            <v>0.3</v>
          </cell>
          <cell r="Q25">
            <v>0.5</v>
          </cell>
          <cell r="R25">
            <v>0.5</v>
          </cell>
          <cell r="S25">
            <v>0.4</v>
          </cell>
          <cell r="T25">
            <v>0.6</v>
          </cell>
        </row>
        <row r="27">
          <cell r="B27" t="str">
            <v>EUITYPCool</v>
          </cell>
          <cell r="C27">
            <v>2.5</v>
          </cell>
          <cell r="D27">
            <v>1.8</v>
          </cell>
          <cell r="E27">
            <v>1</v>
          </cell>
          <cell r="F27">
            <v>1.2</v>
          </cell>
          <cell r="G27">
            <v>2.5</v>
          </cell>
          <cell r="H27">
            <v>3.5</v>
          </cell>
          <cell r="I27">
            <v>4</v>
          </cell>
          <cell r="J27">
            <v>0.7</v>
          </cell>
          <cell r="K27">
            <v>3</v>
          </cell>
          <cell r="L27">
            <v>0.5</v>
          </cell>
          <cell r="M27">
            <v>4</v>
          </cell>
          <cell r="N27">
            <v>6</v>
          </cell>
          <cell r="O27">
            <v>5</v>
          </cell>
          <cell r="P27">
            <v>2.5</v>
          </cell>
          <cell r="Q27">
            <v>2</v>
          </cell>
          <cell r="R27">
            <v>3</v>
          </cell>
          <cell r="S27">
            <v>2.5</v>
          </cell>
          <cell r="T27">
            <v>2.5</v>
          </cell>
        </row>
        <row r="28">
          <cell r="B28" t="str">
            <v>EUITYPVent</v>
          </cell>
          <cell r="C28" t="e">
            <v>#REF!</v>
          </cell>
          <cell r="D28" t="e">
            <v>#REF!</v>
          </cell>
          <cell r="E28" t="e">
            <v>#REF!</v>
          </cell>
          <cell r="F28" t="e">
            <v>#REF!</v>
          </cell>
          <cell r="G28">
            <v>2</v>
          </cell>
          <cell r="H28">
            <v>2.8</v>
          </cell>
          <cell r="I28">
            <v>2.6</v>
          </cell>
          <cell r="J28">
            <v>2.2999999999999998</v>
          </cell>
          <cell r="K28">
            <v>2</v>
          </cell>
          <cell r="L28">
            <v>0.5</v>
          </cell>
          <cell r="M28">
            <v>3.5</v>
          </cell>
          <cell r="N28">
            <v>4</v>
          </cell>
          <cell r="O28">
            <v>5</v>
          </cell>
          <cell r="P28">
            <v>2.5</v>
          </cell>
          <cell r="Q28">
            <v>7</v>
          </cell>
          <cell r="R28">
            <v>4.7</v>
          </cell>
          <cell r="S28">
            <v>2</v>
          </cell>
          <cell r="T28">
            <v>2</v>
          </cell>
        </row>
        <row r="29">
          <cell r="B29" t="str">
            <v>EUITYPWater</v>
          </cell>
          <cell r="C29">
            <v>0.5</v>
          </cell>
          <cell r="D29">
            <v>0.5</v>
          </cell>
          <cell r="E29">
            <v>0.5</v>
          </cell>
          <cell r="F29">
            <v>0.1</v>
          </cell>
          <cell r="G29">
            <v>0.1</v>
          </cell>
          <cell r="H29">
            <v>0.1</v>
          </cell>
          <cell r="I29">
            <v>0.1</v>
          </cell>
          <cell r="J29">
            <v>0.1</v>
          </cell>
          <cell r="K29">
            <v>1</v>
          </cell>
          <cell r="L29">
            <v>0.1</v>
          </cell>
          <cell r="M29">
            <v>1</v>
          </cell>
          <cell r="N29">
            <v>1</v>
          </cell>
          <cell r="O29">
            <v>1</v>
          </cell>
          <cell r="P29">
            <v>1</v>
          </cell>
          <cell r="Q29">
            <v>0.7</v>
          </cell>
          <cell r="R29">
            <v>0.5</v>
          </cell>
          <cell r="S29">
            <v>0.1</v>
          </cell>
          <cell r="T29">
            <v>0.1</v>
          </cell>
        </row>
        <row r="30">
          <cell r="B30" t="str">
            <v>EUITYPCook</v>
          </cell>
          <cell r="C30">
            <v>0.2</v>
          </cell>
          <cell r="D30">
            <v>0.1</v>
          </cell>
          <cell r="E30">
            <v>0</v>
          </cell>
          <cell r="F30">
            <v>1</v>
          </cell>
          <cell r="G30">
            <v>0.2</v>
          </cell>
          <cell r="H30">
            <v>0</v>
          </cell>
          <cell r="I30">
            <v>0</v>
          </cell>
          <cell r="J30">
            <v>0.5</v>
          </cell>
          <cell r="K30">
            <v>1</v>
          </cell>
          <cell r="L30">
            <v>0</v>
          </cell>
          <cell r="M30">
            <v>4</v>
          </cell>
          <cell r="N30">
            <v>8</v>
          </cell>
          <cell r="O30">
            <v>10</v>
          </cell>
          <cell r="P30">
            <v>1.5</v>
          </cell>
          <cell r="Q30">
            <v>0.7</v>
          </cell>
          <cell r="R30">
            <v>0</v>
          </cell>
          <cell r="S30">
            <v>0.1</v>
          </cell>
          <cell r="T30">
            <v>0.1</v>
          </cell>
        </row>
        <row r="31">
          <cell r="B31" t="str">
            <v>EUITYPRefr</v>
          </cell>
          <cell r="C31">
            <v>0.03</v>
          </cell>
          <cell r="D31">
            <v>0.03</v>
          </cell>
          <cell r="E31">
            <v>0.03</v>
          </cell>
          <cell r="F31">
            <v>15</v>
          </cell>
          <cell r="G31">
            <v>0.2</v>
          </cell>
          <cell r="H31">
            <v>0.03</v>
          </cell>
          <cell r="I31">
            <v>0.03</v>
          </cell>
          <cell r="J31">
            <v>0.5</v>
          </cell>
          <cell r="K31">
            <v>1</v>
          </cell>
          <cell r="L31">
            <v>0.03</v>
          </cell>
          <cell r="M31">
            <v>26</v>
          </cell>
          <cell r="N31">
            <v>36</v>
          </cell>
          <cell r="O31">
            <v>11</v>
          </cell>
          <cell r="P31">
            <v>1.5</v>
          </cell>
          <cell r="Q31">
            <v>1</v>
          </cell>
          <cell r="R31">
            <v>0.5</v>
          </cell>
          <cell r="S31">
            <v>2</v>
          </cell>
          <cell r="T31">
            <v>2</v>
          </cell>
        </row>
        <row r="32">
          <cell r="B32" t="str">
            <v>EUITYPLght</v>
          </cell>
          <cell r="C32" t="e">
            <v>#REF!</v>
          </cell>
          <cell r="D32" t="e">
            <v>#REF!</v>
          </cell>
          <cell r="E32" t="e">
            <v>#REF!</v>
          </cell>
          <cell r="F32" t="e">
            <v>#REF!</v>
          </cell>
          <cell r="G32" t="e">
            <v>#REF!</v>
          </cell>
          <cell r="H32" t="e">
            <v>#REF!</v>
          </cell>
          <cell r="I32" t="e">
            <v>#REF!</v>
          </cell>
          <cell r="J32" t="e">
            <v>#REF!</v>
          </cell>
          <cell r="K32" t="e">
            <v>#REF!</v>
          </cell>
          <cell r="L32" t="e">
            <v>#REF!</v>
          </cell>
          <cell r="M32" t="e">
            <v>#REF!</v>
          </cell>
          <cell r="N32" t="e">
            <v>#REF!</v>
          </cell>
          <cell r="O32" t="e">
            <v>#REF!</v>
          </cell>
          <cell r="P32" t="e">
            <v>#REF!</v>
          </cell>
          <cell r="Q32" t="e">
            <v>#REF!</v>
          </cell>
          <cell r="R32" t="e">
            <v>#REF!</v>
          </cell>
          <cell r="S32" t="e">
            <v>#REF!</v>
          </cell>
          <cell r="T32" t="e">
            <v>#REF!</v>
          </cell>
        </row>
        <row r="33">
          <cell r="B33" t="str">
            <v>EUITYPMisc</v>
          </cell>
          <cell r="C33">
            <v>5</v>
          </cell>
          <cell r="D33">
            <v>5</v>
          </cell>
          <cell r="E33">
            <v>4</v>
          </cell>
          <cell r="F33">
            <v>4</v>
          </cell>
          <cell r="G33">
            <v>2</v>
          </cell>
          <cell r="H33">
            <v>2</v>
          </cell>
          <cell r="I33">
            <v>2</v>
          </cell>
          <cell r="J33">
            <v>1</v>
          </cell>
          <cell r="K33">
            <v>6</v>
          </cell>
          <cell r="L33">
            <v>1.2</v>
          </cell>
          <cell r="M33">
            <v>2</v>
          </cell>
          <cell r="N33">
            <v>3</v>
          </cell>
          <cell r="O33">
            <v>3</v>
          </cell>
          <cell r="P33">
            <v>3.5</v>
          </cell>
          <cell r="Q33">
            <v>6</v>
          </cell>
          <cell r="R33">
            <v>3</v>
          </cell>
          <cell r="S33">
            <v>5</v>
          </cell>
          <cell r="T33">
            <v>5</v>
          </cell>
        </row>
        <row r="35">
          <cell r="B35" t="str">
            <v>ElecHtEUITYPTotal</v>
          </cell>
          <cell r="C35" t="e">
            <v>#REF!</v>
          </cell>
          <cell r="D35" t="e">
            <v>#REF!</v>
          </cell>
          <cell r="E35" t="e">
            <v>#REF!</v>
          </cell>
          <cell r="F35" t="e">
            <v>#REF!</v>
          </cell>
          <cell r="G35" t="e">
            <v>#REF!</v>
          </cell>
          <cell r="H35" t="e">
            <v>#REF!</v>
          </cell>
          <cell r="I35" t="e">
            <v>#REF!</v>
          </cell>
          <cell r="J35" t="e">
            <v>#REF!</v>
          </cell>
          <cell r="K35" t="e">
            <v>#REF!</v>
          </cell>
          <cell r="L35" t="e">
            <v>#REF!</v>
          </cell>
          <cell r="M35" t="e">
            <v>#REF!</v>
          </cell>
          <cell r="N35" t="e">
            <v>#REF!</v>
          </cell>
          <cell r="O35" t="e">
            <v>#REF!</v>
          </cell>
          <cell r="P35" t="e">
            <v>#REF!</v>
          </cell>
          <cell r="Q35" t="e">
            <v>#REF!</v>
          </cell>
          <cell r="R35" t="e">
            <v>#REF!</v>
          </cell>
          <cell r="S35" t="e">
            <v>#REF!</v>
          </cell>
          <cell r="T35" t="e">
            <v>#REF!</v>
          </cell>
        </row>
        <row r="36">
          <cell r="B36" t="str">
            <v>GasHtEUITYPTotal</v>
          </cell>
          <cell r="C36" t="e">
            <v>#REF!</v>
          </cell>
          <cell r="D36" t="e">
            <v>#REF!</v>
          </cell>
          <cell r="E36" t="e">
            <v>#REF!</v>
          </cell>
          <cell r="F36" t="e">
            <v>#REF!</v>
          </cell>
          <cell r="G36" t="e">
            <v>#REF!</v>
          </cell>
          <cell r="H36" t="e">
            <v>#REF!</v>
          </cell>
          <cell r="I36" t="e">
            <v>#REF!</v>
          </cell>
          <cell r="J36" t="e">
            <v>#REF!</v>
          </cell>
          <cell r="K36" t="e">
            <v>#REF!</v>
          </cell>
          <cell r="L36" t="e">
            <v>#REF!</v>
          </cell>
          <cell r="M36" t="e">
            <v>#REF!</v>
          </cell>
          <cell r="N36" t="e">
            <v>#REF!</v>
          </cell>
          <cell r="O36" t="e">
            <v>#REF!</v>
          </cell>
          <cell r="P36" t="e">
            <v>#REF!</v>
          </cell>
          <cell r="Q36" t="e">
            <v>#REF!</v>
          </cell>
          <cell r="R36" t="e">
            <v>#REF!</v>
          </cell>
          <cell r="S36" t="e">
            <v>#REF!</v>
          </cell>
          <cell r="T36" t="e">
            <v>#REF!</v>
          </cell>
        </row>
        <row r="37">
          <cell r="B37" t="str">
            <v>HtPmpHtEUITYPTotal</v>
          </cell>
          <cell r="C37" t="e">
            <v>#REF!</v>
          </cell>
          <cell r="D37" t="e">
            <v>#REF!</v>
          </cell>
          <cell r="E37" t="e">
            <v>#REF!</v>
          </cell>
          <cell r="F37" t="e">
            <v>#REF!</v>
          </cell>
          <cell r="G37" t="e">
            <v>#REF!</v>
          </cell>
          <cell r="H37" t="e">
            <v>#REF!</v>
          </cell>
          <cell r="I37" t="e">
            <v>#REF!</v>
          </cell>
          <cell r="J37" t="e">
            <v>#REF!</v>
          </cell>
          <cell r="K37" t="e">
            <v>#REF!</v>
          </cell>
          <cell r="L37" t="e">
            <v>#REF!</v>
          </cell>
          <cell r="M37" t="e">
            <v>#REF!</v>
          </cell>
          <cell r="N37" t="e">
            <v>#REF!</v>
          </cell>
          <cell r="O37" t="e">
            <v>#REF!</v>
          </cell>
          <cell r="P37" t="e">
            <v>#REF!</v>
          </cell>
          <cell r="Q37" t="e">
            <v>#REF!</v>
          </cell>
          <cell r="R37" t="e">
            <v>#REF!</v>
          </cell>
          <cell r="S37" t="e">
            <v>#REF!</v>
          </cell>
          <cell r="T37" t="e">
            <v>#REF!</v>
          </cell>
        </row>
        <row r="38">
          <cell r="C38" t="e">
            <v>#REF!</v>
          </cell>
          <cell r="D38" t="e">
            <v>#REF!</v>
          </cell>
          <cell r="E38" t="e">
            <v>#REF!</v>
          </cell>
          <cell r="F38" t="e">
            <v>#REF!</v>
          </cell>
          <cell r="G38" t="e">
            <v>#REF!</v>
          </cell>
          <cell r="H38" t="e">
            <v>#REF!</v>
          </cell>
          <cell r="I38" t="e">
            <v>#REF!</v>
          </cell>
          <cell r="J38" t="e">
            <v>#REF!</v>
          </cell>
          <cell r="K38" t="e">
            <v>#REF!</v>
          </cell>
          <cell r="L38" t="e">
            <v>#REF!</v>
          </cell>
          <cell r="M38" t="e">
            <v>#REF!</v>
          </cell>
          <cell r="N38" t="e">
            <v>#REF!</v>
          </cell>
          <cell r="O38" t="e">
            <v>#REF!</v>
          </cell>
          <cell r="P38" t="e">
            <v>#REF!</v>
          </cell>
          <cell r="Q38" t="e">
            <v>#REF!</v>
          </cell>
          <cell r="R38" t="e">
            <v>#REF!</v>
          </cell>
          <cell r="S38" t="e">
            <v>#REF!</v>
          </cell>
          <cell r="T38" t="e">
            <v>#REF!</v>
          </cell>
        </row>
        <row r="39">
          <cell r="B39" t="str">
            <v>EUITYP Space Heat Weigheted Elec EUI by Type</v>
          </cell>
          <cell r="C39" t="e">
            <v>#REF!</v>
          </cell>
          <cell r="D39" t="e">
            <v>#REF!</v>
          </cell>
          <cell r="E39" t="e">
            <v>#REF!</v>
          </cell>
          <cell r="F39" t="e">
            <v>#REF!</v>
          </cell>
          <cell r="G39" t="e">
            <v>#REF!</v>
          </cell>
          <cell r="H39" t="e">
            <v>#REF!</v>
          </cell>
          <cell r="I39" t="e">
            <v>#REF!</v>
          </cell>
          <cell r="J39" t="e">
            <v>#REF!</v>
          </cell>
          <cell r="K39" t="e">
            <v>#REF!</v>
          </cell>
          <cell r="L39" t="e">
            <v>#REF!</v>
          </cell>
          <cell r="M39" t="e">
            <v>#REF!</v>
          </cell>
          <cell r="N39" t="e">
            <v>#REF!</v>
          </cell>
          <cell r="O39" t="e">
            <v>#REF!</v>
          </cell>
          <cell r="P39" t="e">
            <v>#REF!</v>
          </cell>
          <cell r="Q39" t="e">
            <v>#REF!</v>
          </cell>
          <cell r="R39" t="e">
            <v>#REF!</v>
          </cell>
          <cell r="S39" t="e">
            <v>#REF!</v>
          </cell>
          <cell r="T39" t="e">
            <v>#REF!</v>
          </cell>
        </row>
        <row r="41">
          <cell r="B41" t="str">
            <v>LPD</v>
          </cell>
          <cell r="C41">
            <v>1.1000000000000001</v>
          </cell>
          <cell r="D41">
            <v>1.3</v>
          </cell>
          <cell r="E41">
            <v>1.6</v>
          </cell>
          <cell r="F41">
            <v>1.5</v>
          </cell>
          <cell r="G41">
            <v>1.5</v>
          </cell>
          <cell r="H41">
            <v>2</v>
          </cell>
          <cell r="I41">
            <v>1.5</v>
          </cell>
          <cell r="J41">
            <v>1.1000000000000001</v>
          </cell>
          <cell r="K41">
            <v>1.2</v>
          </cell>
          <cell r="L41">
            <v>0.9</v>
          </cell>
          <cell r="M41">
            <v>1.6</v>
          </cell>
          <cell r="N41">
            <v>1.4</v>
          </cell>
          <cell r="O41">
            <v>1.3</v>
          </cell>
          <cell r="P41">
            <v>1.4</v>
          </cell>
          <cell r="Q41">
            <v>1.2</v>
          </cell>
          <cell r="R41">
            <v>1.3</v>
          </cell>
          <cell r="S41">
            <v>1</v>
          </cell>
          <cell r="T41">
            <v>1</v>
          </cell>
        </row>
        <row r="42">
          <cell r="B42" t="str">
            <v>HOURSLght</v>
          </cell>
          <cell r="C42" t="e">
            <v>#REF!</v>
          </cell>
          <cell r="D42" t="e">
            <v>#REF!</v>
          </cell>
          <cell r="E42" t="e">
            <v>#REF!</v>
          </cell>
          <cell r="F42" t="e">
            <v>#REF!</v>
          </cell>
          <cell r="G42" t="e">
            <v>#REF!</v>
          </cell>
          <cell r="H42" t="e">
            <v>#REF!</v>
          </cell>
          <cell r="I42" t="e">
            <v>#REF!</v>
          </cell>
          <cell r="J42" t="e">
            <v>#REF!</v>
          </cell>
          <cell r="K42" t="e">
            <v>#REF!</v>
          </cell>
          <cell r="L42" t="e">
            <v>#REF!</v>
          </cell>
          <cell r="M42" t="e">
            <v>#REF!</v>
          </cell>
          <cell r="N42" t="e">
            <v>#REF!</v>
          </cell>
          <cell r="O42" t="e">
            <v>#REF!</v>
          </cell>
          <cell r="P42" t="e">
            <v>#REF!</v>
          </cell>
          <cell r="Q42" t="e">
            <v>#REF!</v>
          </cell>
          <cell r="R42" t="e">
            <v>#REF!</v>
          </cell>
          <cell r="S42" t="e">
            <v>#REF!</v>
          </cell>
          <cell r="T42" t="e">
            <v>#REF!</v>
          </cell>
        </row>
        <row r="43">
          <cell r="B43" t="str">
            <v>LPDAdjust</v>
          </cell>
          <cell r="C43" t="e">
            <v>#REF!</v>
          </cell>
          <cell r="D43" t="e">
            <v>#REF!</v>
          </cell>
          <cell r="E43" t="e">
            <v>#REF!</v>
          </cell>
          <cell r="F43" t="e">
            <v>#REF!</v>
          </cell>
          <cell r="G43" t="e">
            <v>#REF!</v>
          </cell>
          <cell r="H43" t="e">
            <v>#REF!</v>
          </cell>
          <cell r="I43" t="e">
            <v>#REF!</v>
          </cell>
          <cell r="J43" t="e">
            <v>#REF!</v>
          </cell>
          <cell r="K43" t="e">
            <v>#REF!</v>
          </cell>
          <cell r="L43" t="e">
            <v>#REF!</v>
          </cell>
          <cell r="M43" t="e">
            <v>#REF!</v>
          </cell>
          <cell r="N43" t="e">
            <v>#REF!</v>
          </cell>
          <cell r="O43" t="e">
            <v>#REF!</v>
          </cell>
          <cell r="P43" t="e">
            <v>#REF!</v>
          </cell>
          <cell r="Q43" t="e">
            <v>#REF!</v>
          </cell>
          <cell r="R43" t="e">
            <v>#REF!</v>
          </cell>
          <cell r="S43" t="e">
            <v>#REF!</v>
          </cell>
          <cell r="T43" t="e">
            <v>#REF!</v>
          </cell>
        </row>
        <row r="44">
          <cell r="B44" t="str">
            <v>KWHLght</v>
          </cell>
          <cell r="C44" t="e">
            <v>#REF!</v>
          </cell>
          <cell r="D44" t="e">
            <v>#REF!</v>
          </cell>
          <cell r="E44" t="e">
            <v>#REF!</v>
          </cell>
          <cell r="F44" t="e">
            <v>#REF!</v>
          </cell>
          <cell r="G44" t="e">
            <v>#REF!</v>
          </cell>
          <cell r="H44" t="e">
            <v>#REF!</v>
          </cell>
          <cell r="I44" t="e">
            <v>#REF!</v>
          </cell>
          <cell r="J44" t="e">
            <v>#REF!</v>
          </cell>
          <cell r="K44" t="e">
            <v>#REF!</v>
          </cell>
          <cell r="L44" t="e">
            <v>#REF!</v>
          </cell>
          <cell r="M44" t="e">
            <v>#REF!</v>
          </cell>
          <cell r="N44" t="e">
            <v>#REF!</v>
          </cell>
          <cell r="O44" t="e">
            <v>#REF!</v>
          </cell>
          <cell r="P44" t="e">
            <v>#REF!</v>
          </cell>
          <cell r="Q44" t="e">
            <v>#REF!</v>
          </cell>
          <cell r="R44" t="e">
            <v>#REF!</v>
          </cell>
          <cell r="S44" t="e">
            <v>#REF!</v>
          </cell>
          <cell r="T44" t="e">
            <v>#REF!</v>
          </cell>
        </row>
        <row r="46">
          <cell r="B46" t="str">
            <v>VPD</v>
          </cell>
          <cell r="C46">
            <v>0.6</v>
          </cell>
          <cell r="D46">
            <v>0.6</v>
          </cell>
          <cell r="E46">
            <v>0.6</v>
          </cell>
          <cell r="F46">
            <v>0.6</v>
          </cell>
          <cell r="G46">
            <v>0.6</v>
          </cell>
          <cell r="H46">
            <v>0.6</v>
          </cell>
          <cell r="I46">
            <v>0.6</v>
          </cell>
          <cell r="J46">
            <v>0.8</v>
          </cell>
          <cell r="K46">
            <v>0.6</v>
          </cell>
          <cell r="L46">
            <v>0.6</v>
          </cell>
          <cell r="M46">
            <v>1.8</v>
          </cell>
          <cell r="N46">
            <v>1.6</v>
          </cell>
          <cell r="O46">
            <v>2.6</v>
          </cell>
          <cell r="P46">
            <v>1.3</v>
          </cell>
          <cell r="Q46">
            <v>1.3</v>
          </cell>
          <cell r="R46">
            <v>1.3</v>
          </cell>
          <cell r="S46">
            <v>1.3</v>
          </cell>
          <cell r="T46">
            <v>1.3</v>
          </cell>
        </row>
        <row r="47">
          <cell r="B47" t="str">
            <v>KWHVent</v>
          </cell>
          <cell r="C47" t="e">
            <v>#REF!</v>
          </cell>
          <cell r="D47" t="e">
            <v>#REF!</v>
          </cell>
          <cell r="E47" t="e">
            <v>#REF!</v>
          </cell>
          <cell r="F47" t="e">
            <v>#REF!</v>
          </cell>
          <cell r="G47" t="e">
            <v>#REF!</v>
          </cell>
          <cell r="H47" t="e">
            <v>#REF!</v>
          </cell>
          <cell r="I47" t="e">
            <v>#REF!</v>
          </cell>
          <cell r="J47" t="e">
            <v>#REF!</v>
          </cell>
          <cell r="K47" t="e">
            <v>#REF!</v>
          </cell>
          <cell r="L47" t="e">
            <v>#REF!</v>
          </cell>
          <cell r="M47" t="e">
            <v>#REF!</v>
          </cell>
          <cell r="N47" t="e">
            <v>#REF!</v>
          </cell>
          <cell r="O47" t="e">
            <v>#REF!</v>
          </cell>
          <cell r="P47" t="e">
            <v>#REF!</v>
          </cell>
          <cell r="Q47" t="e">
            <v>#REF!</v>
          </cell>
          <cell r="R47" t="e">
            <v>#REF!</v>
          </cell>
          <cell r="S47" t="e">
            <v>#REF!</v>
          </cell>
          <cell r="T47" t="e">
            <v>#REF!</v>
          </cell>
        </row>
        <row r="49">
          <cell r="B49" t="str">
            <v>HVACElecHt</v>
          </cell>
          <cell r="C49" t="e">
            <v>#REF!</v>
          </cell>
          <cell r="D49" t="e">
            <v>#REF!</v>
          </cell>
          <cell r="E49" t="e">
            <v>#REF!</v>
          </cell>
          <cell r="F49" t="e">
            <v>#REF!</v>
          </cell>
          <cell r="G49">
            <v>6.7</v>
          </cell>
          <cell r="H49">
            <v>9.3000000000000007</v>
          </cell>
          <cell r="I49">
            <v>9.6</v>
          </cell>
          <cell r="J49">
            <v>6</v>
          </cell>
          <cell r="K49">
            <v>9</v>
          </cell>
          <cell r="L49">
            <v>3</v>
          </cell>
          <cell r="M49">
            <v>12.5</v>
          </cell>
          <cell r="N49">
            <v>14</v>
          </cell>
          <cell r="O49">
            <v>14</v>
          </cell>
          <cell r="P49">
            <v>9</v>
          </cell>
          <cell r="Q49">
            <v>15</v>
          </cell>
          <cell r="R49">
            <v>12.7</v>
          </cell>
          <cell r="S49">
            <v>8.5</v>
          </cell>
          <cell r="T49">
            <v>8.5</v>
          </cell>
        </row>
        <row r="50">
          <cell r="B50" t="str">
            <v>HVACGasHt</v>
          </cell>
          <cell r="C50" t="e">
            <v>#REF!</v>
          </cell>
          <cell r="D50" t="e">
            <v>#REF!</v>
          </cell>
          <cell r="E50" t="e">
            <v>#REF!</v>
          </cell>
          <cell r="F50" t="e">
            <v>#REF!</v>
          </cell>
          <cell r="G50">
            <v>4.5999999999999996</v>
          </cell>
          <cell r="H50">
            <v>6.4</v>
          </cell>
          <cell r="I50">
            <v>6.6999999999999993</v>
          </cell>
          <cell r="J50">
            <v>3.0999999999999996</v>
          </cell>
          <cell r="K50">
            <v>5.0999999999999996</v>
          </cell>
          <cell r="L50">
            <v>1.1000000000000001</v>
          </cell>
          <cell r="M50">
            <v>7.6</v>
          </cell>
          <cell r="N50">
            <v>10.1</v>
          </cell>
          <cell r="O50">
            <v>10.1</v>
          </cell>
          <cell r="P50">
            <v>5.0999999999999996</v>
          </cell>
          <cell r="Q50">
            <v>9.1999999999999993</v>
          </cell>
          <cell r="R50">
            <v>7.8000000000000007</v>
          </cell>
          <cell r="S50">
            <v>4.5999999999999996</v>
          </cell>
          <cell r="T50">
            <v>4.5999999999999996</v>
          </cell>
        </row>
        <row r="51">
          <cell r="B51" t="str">
            <v>HVACHtPmpHt</v>
          </cell>
          <cell r="C51" t="e">
            <v>#REF!</v>
          </cell>
          <cell r="D51" t="e">
            <v>#REF!</v>
          </cell>
          <cell r="E51" t="e">
            <v>#REF!</v>
          </cell>
          <cell r="F51" t="e">
            <v>#REF!</v>
          </cell>
          <cell r="G51">
            <v>5.6</v>
          </cell>
          <cell r="H51">
            <v>7.8</v>
          </cell>
          <cell r="I51">
            <v>8.1</v>
          </cell>
          <cell r="J51">
            <v>4.5</v>
          </cell>
          <cell r="K51">
            <v>7</v>
          </cell>
          <cell r="L51">
            <v>2</v>
          </cell>
          <cell r="M51">
            <v>10</v>
          </cell>
          <cell r="N51">
            <v>12</v>
          </cell>
          <cell r="O51">
            <v>12</v>
          </cell>
          <cell r="P51">
            <v>7</v>
          </cell>
          <cell r="Q51">
            <v>12</v>
          </cell>
          <cell r="R51">
            <v>10.199999999999999</v>
          </cell>
          <cell r="S51">
            <v>6.5</v>
          </cell>
          <cell r="T51">
            <v>6.5</v>
          </cell>
        </row>
        <row r="52">
          <cell r="B52" t="str">
            <v>Elec HVAC EUI All Fuel Weighted Btype</v>
          </cell>
          <cell r="C52" t="e">
            <v>#REF!</v>
          </cell>
          <cell r="D52" t="e">
            <v>#REF!</v>
          </cell>
          <cell r="E52" t="e">
            <v>#REF!</v>
          </cell>
          <cell r="F52" t="e">
            <v>#REF!</v>
          </cell>
          <cell r="G52" t="e">
            <v>#REF!</v>
          </cell>
          <cell r="H52" t="e">
            <v>#REF!</v>
          </cell>
          <cell r="I52" t="e">
            <v>#REF!</v>
          </cell>
          <cell r="J52" t="e">
            <v>#REF!</v>
          </cell>
          <cell r="K52" t="e">
            <v>#REF!</v>
          </cell>
          <cell r="L52" t="e">
            <v>#REF!</v>
          </cell>
          <cell r="M52" t="e">
            <v>#REF!</v>
          </cell>
          <cell r="N52" t="e">
            <v>#REF!</v>
          </cell>
          <cell r="O52" t="e">
            <v>#REF!</v>
          </cell>
          <cell r="P52" t="e">
            <v>#REF!</v>
          </cell>
          <cell r="Q52" t="e">
            <v>#REF!</v>
          </cell>
          <cell r="R52" t="e">
            <v>#REF!</v>
          </cell>
          <cell r="S52" t="e">
            <v>#REF!</v>
          </cell>
          <cell r="T52" t="e">
            <v>#REF!</v>
          </cell>
        </row>
        <row r="53">
          <cell r="B53" t="str">
            <v>Elec HVAC EUI All Fuel Weighted Act</v>
          </cell>
          <cell r="C53" t="e">
            <v>#REF!</v>
          </cell>
          <cell r="F53" t="e">
            <v>#REF!</v>
          </cell>
          <cell r="J53" t="e">
            <v>#REF!</v>
          </cell>
          <cell r="M53" t="e">
            <v>#REF!</v>
          </cell>
        </row>
        <row r="64">
          <cell r="B64" t="str">
            <v>CBSA2001 e-EUI Raw - GasHt</v>
          </cell>
          <cell r="C64">
            <v>16</v>
          </cell>
          <cell r="D64">
            <v>15</v>
          </cell>
          <cell r="E64">
            <v>13</v>
          </cell>
          <cell r="F64">
            <v>29</v>
          </cell>
          <cell r="G64">
            <v>11</v>
          </cell>
          <cell r="H64">
            <v>16</v>
          </cell>
          <cell r="I64">
            <v>15</v>
          </cell>
          <cell r="J64">
            <v>6.2</v>
          </cell>
          <cell r="K64">
            <v>34</v>
          </cell>
          <cell r="L64">
            <v>12.6</v>
          </cell>
          <cell r="M64">
            <v>52</v>
          </cell>
          <cell r="O64">
            <v>40</v>
          </cell>
          <cell r="P64">
            <v>17</v>
          </cell>
          <cell r="Q64" t="str">
            <v>Q</v>
          </cell>
          <cell r="T64">
            <v>16</v>
          </cell>
        </row>
        <row r="65">
          <cell r="B65" t="str">
            <v>CBSA2001 e-EUI Corrected - GasHt</v>
          </cell>
          <cell r="F65">
            <v>35</v>
          </cell>
          <cell r="L65">
            <v>6.8</v>
          </cell>
          <cell r="Q65" t="str">
            <v>Q</v>
          </cell>
        </row>
        <row r="66">
          <cell r="B66" t="str">
            <v>CBSA2001 e-EUI Raw - GasHt - %ACT</v>
          </cell>
          <cell r="C66">
            <v>15</v>
          </cell>
          <cell r="F66">
            <v>18.5</v>
          </cell>
          <cell r="Q66" t="str">
            <v>Q</v>
          </cell>
        </row>
        <row r="67">
          <cell r="B67" t="str">
            <v>CBSA2001 g-EUI Raw - Gas Ht (kBtu/sf)</v>
          </cell>
          <cell r="J67">
            <v>29</v>
          </cell>
          <cell r="L67">
            <v>17</v>
          </cell>
          <cell r="M67">
            <v>73</v>
          </cell>
          <cell r="O67">
            <v>281</v>
          </cell>
          <cell r="P67">
            <v>120</v>
          </cell>
          <cell r="Q67" t="str">
            <v>Q</v>
          </cell>
          <cell r="T67">
            <v>50</v>
          </cell>
        </row>
        <row r="68">
          <cell r="C68">
            <v>27</v>
          </cell>
          <cell r="F68">
            <v>29</v>
          </cell>
        </row>
        <row r="70">
          <cell r="B70" t="str">
            <v>CBSA2001 e-EUI Raw - ElecHt</v>
          </cell>
          <cell r="C70">
            <v>20</v>
          </cell>
          <cell r="D70">
            <v>23</v>
          </cell>
          <cell r="E70">
            <v>15</v>
          </cell>
          <cell r="F70" t="str">
            <v>Q</v>
          </cell>
          <cell r="G70">
            <v>10</v>
          </cell>
          <cell r="H70">
            <v>28</v>
          </cell>
          <cell r="I70">
            <v>22</v>
          </cell>
          <cell r="J70">
            <v>17</v>
          </cell>
          <cell r="K70" t="str">
            <v>Q</v>
          </cell>
          <cell r="L70">
            <v>6.6</v>
          </cell>
          <cell r="M70">
            <v>38</v>
          </cell>
          <cell r="N70">
            <v>71</v>
          </cell>
          <cell r="O70">
            <v>45</v>
          </cell>
          <cell r="P70">
            <v>20</v>
          </cell>
          <cell r="Q70" t="str">
            <v>Q</v>
          </cell>
          <cell r="T70">
            <v>13</v>
          </cell>
        </row>
        <row r="71">
          <cell r="B71" t="str">
            <v>CBSA2001 e-EUI Corrected - ElectHt</v>
          </cell>
          <cell r="G71">
            <v>12</v>
          </cell>
          <cell r="H71">
            <v>30</v>
          </cell>
          <cell r="I71">
            <v>22</v>
          </cell>
          <cell r="Q71" t="str">
            <v>Q</v>
          </cell>
        </row>
        <row r="72">
          <cell r="B72" t="str">
            <v>CBSA2001 e-EUI Raw - ElecHt - %ACT</v>
          </cell>
          <cell r="C72">
            <v>19</v>
          </cell>
          <cell r="F72">
            <v>17</v>
          </cell>
          <cell r="Q72" t="str">
            <v>Q</v>
          </cell>
        </row>
        <row r="74">
          <cell r="B74" t="str">
            <v>CBECS1999 - West - AllHt - Mean</v>
          </cell>
          <cell r="C74">
            <v>17.600000000000001</v>
          </cell>
          <cell r="F74">
            <v>17.899999999999999</v>
          </cell>
          <cell r="J74">
            <v>8.1999999999999993</v>
          </cell>
          <cell r="L74">
            <v>5.4</v>
          </cell>
          <cell r="M74" t="str">
            <v>Q</v>
          </cell>
          <cell r="O74" t="str">
            <v>Q</v>
          </cell>
          <cell r="P74">
            <v>10.9</v>
          </cell>
          <cell r="Q74">
            <v>25.6</v>
          </cell>
          <cell r="R74">
            <v>15.9</v>
          </cell>
          <cell r="T74" t="str">
            <v>Q</v>
          </cell>
        </row>
        <row r="75">
          <cell r="B75" t="str">
            <v>CBECS1999 - West - AllHt - 95%CI</v>
          </cell>
        </row>
        <row r="76">
          <cell r="B76" t="str">
            <v>CBECS1999 - US - AllHt - Mean</v>
          </cell>
          <cell r="C76">
            <v>18.7</v>
          </cell>
          <cell r="F76">
            <v>14.7</v>
          </cell>
          <cell r="J76">
            <v>8.6999999999999993</v>
          </cell>
          <cell r="L76">
            <v>6.5</v>
          </cell>
          <cell r="M76">
            <v>49</v>
          </cell>
          <cell r="O76">
            <v>34</v>
          </cell>
          <cell r="P76">
            <v>12.7</v>
          </cell>
          <cell r="Q76">
            <v>27</v>
          </cell>
          <cell r="R76">
            <v>16.7</v>
          </cell>
          <cell r="T76">
            <v>24.4</v>
          </cell>
          <cell r="U76">
            <v>2.7</v>
          </cell>
        </row>
        <row r="77">
          <cell r="B77" t="str">
            <v>CBECS1999 - US - AllHt - 95%CI</v>
          </cell>
          <cell r="C77" t="str">
            <v>17 - 21</v>
          </cell>
          <cell r="F77" t="str">
            <v>12 - 19</v>
          </cell>
          <cell r="J77" t="str">
            <v>7.8 - 9.6</v>
          </cell>
          <cell r="L77" t="str">
            <v>5.3 - 7.7</v>
          </cell>
          <cell r="M77" t="str">
            <v>37 - 60</v>
          </cell>
          <cell r="O77" t="str">
            <v>25 - 43</v>
          </cell>
          <cell r="P77" t="str">
            <v xml:space="preserve"> 11 - 14</v>
          </cell>
          <cell r="Q77" t="str">
            <v>25 - 29</v>
          </cell>
          <cell r="R77" t="str">
            <v>14 - 19</v>
          </cell>
          <cell r="T77" t="str">
            <v>18 - 31</v>
          </cell>
          <cell r="U77" t="str">
            <v>1 - 4.4</v>
          </cell>
        </row>
        <row r="79">
          <cell r="B79" t="str">
            <v>CBECS2003 Mean US in kWh/sf</v>
          </cell>
          <cell r="C79">
            <v>17.3</v>
          </cell>
          <cell r="F79">
            <v>19.2</v>
          </cell>
          <cell r="J79">
            <v>11</v>
          </cell>
          <cell r="L79">
            <v>7.6</v>
          </cell>
          <cell r="M79">
            <v>49.4</v>
          </cell>
          <cell r="O79">
            <v>38.4</v>
          </cell>
          <cell r="P79">
            <v>13.5</v>
          </cell>
          <cell r="Q79">
            <v>27.5</v>
          </cell>
          <cell r="R79">
            <v>16.100000000000001</v>
          </cell>
          <cell r="S79">
            <v>12.5</v>
          </cell>
          <cell r="T79">
            <v>22.5</v>
          </cell>
        </row>
        <row r="80">
          <cell r="B80" t="str">
            <v>CBECS2003 Mean US in therms/sf</v>
          </cell>
          <cell r="C80">
            <v>0.28100000000000003</v>
          </cell>
          <cell r="F80">
            <v>0.33500000000000002</v>
          </cell>
          <cell r="J80">
            <v>0.38100000000000001</v>
          </cell>
          <cell r="L80">
            <v>0.24099999999999999</v>
          </cell>
          <cell r="M80">
            <v>0.51700000000000002</v>
          </cell>
          <cell r="O80">
            <v>1.45</v>
          </cell>
          <cell r="P80">
            <v>0.504</v>
          </cell>
          <cell r="Q80">
            <v>1.1299999999999999</v>
          </cell>
          <cell r="R80">
            <v>0.51800000000000002</v>
          </cell>
          <cell r="S80">
            <v>0.375</v>
          </cell>
          <cell r="T80">
            <v>0.69699999999999995</v>
          </cell>
        </row>
        <row r="83">
          <cell r="B83" t="str">
            <v>CBSA 2002-2004 New Bldg Elec in kWh/sf</v>
          </cell>
          <cell r="C83">
            <v>17.8</v>
          </cell>
          <cell r="F83">
            <v>21.6</v>
          </cell>
          <cell r="J83">
            <v>9.6</v>
          </cell>
          <cell r="K83">
            <v>12.7</v>
          </cell>
          <cell r="L83">
            <v>15.1</v>
          </cell>
          <cell r="M83">
            <v>46.6</v>
          </cell>
          <cell r="O83">
            <v>86.2</v>
          </cell>
          <cell r="P83">
            <v>10.6</v>
          </cell>
          <cell r="Q83">
            <v>25.3</v>
          </cell>
          <cell r="R83">
            <v>14.3</v>
          </cell>
          <cell r="S83">
            <v>13.3</v>
          </cell>
          <cell r="T83">
            <v>18.3</v>
          </cell>
        </row>
        <row r="84">
          <cell r="B84" t="str">
            <v>CBSA 2002-2004 New Bldg Gas in therms/sf</v>
          </cell>
          <cell r="C84">
            <v>0.11</v>
          </cell>
          <cell r="F84">
            <v>0.21</v>
          </cell>
          <cell r="J84">
            <v>0.3</v>
          </cell>
          <cell r="K84">
            <v>0.18</v>
          </cell>
          <cell r="L84">
            <v>0.18</v>
          </cell>
          <cell r="M84">
            <v>0.61</v>
          </cell>
          <cell r="O84">
            <v>1.57</v>
          </cell>
          <cell r="P84">
            <v>0.23</v>
          </cell>
          <cell r="Q84">
            <v>1.07</v>
          </cell>
          <cell r="R84">
            <v>0.69</v>
          </cell>
          <cell r="S84">
            <v>0.37</v>
          </cell>
          <cell r="T84">
            <v>0.22</v>
          </cell>
        </row>
        <row r="85">
          <cell r="B85" t="str">
            <v>CBSA 2002-2004 New Bldg All Fuel kBtu/sf</v>
          </cell>
          <cell r="C85">
            <v>71.7</v>
          </cell>
          <cell r="F85">
            <v>95.5</v>
          </cell>
          <cell r="J85">
            <v>61.4</v>
          </cell>
          <cell r="K85">
            <v>62.2</v>
          </cell>
          <cell r="L85">
            <v>70.5</v>
          </cell>
          <cell r="M85">
            <v>219.8</v>
          </cell>
          <cell r="O85">
            <v>451</v>
          </cell>
          <cell r="P85">
            <v>64</v>
          </cell>
          <cell r="Q85">
            <v>193.5</v>
          </cell>
          <cell r="R85">
            <v>111.8</v>
          </cell>
          <cell r="S85">
            <v>83.1</v>
          </cell>
          <cell r="T85">
            <v>102.5</v>
          </cell>
        </row>
        <row r="86">
          <cell r="B86" t="str">
            <v>CBSA 2002-2004 New Bldg Elec in kBtu/sf</v>
          </cell>
          <cell r="C86">
            <v>60.733600000000003</v>
          </cell>
          <cell r="F86">
            <v>73.699200000000005</v>
          </cell>
        </row>
        <row r="87">
          <cell r="B87" t="str">
            <v>CBSA 2002-2004 New Bldg Gas in kBtu/sf</v>
          </cell>
          <cell r="C87">
            <v>11</v>
          </cell>
          <cell r="F87">
            <v>21</v>
          </cell>
        </row>
        <row r="90">
          <cell r="C90" t="str">
            <v>Electricity Energy Intensity (kWh/square foot)</v>
          </cell>
        </row>
        <row r="91">
          <cell r="B91" t="str">
            <v>CBECS2003</v>
          </cell>
          <cell r="C91" t="str">
            <v xml:space="preserve">Total  </v>
          </cell>
          <cell r="D91" t="str">
            <v>Space Heat-
ing</v>
          </cell>
          <cell r="E91" t="str">
            <v>Cool-
ing</v>
          </cell>
          <cell r="F91" t="str">
            <v>Venti-
lation</v>
          </cell>
          <cell r="G91" t="str">
            <v>Water Heat-
ing</v>
          </cell>
          <cell r="H91" t="str">
            <v>Light-
ing</v>
          </cell>
          <cell r="I91" t="str">
            <v>Cook-
ing</v>
          </cell>
          <cell r="J91" t="str">
            <v>Refrig-
eration</v>
          </cell>
          <cell r="K91" t="str">
            <v>Office Equip-
ment</v>
          </cell>
          <cell r="L91" t="str">
            <v>Com-
puters</v>
          </cell>
          <cell r="M91" t="str">
            <v>Other</v>
          </cell>
          <cell r="O91" t="str">
            <v>Sum EQ, COMP, OTH</v>
          </cell>
          <cell r="P91" t="str">
            <v>HVAC EUI</v>
          </cell>
        </row>
        <row r="92">
          <cell r="B92" t="str">
            <v>Principal Building Activity</v>
          </cell>
        </row>
        <row r="93">
          <cell r="B93" t="str">
            <v>Education ....................</v>
          </cell>
          <cell r="C93">
            <v>11</v>
          </cell>
          <cell r="D93">
            <v>0.5</v>
          </cell>
          <cell r="E93">
            <v>2.2000000000000002</v>
          </cell>
          <cell r="F93">
            <v>2.5</v>
          </cell>
          <cell r="G93">
            <v>0.3</v>
          </cell>
          <cell r="H93">
            <v>3.4</v>
          </cell>
          <cell r="I93" t="str">
            <v>(*)</v>
          </cell>
          <cell r="J93">
            <v>0.5</v>
          </cell>
          <cell r="K93">
            <v>0.1</v>
          </cell>
          <cell r="L93">
            <v>1</v>
          </cell>
          <cell r="M93">
            <v>0.6</v>
          </cell>
          <cell r="O93">
            <v>1.7000000000000002</v>
          </cell>
          <cell r="P93">
            <v>5.2</v>
          </cell>
        </row>
        <row r="94">
          <cell r="B94" t="str">
            <v>Food Sales ...................</v>
          </cell>
          <cell r="C94">
            <v>49.4</v>
          </cell>
          <cell r="D94">
            <v>1.5</v>
          </cell>
          <cell r="E94">
            <v>2.9</v>
          </cell>
          <cell r="F94">
            <v>1.8</v>
          </cell>
          <cell r="G94" t="str">
            <v>Q</v>
          </cell>
          <cell r="H94">
            <v>10.9</v>
          </cell>
          <cell r="I94">
            <v>0.6</v>
          </cell>
          <cell r="J94">
            <v>28.2</v>
          </cell>
          <cell r="K94">
            <v>0.5</v>
          </cell>
          <cell r="L94">
            <v>0.4</v>
          </cell>
          <cell r="M94">
            <v>2.4</v>
          </cell>
          <cell r="O94">
            <v>3.3</v>
          </cell>
          <cell r="P94">
            <v>6.2</v>
          </cell>
        </row>
        <row r="95">
          <cell r="B95" t="str">
            <v>Food Service .................</v>
          </cell>
          <cell r="C95">
            <v>38.4</v>
          </cell>
          <cell r="D95">
            <v>1.8</v>
          </cell>
          <cell r="E95">
            <v>5</v>
          </cell>
          <cell r="F95">
            <v>4.3</v>
          </cell>
          <cell r="G95">
            <v>1.8</v>
          </cell>
          <cell r="H95">
            <v>7.5</v>
          </cell>
          <cell r="I95">
            <v>2.4</v>
          </cell>
          <cell r="J95">
            <v>12.3</v>
          </cell>
          <cell r="K95">
            <v>0.3</v>
          </cell>
          <cell r="L95">
            <v>0.3</v>
          </cell>
          <cell r="M95">
            <v>2.6</v>
          </cell>
          <cell r="O95">
            <v>3.2</v>
          </cell>
          <cell r="P95">
            <v>11.1</v>
          </cell>
        </row>
        <row r="96">
          <cell r="B96" t="str">
            <v>Health Care ..................</v>
          </cell>
          <cell r="C96">
            <v>22.9</v>
          </cell>
          <cell r="D96">
            <v>0.5</v>
          </cell>
          <cell r="E96">
            <v>3.1</v>
          </cell>
          <cell r="F96">
            <v>3.9</v>
          </cell>
          <cell r="G96">
            <v>0.2</v>
          </cell>
          <cell r="H96">
            <v>9.6999999999999993</v>
          </cell>
          <cell r="I96">
            <v>0.1</v>
          </cell>
          <cell r="J96">
            <v>0.8</v>
          </cell>
          <cell r="K96">
            <v>0.3</v>
          </cell>
          <cell r="L96">
            <v>0.9</v>
          </cell>
          <cell r="M96">
            <v>3.3</v>
          </cell>
          <cell r="O96">
            <v>4.5</v>
          </cell>
          <cell r="P96">
            <v>7.5</v>
          </cell>
        </row>
        <row r="97">
          <cell r="B97" t="str">
            <v xml:space="preserve">  Inpatient ..................</v>
          </cell>
          <cell r="C97">
            <v>27.5</v>
          </cell>
          <cell r="D97">
            <v>0.5</v>
          </cell>
          <cell r="E97">
            <v>3.8</v>
          </cell>
          <cell r="F97">
            <v>5.9</v>
          </cell>
          <cell r="G97">
            <v>0.3</v>
          </cell>
          <cell r="H97">
            <v>11.7</v>
          </cell>
          <cell r="I97">
            <v>0.1</v>
          </cell>
          <cell r="J97">
            <v>0.6</v>
          </cell>
          <cell r="K97">
            <v>0.3</v>
          </cell>
          <cell r="L97">
            <v>1</v>
          </cell>
          <cell r="M97">
            <v>3.2</v>
          </cell>
          <cell r="O97">
            <v>4.5</v>
          </cell>
          <cell r="P97">
            <v>10.199999999999999</v>
          </cell>
        </row>
        <row r="98">
          <cell r="B98" t="str">
            <v xml:space="preserve">  Outpatient .................</v>
          </cell>
          <cell r="C98">
            <v>16.100000000000001</v>
          </cell>
          <cell r="D98">
            <v>0.7</v>
          </cell>
          <cell r="E98">
            <v>2.1</v>
          </cell>
          <cell r="F98">
            <v>1</v>
          </cell>
          <cell r="G98">
            <v>0.1</v>
          </cell>
          <cell r="H98">
            <v>6.6</v>
          </cell>
          <cell r="I98" t="str">
            <v>(*)</v>
          </cell>
          <cell r="J98">
            <v>1</v>
          </cell>
          <cell r="K98">
            <v>0.4</v>
          </cell>
          <cell r="L98">
            <v>0.8</v>
          </cell>
          <cell r="M98">
            <v>3.5</v>
          </cell>
          <cell r="O98">
            <v>4.7</v>
          </cell>
          <cell r="P98">
            <v>3.8</v>
          </cell>
        </row>
        <row r="99">
          <cell r="B99" t="str">
            <v>Lodging ......................</v>
          </cell>
          <cell r="C99">
            <v>13.5</v>
          </cell>
          <cell r="D99">
            <v>0.8</v>
          </cell>
          <cell r="E99">
            <v>1.4</v>
          </cell>
          <cell r="F99">
            <v>0.8</v>
          </cell>
          <cell r="G99">
            <v>0.7</v>
          </cell>
          <cell r="H99">
            <v>7.1</v>
          </cell>
          <cell r="I99">
            <v>0.1</v>
          </cell>
          <cell r="J99">
            <v>0.7</v>
          </cell>
          <cell r="K99" t="str">
            <v>Q</v>
          </cell>
          <cell r="L99">
            <v>0.4</v>
          </cell>
          <cell r="M99">
            <v>1.4</v>
          </cell>
          <cell r="O99">
            <v>1.7999999999999998</v>
          </cell>
          <cell r="P99">
            <v>3</v>
          </cell>
        </row>
        <row r="100">
          <cell r="B100" t="str">
            <v>Mercantile ...................</v>
          </cell>
          <cell r="C100">
            <v>19.2</v>
          </cell>
          <cell r="D100">
            <v>1.5</v>
          </cell>
          <cell r="E100">
            <v>2.9</v>
          </cell>
          <cell r="F100">
            <v>1.8</v>
          </cell>
          <cell r="G100">
            <v>1</v>
          </cell>
          <cell r="H100">
            <v>8.1</v>
          </cell>
          <cell r="I100">
            <v>0.1</v>
          </cell>
          <cell r="J100">
            <v>1.3</v>
          </cell>
          <cell r="K100">
            <v>0.2</v>
          </cell>
          <cell r="L100">
            <v>0.3</v>
          </cell>
          <cell r="M100">
            <v>2.2000000000000002</v>
          </cell>
          <cell r="O100">
            <v>2.7</v>
          </cell>
          <cell r="P100">
            <v>6.2</v>
          </cell>
        </row>
        <row r="101">
          <cell r="B101" t="str">
            <v xml:space="preserve">  Retail (Other Than Mall) ...</v>
          </cell>
          <cell r="C101">
            <v>14.3</v>
          </cell>
          <cell r="D101">
            <v>0.4</v>
          </cell>
          <cell r="E101">
            <v>1.7</v>
          </cell>
          <cell r="F101">
            <v>1.1000000000000001</v>
          </cell>
          <cell r="G101">
            <v>0.1</v>
          </cell>
          <cell r="H101">
            <v>7.5</v>
          </cell>
          <cell r="I101" t="str">
            <v>(*)</v>
          </cell>
          <cell r="J101">
            <v>1.5</v>
          </cell>
          <cell r="K101">
            <v>0.2</v>
          </cell>
          <cell r="L101">
            <v>0.3</v>
          </cell>
          <cell r="M101">
            <v>1.5</v>
          </cell>
          <cell r="O101">
            <v>2</v>
          </cell>
          <cell r="P101">
            <v>3.2</v>
          </cell>
        </row>
        <row r="102">
          <cell r="B102" t="str">
            <v xml:space="preserve">  Enclosed and Strip Malls ...</v>
          </cell>
          <cell r="C102">
            <v>22.3</v>
          </cell>
          <cell r="D102">
            <v>2.2000000000000002</v>
          </cell>
          <cell r="E102">
            <v>3.6</v>
          </cell>
          <cell r="F102">
            <v>2.2000000000000002</v>
          </cell>
          <cell r="G102">
            <v>1.5</v>
          </cell>
          <cell r="H102">
            <v>8.4</v>
          </cell>
          <cell r="I102">
            <v>0.1</v>
          </cell>
          <cell r="J102">
            <v>1.2</v>
          </cell>
          <cell r="K102">
            <v>0.2</v>
          </cell>
          <cell r="L102">
            <v>0.3</v>
          </cell>
          <cell r="M102">
            <v>2.6</v>
          </cell>
          <cell r="O102">
            <v>3.1</v>
          </cell>
          <cell r="P102">
            <v>8</v>
          </cell>
        </row>
        <row r="103">
          <cell r="B103" t="str">
            <v>Office .......................</v>
          </cell>
          <cell r="C103">
            <v>17.3</v>
          </cell>
          <cell r="D103">
            <v>0.8</v>
          </cell>
          <cell r="E103">
            <v>2.4</v>
          </cell>
          <cell r="F103">
            <v>1.5</v>
          </cell>
          <cell r="G103">
            <v>0.2</v>
          </cell>
          <cell r="H103">
            <v>6.8</v>
          </cell>
          <cell r="I103" t="str">
            <v>(*)</v>
          </cell>
          <cell r="J103">
            <v>0.8</v>
          </cell>
          <cell r="K103">
            <v>0.8</v>
          </cell>
          <cell r="L103">
            <v>1.8</v>
          </cell>
          <cell r="M103">
            <v>2.2000000000000002</v>
          </cell>
          <cell r="O103">
            <v>4.8000000000000007</v>
          </cell>
          <cell r="P103">
            <v>4.7</v>
          </cell>
        </row>
        <row r="104">
          <cell r="B104" t="str">
            <v>Public Assembly ..............</v>
          </cell>
          <cell r="C104">
            <v>12.5</v>
          </cell>
          <cell r="D104">
            <v>0.4</v>
          </cell>
          <cell r="E104">
            <v>2.6</v>
          </cell>
          <cell r="F104">
            <v>4.7</v>
          </cell>
          <cell r="G104" t="str">
            <v>(*)</v>
          </cell>
          <cell r="H104">
            <v>2</v>
          </cell>
          <cell r="I104" t="str">
            <v>(*)</v>
          </cell>
          <cell r="J104">
            <v>0.7</v>
          </cell>
          <cell r="K104" t="str">
            <v>Q</v>
          </cell>
          <cell r="L104">
            <v>0.2</v>
          </cell>
          <cell r="M104">
            <v>1.7</v>
          </cell>
          <cell r="O104">
            <v>1.9</v>
          </cell>
          <cell r="P104">
            <v>7.7</v>
          </cell>
        </row>
        <row r="105">
          <cell r="B105" t="str">
            <v>Public Order and Safety ......</v>
          </cell>
          <cell r="C105">
            <v>15.3</v>
          </cell>
          <cell r="D105">
            <v>0.5</v>
          </cell>
          <cell r="E105">
            <v>2.1</v>
          </cell>
          <cell r="F105">
            <v>2.8</v>
          </cell>
          <cell r="G105">
            <v>0.9</v>
          </cell>
          <cell r="H105">
            <v>4.8</v>
          </cell>
          <cell r="I105" t="str">
            <v>(*)</v>
          </cell>
          <cell r="J105">
            <v>0.9</v>
          </cell>
          <cell r="K105">
            <v>0.2</v>
          </cell>
          <cell r="L105">
            <v>0.4</v>
          </cell>
          <cell r="M105">
            <v>2.7</v>
          </cell>
          <cell r="O105">
            <v>3.3000000000000003</v>
          </cell>
          <cell r="P105">
            <v>5.4</v>
          </cell>
        </row>
        <row r="106">
          <cell r="B106" t="str">
            <v>Religious Worship ............</v>
          </cell>
          <cell r="C106">
            <v>4.9000000000000004</v>
          </cell>
          <cell r="D106">
            <v>0.2</v>
          </cell>
          <cell r="E106">
            <v>0.8</v>
          </cell>
          <cell r="F106">
            <v>0.4</v>
          </cell>
          <cell r="G106" t="str">
            <v>(*)</v>
          </cell>
          <cell r="H106">
            <v>1.3</v>
          </cell>
          <cell r="I106" t="str">
            <v>(*)</v>
          </cell>
          <cell r="J106">
            <v>0.5</v>
          </cell>
          <cell r="K106" t="str">
            <v>(*)</v>
          </cell>
          <cell r="L106">
            <v>0.1</v>
          </cell>
          <cell r="M106">
            <v>1.4</v>
          </cell>
          <cell r="O106">
            <v>1.5</v>
          </cell>
          <cell r="P106">
            <v>1.4</v>
          </cell>
        </row>
        <row r="107">
          <cell r="B107" t="str">
            <v>Service ......................</v>
          </cell>
          <cell r="C107">
            <v>11</v>
          </cell>
          <cell r="D107">
            <v>0.4</v>
          </cell>
          <cell r="E107">
            <v>1.1000000000000001</v>
          </cell>
          <cell r="F107">
            <v>1.8</v>
          </cell>
          <cell r="G107" t="str">
            <v>(*)</v>
          </cell>
          <cell r="H107">
            <v>4.5999999999999996</v>
          </cell>
          <cell r="I107" t="str">
            <v>Q</v>
          </cell>
          <cell r="J107">
            <v>0.6</v>
          </cell>
          <cell r="K107">
            <v>0.1</v>
          </cell>
          <cell r="L107">
            <v>0.2</v>
          </cell>
          <cell r="M107">
            <v>2.1</v>
          </cell>
          <cell r="O107">
            <v>2.4000000000000004</v>
          </cell>
          <cell r="P107">
            <v>3.3</v>
          </cell>
        </row>
        <row r="108">
          <cell r="B108" t="str">
            <v>Warehouse and Storage ........</v>
          </cell>
          <cell r="C108">
            <v>7.6</v>
          </cell>
          <cell r="D108">
            <v>0.2</v>
          </cell>
          <cell r="E108">
            <v>0.4</v>
          </cell>
          <cell r="F108">
            <v>0.6</v>
          </cell>
          <cell r="G108">
            <v>0.1</v>
          </cell>
          <cell r="H108">
            <v>4.0999999999999996</v>
          </cell>
          <cell r="I108" t="str">
            <v>Q</v>
          </cell>
          <cell r="J108">
            <v>1.1000000000000001</v>
          </cell>
          <cell r="K108">
            <v>0.1</v>
          </cell>
          <cell r="L108">
            <v>0.1</v>
          </cell>
          <cell r="M108">
            <v>0.9</v>
          </cell>
          <cell r="O108">
            <v>1.1000000000000001</v>
          </cell>
          <cell r="P108">
            <v>1.2000000000000002</v>
          </cell>
        </row>
        <row r="109">
          <cell r="B109" t="str">
            <v>Other ........................</v>
          </cell>
          <cell r="C109">
            <v>22.5</v>
          </cell>
          <cell r="D109">
            <v>0.4</v>
          </cell>
          <cell r="E109">
            <v>2.7</v>
          </cell>
          <cell r="F109">
            <v>1.8</v>
          </cell>
          <cell r="G109">
            <v>0.1</v>
          </cell>
          <cell r="H109">
            <v>10.1</v>
          </cell>
          <cell r="I109" t="str">
            <v>Q</v>
          </cell>
          <cell r="J109">
            <v>1.8</v>
          </cell>
          <cell r="K109" t="str">
            <v>Q</v>
          </cell>
          <cell r="L109">
            <v>0.9</v>
          </cell>
          <cell r="M109">
            <v>3.7</v>
          </cell>
          <cell r="O109">
            <v>4.6000000000000005</v>
          </cell>
          <cell r="P109">
            <v>4.9000000000000004</v>
          </cell>
        </row>
        <row r="110">
          <cell r="B110" t="str">
            <v>Vacant .......................</v>
          </cell>
          <cell r="C110">
            <v>2.4</v>
          </cell>
          <cell r="D110">
            <v>0.1</v>
          </cell>
          <cell r="E110">
            <v>0.2</v>
          </cell>
          <cell r="F110">
            <v>0.2</v>
          </cell>
          <cell r="G110" t="str">
            <v>Q</v>
          </cell>
          <cell r="H110">
            <v>0.7</v>
          </cell>
          <cell r="I110" t="str">
            <v>Q</v>
          </cell>
          <cell r="J110">
            <v>0.1</v>
          </cell>
          <cell r="K110" t="str">
            <v>Q</v>
          </cell>
          <cell r="L110" t="str">
            <v>(*)</v>
          </cell>
          <cell r="M110">
            <v>1.1000000000000001</v>
          </cell>
          <cell r="O110">
            <v>1.1000000000000001</v>
          </cell>
          <cell r="P110">
            <v>0.5</v>
          </cell>
        </row>
        <row r="113">
          <cell r="C113" t="str">
            <v>Total Natural Gas Consumption
(trillion Btu)</v>
          </cell>
          <cell r="H113" t="str">
            <v>Natural Gas Energy Intensity
(thousand Btu/square foot)</v>
          </cell>
          <cell r="O113">
            <v>0.7</v>
          </cell>
          <cell r="P113">
            <v>2</v>
          </cell>
        </row>
        <row r="114">
          <cell r="B114" t="str">
            <v>CBECS2003</v>
          </cell>
          <cell r="C114" t="str">
            <v xml:space="preserve">Total  </v>
          </cell>
          <cell r="D114" t="str">
            <v>Space Heating</v>
          </cell>
          <cell r="E114" t="str">
            <v>Water Heating</v>
          </cell>
          <cell r="F114" t="str">
            <v>Cook-
ing</v>
          </cell>
          <cell r="G114" t="str">
            <v>Other</v>
          </cell>
          <cell r="H114" t="str">
            <v xml:space="preserve">Total  </v>
          </cell>
          <cell r="I114" t="str">
            <v>Space Heating</v>
          </cell>
          <cell r="J114" t="str">
            <v>Water Heating</v>
          </cell>
          <cell r="K114" t="str">
            <v>Cook-
ing</v>
          </cell>
          <cell r="L114" t="str">
            <v>Other</v>
          </cell>
          <cell r="O114" t="str">
            <v>Space Heating Elec Equiv</v>
          </cell>
          <cell r="P114" t="str">
            <v>Heating HP Equiv</v>
          </cell>
          <cell r="R114" t="str">
            <v>CBSA 2002-2004 New Bldg Gas (kBtu/SF Heat)</v>
          </cell>
          <cell r="S114" t="str">
            <v>CBSA 2002-2004 New Bldg Heat Elec Equiv</v>
          </cell>
          <cell r="T114" t="str">
            <v>NEEA Heat HP Equiv</v>
          </cell>
          <cell r="U114" t="str">
            <v>CEUS Gas (kBtu/SF Heat)</v>
          </cell>
          <cell r="V114" t="str">
            <v>CEUS Heat Elec Equiv</v>
          </cell>
          <cell r="W114" t="str">
            <v>CEUS Heat HP Equiv</v>
          </cell>
        </row>
        <row r="115">
          <cell r="B115" t="str">
            <v>Principal Building Activity</v>
          </cell>
        </row>
        <row r="116">
          <cell r="B116" t="str">
            <v>Education ....................</v>
          </cell>
          <cell r="C116">
            <v>268</v>
          </cell>
          <cell r="D116">
            <v>207</v>
          </cell>
          <cell r="E116">
            <v>37</v>
          </cell>
          <cell r="F116">
            <v>5</v>
          </cell>
          <cell r="G116">
            <v>19</v>
          </cell>
          <cell r="H116">
            <v>38.1</v>
          </cell>
          <cell r="I116">
            <v>29.5</v>
          </cell>
          <cell r="J116">
            <v>5.2</v>
          </cell>
          <cell r="K116">
            <v>0.7</v>
          </cell>
          <cell r="L116">
            <v>2.7</v>
          </cell>
          <cell r="N116" t="str">
            <v>Educ</v>
          </cell>
          <cell r="O116">
            <v>6.0521688159437277</v>
          </cell>
          <cell r="P116">
            <v>3.0260844079718638</v>
          </cell>
          <cell r="R116">
            <v>23.2</v>
          </cell>
          <cell r="S116">
            <v>4.7596717467760836</v>
          </cell>
          <cell r="T116">
            <v>2.3798358733880418</v>
          </cell>
          <cell r="U116">
            <v>24</v>
          </cell>
          <cell r="V116">
            <v>4.9237983587338796</v>
          </cell>
        </row>
        <row r="117">
          <cell r="B117" t="str">
            <v>Food Sales ...................</v>
          </cell>
          <cell r="C117">
            <v>39</v>
          </cell>
          <cell r="D117">
            <v>27</v>
          </cell>
          <cell r="E117">
            <v>2</v>
          </cell>
          <cell r="F117">
            <v>8</v>
          </cell>
          <cell r="G117" t="str">
            <v>Q</v>
          </cell>
          <cell r="H117">
            <v>51.7</v>
          </cell>
          <cell r="I117">
            <v>35.6</v>
          </cell>
          <cell r="J117">
            <v>3.2</v>
          </cell>
          <cell r="K117">
            <v>11.2</v>
          </cell>
          <cell r="L117" t="str">
            <v>Q</v>
          </cell>
          <cell r="N117" t="str">
            <v>Groc</v>
          </cell>
          <cell r="O117">
            <v>7.3036342321219214</v>
          </cell>
          <cell r="P117">
            <v>3.6518171160609607</v>
          </cell>
          <cell r="R117">
            <v>40.299999999999997</v>
          </cell>
          <cell r="S117">
            <v>8.2678780773739735</v>
          </cell>
          <cell r="T117">
            <v>4.1339390386869868</v>
          </cell>
          <cell r="U117">
            <v>21.8</v>
          </cell>
          <cell r="V117">
            <v>4.4724501758499411</v>
          </cell>
        </row>
        <row r="118">
          <cell r="B118" t="str">
            <v>Food Service .................</v>
          </cell>
          <cell r="C118">
            <v>203</v>
          </cell>
          <cell r="D118">
            <v>54</v>
          </cell>
          <cell r="E118">
            <v>56</v>
          </cell>
          <cell r="F118">
            <v>91</v>
          </cell>
          <cell r="G118" t="str">
            <v>Q</v>
          </cell>
          <cell r="H118">
            <v>145.6</v>
          </cell>
          <cell r="I118">
            <v>39</v>
          </cell>
          <cell r="J118">
            <v>40</v>
          </cell>
          <cell r="K118">
            <v>65.400000000000006</v>
          </cell>
          <cell r="L118" t="str">
            <v>Q</v>
          </cell>
          <cell r="N118" t="str">
            <v>Restau</v>
          </cell>
          <cell r="O118">
            <v>8.0011723329425539</v>
          </cell>
          <cell r="P118">
            <v>4.000586166471277</v>
          </cell>
        </row>
        <row r="119">
          <cell r="B119" t="str">
            <v>Health Care ..................</v>
          </cell>
          <cell r="C119">
            <v>243</v>
          </cell>
          <cell r="D119">
            <v>136</v>
          </cell>
          <cell r="E119">
            <v>74</v>
          </cell>
          <cell r="F119">
            <v>10</v>
          </cell>
          <cell r="G119">
            <v>23</v>
          </cell>
          <cell r="H119">
            <v>95.3</v>
          </cell>
          <cell r="I119">
            <v>53.6</v>
          </cell>
          <cell r="J119">
            <v>28.9</v>
          </cell>
          <cell r="K119">
            <v>3.8</v>
          </cell>
          <cell r="L119">
            <v>9.1</v>
          </cell>
          <cell r="N119" t="str">
            <v>Health</v>
          </cell>
          <cell r="O119">
            <v>10.996483001172331</v>
          </cell>
          <cell r="P119">
            <v>5.4982415005861656</v>
          </cell>
        </row>
      </sheetData>
      <sheetData sheetId="17">
        <row r="11">
          <cell r="B11" t="str">
            <v>Water Using Devices</v>
          </cell>
          <cell r="C11" t="str">
            <v>Pre-Rinse Spray Valve</v>
          </cell>
          <cell r="D11" t="str">
            <v>Pre-Rinse Spray Valve</v>
          </cell>
          <cell r="E11" t="str">
            <v>CBSA 2014</v>
          </cell>
          <cell r="F11" t="str">
            <v>Some</v>
          </cell>
          <cell r="H11" t="str">
            <v>Retro</v>
          </cell>
          <cell r="I11">
            <v>0</v>
          </cell>
        </row>
        <row r="19">
          <cell r="B19" t="str">
            <v>HVAC System Improvements</v>
          </cell>
          <cell r="C19" t="str">
            <v>Advanced Rooftop Controller</v>
          </cell>
          <cell r="D19" t="str">
            <v>Advanced Rooftop Controller</v>
          </cell>
          <cell r="E19" t="str">
            <v>CBSA 2014</v>
          </cell>
          <cell r="F19" t="str">
            <v>Most</v>
          </cell>
          <cell r="H19" t="str">
            <v>New</v>
          </cell>
          <cell r="I19">
            <v>0</v>
          </cell>
        </row>
        <row r="20">
          <cell r="B20" t="str">
            <v>HVAC System Improvements</v>
          </cell>
          <cell r="C20" t="str">
            <v>Advanced Rooftop Controller</v>
          </cell>
          <cell r="D20" t="str">
            <v>Advanced Rooftop Controller</v>
          </cell>
          <cell r="E20" t="str">
            <v>CBSA 2014</v>
          </cell>
          <cell r="F20" t="str">
            <v>Most</v>
          </cell>
          <cell r="H20" t="str">
            <v>New</v>
          </cell>
          <cell r="I20">
            <v>0</v>
          </cell>
        </row>
        <row r="21">
          <cell r="B21" t="str">
            <v>Envelope</v>
          </cell>
          <cell r="C21" t="str">
            <v>Variable Speed Chiller</v>
          </cell>
          <cell r="D21" t="str">
            <v>Variable Speed Chiller</v>
          </cell>
          <cell r="E21" t="str">
            <v>CBSA 2014</v>
          </cell>
          <cell r="F21" t="str">
            <v>Some</v>
          </cell>
          <cell r="H21" t="str">
            <v>New</v>
          </cell>
          <cell r="I21">
            <v>0</v>
          </cell>
        </row>
        <row r="22">
          <cell r="B22" t="str">
            <v>Envelope</v>
          </cell>
          <cell r="C22" t="str">
            <v>Variable Speed Chiller</v>
          </cell>
          <cell r="D22" t="str">
            <v>Variable Speed Chiller</v>
          </cell>
          <cell r="E22" t="str">
            <v>CBSA 2014</v>
          </cell>
          <cell r="F22" t="str">
            <v>Some</v>
          </cell>
          <cell r="H22" t="str">
            <v>New</v>
          </cell>
          <cell r="I22">
            <v>0</v>
          </cell>
        </row>
        <row r="23">
          <cell r="B23" t="str">
            <v>Whole Bldg/Meter Level System Improvements</v>
          </cell>
          <cell r="C23" t="str">
            <v>Commercial EM</v>
          </cell>
          <cell r="D23" t="str">
            <v>Commercial Energy Management For Complex systems</v>
          </cell>
          <cell r="E23" t="str">
            <v>CBSA 2014</v>
          </cell>
          <cell r="F23" t="str">
            <v>All</v>
          </cell>
          <cell r="H23" t="str">
            <v>New</v>
          </cell>
          <cell r="I23">
            <v>0</v>
          </cell>
        </row>
        <row r="24">
          <cell r="B24" t="str">
            <v>Whole Bldg/Meter Level System Improvements</v>
          </cell>
          <cell r="C24" t="str">
            <v>Commercial EM</v>
          </cell>
          <cell r="D24" t="str">
            <v>Commercial Energy Management For Complex systems</v>
          </cell>
          <cell r="E24" t="str">
            <v>CBSA 2014</v>
          </cell>
          <cell r="F24" t="str">
            <v>All</v>
          </cell>
          <cell r="H24" t="str">
            <v>New</v>
          </cell>
          <cell r="I24">
            <v>0</v>
          </cell>
        </row>
        <row r="25">
          <cell r="B25" t="str">
            <v>Whole Bldg/Meter Level System Improvements</v>
          </cell>
          <cell r="C25" t="str">
            <v>Commercial EM</v>
          </cell>
          <cell r="D25" t="str">
            <v>Commercial Energy Management For Complex systems</v>
          </cell>
          <cell r="E25" t="str">
            <v>CBSA 2014</v>
          </cell>
          <cell r="F25" t="str">
            <v>All</v>
          </cell>
          <cell r="H25" t="str">
            <v>New</v>
          </cell>
          <cell r="I25">
            <v>0</v>
          </cell>
        </row>
        <row r="26">
          <cell r="B26" t="str">
            <v>HVAC System Improvements</v>
          </cell>
          <cell r="C26" t="str">
            <v>Evaporative Assist Cooling</v>
          </cell>
          <cell r="D26" t="str">
            <v>Evaporative Assist Cooling</v>
          </cell>
          <cell r="E26" t="str">
            <v>CBSA 2014</v>
          </cell>
          <cell r="F26" t="str">
            <v>Some</v>
          </cell>
          <cell r="H26" t="str">
            <v>New</v>
          </cell>
          <cell r="I26">
            <v>0</v>
          </cell>
        </row>
        <row r="27">
          <cell r="B27" t="str">
            <v>HVAC System Improvements</v>
          </cell>
          <cell r="C27" t="str">
            <v>Evaporative Assist Cooling</v>
          </cell>
          <cell r="D27" t="str">
            <v>Evaporative Assist Cooling</v>
          </cell>
          <cell r="E27" t="str">
            <v>CBSA 2014</v>
          </cell>
          <cell r="F27" t="str">
            <v>Some</v>
          </cell>
          <cell r="H27" t="str">
            <v>New</v>
          </cell>
          <cell r="I27">
            <v>0</v>
          </cell>
        </row>
        <row r="28">
          <cell r="B28" t="str">
            <v>HVAC System Improvements</v>
          </cell>
          <cell r="C28" t="str">
            <v>Low Pressure Distribution Complex HVAC</v>
          </cell>
          <cell r="D28" t="str">
            <v>Low Pressure Distribution Complex HVAC</v>
          </cell>
          <cell r="E28" t="str">
            <v>CBSA 2014</v>
          </cell>
          <cell r="F28" t="str">
            <v>Some</v>
          </cell>
          <cell r="H28" t="str">
            <v>New</v>
          </cell>
          <cell r="I28">
            <v>0</v>
          </cell>
        </row>
        <row r="29">
          <cell r="B29" t="str">
            <v>HVAC System Controls</v>
          </cell>
          <cell r="C29" t="str">
            <v>Demand Control Ventilation</v>
          </cell>
          <cell r="D29" t="str">
            <v>Demand Control Ventilation</v>
          </cell>
          <cell r="E29" t="str">
            <v>CBSA 2014</v>
          </cell>
          <cell r="F29" t="str">
            <v>All</v>
          </cell>
          <cell r="H29" t="str">
            <v>New</v>
          </cell>
          <cell r="I29">
            <v>0</v>
          </cell>
        </row>
        <row r="30">
          <cell r="B30" t="str">
            <v>HVAC System Controls</v>
          </cell>
          <cell r="C30" t="str">
            <v>Demand Control Ventilation</v>
          </cell>
          <cell r="D30" t="str">
            <v>Demand Control Ventilation</v>
          </cell>
          <cell r="E30" t="str">
            <v>CBSA 2014</v>
          </cell>
          <cell r="F30" t="str">
            <v>All</v>
          </cell>
          <cell r="H30" t="str">
            <v>New</v>
          </cell>
          <cell r="I30">
            <v>0</v>
          </cell>
        </row>
        <row r="31">
          <cell r="B31" t="str">
            <v>HVAC System Controls</v>
          </cell>
          <cell r="C31" t="str">
            <v>Demand Control Ventilation</v>
          </cell>
          <cell r="D31" t="str">
            <v>Demand Control Ventilation</v>
          </cell>
          <cell r="E31" t="str">
            <v>CBSA 2014</v>
          </cell>
          <cell r="F31" t="str">
            <v>All</v>
          </cell>
          <cell r="H31" t="str">
            <v>New</v>
          </cell>
          <cell r="I31">
            <v>0</v>
          </cell>
        </row>
        <row r="32">
          <cell r="B32" t="str">
            <v>Pumps and Fans</v>
          </cell>
          <cell r="C32" t="str">
            <v>Premium Fume Hood</v>
          </cell>
          <cell r="D32" t="str">
            <v>Premium Fume Hood</v>
          </cell>
          <cell r="E32" t="str">
            <v>CBSA 2014</v>
          </cell>
          <cell r="F32" t="str">
            <v>Some</v>
          </cell>
          <cell r="H32" t="str">
            <v>NR</v>
          </cell>
          <cell r="I32">
            <v>0</v>
          </cell>
        </row>
        <row r="33">
          <cell r="B33" t="str">
            <v>Pumps and Fans</v>
          </cell>
          <cell r="C33" t="str">
            <v>DCV Restaurant Hood</v>
          </cell>
          <cell r="D33" t="str">
            <v>DCV Restaurant Hood</v>
          </cell>
          <cell r="E33" t="str">
            <v>CBSA 2014</v>
          </cell>
          <cell r="F33" t="str">
            <v>Restaurant</v>
          </cell>
          <cell r="H33" t="str">
            <v>Retro</v>
          </cell>
          <cell r="I33">
            <v>0</v>
          </cell>
        </row>
        <row r="34">
          <cell r="B34" t="str">
            <v>Pumps and Fans</v>
          </cell>
          <cell r="C34" t="str">
            <v>DCV Parking Garage</v>
          </cell>
          <cell r="D34" t="str">
            <v>DCV Parking Garage</v>
          </cell>
          <cell r="E34" t="str">
            <v>CBSA 2014</v>
          </cell>
          <cell r="F34" t="str">
            <v>All</v>
          </cell>
          <cell r="H34" t="str">
            <v>Retro</v>
          </cell>
          <cell r="I34" t="str">
            <v>x</v>
          </cell>
        </row>
        <row r="35">
          <cell r="B35" t="str">
            <v>Envelope</v>
          </cell>
          <cell r="C35" t="str">
            <v>Weatherization - School</v>
          </cell>
          <cell r="D35" t="str">
            <v>Weatherization - School</v>
          </cell>
          <cell r="E35" t="str">
            <v>CBSA 2014</v>
          </cell>
          <cell r="F35" t="str">
            <v>K-12</v>
          </cell>
          <cell r="H35" t="str">
            <v>Retro</v>
          </cell>
          <cell r="I35" t="str">
            <v>x</v>
          </cell>
        </row>
        <row r="36">
          <cell r="B36" t="str">
            <v>Computer Technologies</v>
          </cell>
          <cell r="C36" t="str">
            <v>Energy Recovery Ventilator</v>
          </cell>
          <cell r="D36" t="str">
            <v>Heat Recovery Ventilation</v>
          </cell>
          <cell r="E36" t="str">
            <v>CBSA 20154</v>
          </cell>
          <cell r="F36" t="str">
            <v>All</v>
          </cell>
          <cell r="H36" t="str">
            <v>NR</v>
          </cell>
          <cell r="I36">
            <v>0</v>
          </cell>
        </row>
        <row r="37">
          <cell r="B37" t="str">
            <v>Heat Recovery</v>
          </cell>
          <cell r="C37" t="str">
            <v>AC Heat Recovery for Water Heating</v>
          </cell>
          <cell r="D37" t="str">
            <v>AC Heat Recovery for Water Heating</v>
          </cell>
          <cell r="E37" t="str">
            <v>CBSA 2014</v>
          </cell>
          <cell r="F37" t="str">
            <v>All</v>
          </cell>
          <cell r="H37" t="str">
            <v>NR</v>
          </cell>
          <cell r="I37" t="str">
            <v>x</v>
          </cell>
        </row>
        <row r="38">
          <cell r="B38" t="str">
            <v>Whole Bldg/Meter Level System Improvements</v>
          </cell>
          <cell r="C38" t="str">
            <v>Room Occupancy Sensors in Lodging</v>
          </cell>
          <cell r="D38" t="str">
            <v>Room Occupancy Sensors in Lodging</v>
          </cell>
          <cell r="E38" t="str">
            <v>CBSA 2014</v>
          </cell>
          <cell r="F38" t="str">
            <v>Lodging</v>
          </cell>
          <cell r="H38" t="str">
            <v>Retro</v>
          </cell>
          <cell r="I38" t="str">
            <v>x</v>
          </cell>
        </row>
        <row r="39">
          <cell r="B39" t="str">
            <v>HVAC System Improvements</v>
          </cell>
          <cell r="C39" t="str">
            <v>Chiller - chilled water retrofit</v>
          </cell>
          <cell r="D39" t="str">
            <v>Chiller - chilled water retrofit</v>
          </cell>
          <cell r="E39" t="str">
            <v>CBSA 2014</v>
          </cell>
          <cell r="F39" t="str">
            <v>Some</v>
          </cell>
          <cell r="H39" t="str">
            <v>Retro</v>
          </cell>
          <cell r="I39" t="str">
            <v>x</v>
          </cell>
        </row>
        <row r="40">
          <cell r="B40" t="str">
            <v>HVAC System Improvements</v>
          </cell>
          <cell r="C40" t="str">
            <v>Chiller - equip retrofits</v>
          </cell>
          <cell r="D40" t="str">
            <v>Chiller - equip retrofits</v>
          </cell>
          <cell r="E40" t="str">
            <v>CBSA 2014</v>
          </cell>
          <cell r="F40" t="str">
            <v>Some</v>
          </cell>
          <cell r="H40" t="str">
            <v>Retro</v>
          </cell>
          <cell r="I40" t="str">
            <v>x</v>
          </cell>
        </row>
        <row r="41">
          <cell r="B41" t="str">
            <v>Pool System Improvements</v>
          </cell>
          <cell r="C41" t="str">
            <v>Pool Blankets</v>
          </cell>
          <cell r="D41" t="str">
            <v>Pool Blankets</v>
          </cell>
          <cell r="E41" t="str">
            <v>CBSA 2014</v>
          </cell>
          <cell r="F41" t="str">
            <v>Some</v>
          </cell>
          <cell r="H41" t="str">
            <v>Retro</v>
          </cell>
          <cell r="I41" t="str">
            <v>x</v>
          </cell>
        </row>
        <row r="42">
          <cell r="B42" t="str">
            <v>HVAC System Controls</v>
          </cell>
          <cell r="C42" t="str">
            <v>Web-Enabled Thermostats</v>
          </cell>
          <cell r="D42" t="str">
            <v>Web-Enabled Thermostats</v>
          </cell>
          <cell r="E42" t="str">
            <v>CBSA 2014</v>
          </cell>
          <cell r="F42" t="str">
            <v>Some</v>
          </cell>
          <cell r="H42" t="str">
            <v>Retro</v>
          </cell>
          <cell r="I42" t="str">
            <v>x</v>
          </cell>
        </row>
        <row r="43">
          <cell r="B43" t="str">
            <v>HVAC System Controls</v>
          </cell>
          <cell r="C43" t="str">
            <v>Garage CO2 ventilation</v>
          </cell>
          <cell r="D43" t="str">
            <v>Garage CO2 ventilation</v>
          </cell>
          <cell r="E43" t="str">
            <v>CBSA 2014</v>
          </cell>
          <cell r="F43" t="str">
            <v>Some</v>
          </cell>
          <cell r="H43" t="str">
            <v>Retro</v>
          </cell>
          <cell r="I43" t="str">
            <v>x</v>
          </cell>
        </row>
        <row r="44">
          <cell r="B44" t="str">
            <v>Pumps and Fans</v>
          </cell>
          <cell r="C44" t="str">
            <v>Circ Pump ECM and drive</v>
          </cell>
          <cell r="D44" t="str">
            <v>Circ Pump ECM and drive</v>
          </cell>
          <cell r="E44" t="str">
            <v>CBSA 2014</v>
          </cell>
          <cell r="F44" t="str">
            <v>Some</v>
          </cell>
          <cell r="H44" t="str">
            <v>Retro</v>
          </cell>
          <cell r="I44" t="str">
            <v>x</v>
          </cell>
        </row>
        <row r="45">
          <cell r="B45" t="str">
            <v>HVAC System Improvements</v>
          </cell>
          <cell r="C45" t="str">
            <v>VRF</v>
          </cell>
          <cell r="D45" t="str">
            <v>Variable Refrigerant Flow</v>
          </cell>
          <cell r="E45" t="str">
            <v>CBSA 2014</v>
          </cell>
          <cell r="F45" t="str">
            <v>Some</v>
          </cell>
          <cell r="H45" t="str">
            <v>New</v>
          </cell>
          <cell r="I45" t="str">
            <v>x</v>
          </cell>
        </row>
        <row r="46">
          <cell r="B46" t="str">
            <v>HVAC System Improvements</v>
          </cell>
          <cell r="C46" t="str">
            <v>VRF</v>
          </cell>
          <cell r="D46" t="str">
            <v>Variable Refrigerant Flow</v>
          </cell>
          <cell r="E46" t="str">
            <v>CBSA 2014</v>
          </cell>
          <cell r="F46" t="str">
            <v>Some</v>
          </cell>
          <cell r="H46" t="str">
            <v>New</v>
          </cell>
          <cell r="I46" t="str">
            <v>x</v>
          </cell>
        </row>
        <row r="47">
          <cell r="B47" t="str">
            <v>HVAC System Improvements</v>
          </cell>
          <cell r="C47" t="str">
            <v>Evaporator Roof Top HVAC</v>
          </cell>
          <cell r="D47" t="str">
            <v>Evaporator Roof Top HVAC</v>
          </cell>
          <cell r="E47" t="str">
            <v>CBSA 2014</v>
          </cell>
          <cell r="F47" t="str">
            <v>Some</v>
          </cell>
          <cell r="H47" t="str">
            <v>Retro</v>
          </cell>
          <cell r="I47" t="str">
            <v>x</v>
          </cell>
        </row>
        <row r="48">
          <cell r="B48" t="str">
            <v>Envelope</v>
          </cell>
          <cell r="C48" t="str">
            <v>Secondary Glazing Systems</v>
          </cell>
          <cell r="D48" t="str">
            <v>Secondary Glazing Systems</v>
          </cell>
          <cell r="E48" t="str">
            <v>CBSA 2014</v>
          </cell>
          <cell r="F48" t="str">
            <v>All</v>
          </cell>
          <cell r="H48" t="str">
            <v>Retro</v>
          </cell>
          <cell r="I48" t="str">
            <v>x</v>
          </cell>
        </row>
        <row r="49">
          <cell r="B49" t="str">
            <v>Lamps/Ballasts/Fixtures</v>
          </cell>
          <cell r="C49" t="str">
            <v>LPD Package</v>
          </cell>
          <cell r="D49" t="str">
            <v>Lighting Power Density</v>
          </cell>
          <cell r="E49" t="str">
            <v>CBSA 2014</v>
          </cell>
          <cell r="F49" t="str">
            <v>All</v>
          </cell>
          <cell r="H49" t="str">
            <v>New</v>
          </cell>
          <cell r="I49">
            <v>0</v>
          </cell>
        </row>
        <row r="50">
          <cell r="B50" t="str">
            <v>Lamps/Ballasts/Fixtures</v>
          </cell>
          <cell r="C50" t="str">
            <v>LPD Package</v>
          </cell>
          <cell r="D50" t="str">
            <v>Lighting Power Density</v>
          </cell>
          <cell r="E50" t="str">
            <v>CBSA 2014</v>
          </cell>
          <cell r="F50" t="str">
            <v>All</v>
          </cell>
          <cell r="H50" t="str">
            <v>New</v>
          </cell>
          <cell r="I50">
            <v>0</v>
          </cell>
        </row>
        <row r="51">
          <cell r="B51" t="str">
            <v>Lamps/Ballasts/Fixtures</v>
          </cell>
          <cell r="C51" t="str">
            <v>LPD Package</v>
          </cell>
          <cell r="D51" t="str">
            <v>Lighting Power Density</v>
          </cell>
          <cell r="E51" t="str">
            <v>CBSA 2014</v>
          </cell>
          <cell r="F51" t="str">
            <v>All</v>
          </cell>
          <cell r="H51" t="str">
            <v>New</v>
          </cell>
          <cell r="I51">
            <v>0</v>
          </cell>
        </row>
        <row r="52">
          <cell r="B52" t="str">
            <v>Lighting Controls</v>
          </cell>
          <cell r="C52" t="str">
            <v>Top Daylighting</v>
          </cell>
          <cell r="D52" t="str">
            <v>Daylighting with Skylights</v>
          </cell>
          <cell r="E52" t="str">
            <v>CBSA 2014</v>
          </cell>
          <cell r="F52" t="str">
            <v>All</v>
          </cell>
          <cell r="H52" t="str">
            <v>New</v>
          </cell>
          <cell r="I52">
            <v>0</v>
          </cell>
        </row>
        <row r="53">
          <cell r="B53" t="str">
            <v>Lighting Controls</v>
          </cell>
          <cell r="C53" t="str">
            <v>Perimeter Daylighting Controls Advanced</v>
          </cell>
          <cell r="D53" t="str">
            <v>Daylighting with Windows</v>
          </cell>
          <cell r="E53" t="str">
            <v>CBSA 2014</v>
          </cell>
          <cell r="F53" t="str">
            <v>All</v>
          </cell>
          <cell r="H53" t="str">
            <v>New</v>
          </cell>
          <cell r="I53">
            <v>0</v>
          </cell>
        </row>
        <row r="54">
          <cell r="B54" t="str">
            <v>Lighting Controls</v>
          </cell>
          <cell r="C54" t="str">
            <v>Perimeter Daylighting Controls Advanced</v>
          </cell>
          <cell r="D54" t="str">
            <v>Daylighting with Windows</v>
          </cell>
          <cell r="E54" t="str">
            <v>CBSA 2014</v>
          </cell>
          <cell r="F54" t="str">
            <v>All</v>
          </cell>
          <cell r="H54" t="str">
            <v>New</v>
          </cell>
          <cell r="I54">
            <v>0</v>
          </cell>
        </row>
        <row r="55">
          <cell r="B55" t="str">
            <v>Lighting Controls</v>
          </cell>
          <cell r="C55" t="str">
            <v>Lighting Controls Interior</v>
          </cell>
          <cell r="D55" t="str">
            <v>Lighting Controls Interior</v>
          </cell>
          <cell r="E55" t="str">
            <v>CBSA 2014</v>
          </cell>
          <cell r="F55" t="str">
            <v>All</v>
          </cell>
          <cell r="H55" t="str">
            <v>New</v>
          </cell>
          <cell r="I55">
            <v>0</v>
          </cell>
        </row>
        <row r="56">
          <cell r="B56" t="str">
            <v>Lighting Controls</v>
          </cell>
          <cell r="C56" t="str">
            <v>Lighting Controls Interior</v>
          </cell>
          <cell r="D56" t="str">
            <v>Lighting Controls Interior</v>
          </cell>
          <cell r="E56" t="str">
            <v>CBSA 2014</v>
          </cell>
          <cell r="F56" t="str">
            <v>All</v>
          </cell>
          <cell r="H56" t="str">
            <v>New</v>
          </cell>
          <cell r="I56">
            <v>0</v>
          </cell>
        </row>
        <row r="57">
          <cell r="B57" t="str">
            <v>Lamps/Ballasts/Fixtures</v>
          </cell>
          <cell r="C57" t="str">
            <v>Exterior Building Lighting</v>
          </cell>
          <cell r="D57" t="str">
            <v>Exterior Building Lighting</v>
          </cell>
          <cell r="E57" t="str">
            <v>CBSA 2014</v>
          </cell>
          <cell r="F57" t="str">
            <v>All</v>
          </cell>
          <cell r="H57" t="str">
            <v>New</v>
          </cell>
          <cell r="I57">
            <v>0</v>
          </cell>
        </row>
        <row r="58">
          <cell r="B58" t="str">
            <v>Lamps/Ballasts/Fixtures</v>
          </cell>
          <cell r="C58" t="str">
            <v>Exterior Building Lighting</v>
          </cell>
          <cell r="D58" t="str">
            <v>Exterior Building Lighting</v>
          </cell>
          <cell r="E58" t="str">
            <v>CBSA 2014</v>
          </cell>
          <cell r="F58" t="str">
            <v>All</v>
          </cell>
          <cell r="H58" t="str">
            <v>New</v>
          </cell>
          <cell r="I58">
            <v>0</v>
          </cell>
        </row>
        <row r="59">
          <cell r="B59" t="str">
            <v>Lamps/Ballasts/Fixtures</v>
          </cell>
          <cell r="C59" t="str">
            <v>Street and Roadway Lighting</v>
          </cell>
          <cell r="D59" t="str">
            <v>Street and Roadway Lighting</v>
          </cell>
          <cell r="E59" t="str">
            <v>Navigant 2014</v>
          </cell>
          <cell r="F59" t="str">
            <v>Non-Building</v>
          </cell>
          <cell r="H59" t="str">
            <v>New</v>
          </cell>
          <cell r="I59">
            <v>0</v>
          </cell>
        </row>
        <row r="60">
          <cell r="B60" t="str">
            <v>Lamps/Ballasts/Fixtures</v>
          </cell>
          <cell r="C60" t="str">
            <v>Street and Roadway Lighting</v>
          </cell>
          <cell r="D60" t="str">
            <v>Street and Roadway Lighting</v>
          </cell>
          <cell r="E60" t="str">
            <v>Navigant 2014</v>
          </cell>
          <cell r="F60" t="str">
            <v>Non-Building</v>
          </cell>
          <cell r="H60" t="str">
            <v>New</v>
          </cell>
          <cell r="I60">
            <v>0</v>
          </cell>
        </row>
        <row r="61">
          <cell r="B61" t="str">
            <v>Lamps/Ballasts/Fixtures</v>
          </cell>
          <cell r="C61" t="str">
            <v>Parking Lighting</v>
          </cell>
          <cell r="D61" t="str">
            <v>Parking Lighting</v>
          </cell>
          <cell r="E61" t="str">
            <v>CBSA 2014</v>
          </cell>
          <cell r="F61" t="str">
            <v>All</v>
          </cell>
          <cell r="H61" t="str">
            <v>New</v>
          </cell>
          <cell r="I61">
            <v>0</v>
          </cell>
        </row>
        <row r="62">
          <cell r="B62" t="str">
            <v>Lamps/Ballasts/Fixtures</v>
          </cell>
          <cell r="C62" t="str">
            <v>Parking Lighting</v>
          </cell>
          <cell r="D62" t="str">
            <v>Parking Lighting</v>
          </cell>
          <cell r="E62" t="str">
            <v>CBSA 2014</v>
          </cell>
          <cell r="F62" t="str">
            <v>All</v>
          </cell>
          <cell r="H62" t="str">
            <v>New</v>
          </cell>
          <cell r="I62">
            <v>0</v>
          </cell>
        </row>
        <row r="63">
          <cell r="B63" t="e">
            <v>#N/A</v>
          </cell>
          <cell r="C63" t="str">
            <v>Bi-Level Stiarwell Lighting</v>
          </cell>
          <cell r="D63" t="e">
            <v>#N/A</v>
          </cell>
          <cell r="E63" t="e">
            <v>#N/A</v>
          </cell>
          <cell r="F63" t="e">
            <v>#N/A</v>
          </cell>
          <cell r="H63" t="e">
            <v>#N/A</v>
          </cell>
          <cell r="I63" t="e">
            <v>#N/A</v>
          </cell>
        </row>
        <row r="64">
          <cell r="B64" t="str">
            <v>Motors</v>
          </cell>
          <cell r="C64" t="str">
            <v>ECM-VAV</v>
          </cell>
          <cell r="D64" t="str">
            <v>ECM Motors on Variable Air Volume Boxes</v>
          </cell>
          <cell r="E64" t="str">
            <v>CBSA 2014</v>
          </cell>
          <cell r="F64" t="str">
            <v>All</v>
          </cell>
          <cell r="H64" t="str">
            <v>New</v>
          </cell>
          <cell r="I64">
            <v>0</v>
          </cell>
        </row>
        <row r="65">
          <cell r="B65" t="str">
            <v>Motors</v>
          </cell>
          <cell r="C65" t="str">
            <v>ECM-VAV</v>
          </cell>
          <cell r="D65" t="str">
            <v>ECM Motors on Variable Air Volume Boxes</v>
          </cell>
          <cell r="E65" t="str">
            <v>CBSA 2014</v>
          </cell>
          <cell r="F65" t="str">
            <v>All</v>
          </cell>
          <cell r="H65" t="str">
            <v>New</v>
          </cell>
          <cell r="I65">
            <v>0</v>
          </cell>
        </row>
        <row r="66">
          <cell r="B66" t="str">
            <v>Pool System Improvements</v>
          </cell>
          <cell r="C66" t="str">
            <v>Pool pumps</v>
          </cell>
          <cell r="D66" t="str">
            <v>Pool pumps</v>
          </cell>
          <cell r="E66" t="str">
            <v>CBSA 2014</v>
          </cell>
          <cell r="F66" t="str">
            <v>Some</v>
          </cell>
          <cell r="H66" t="str">
            <v>Retro</v>
          </cell>
          <cell r="I66" t="str">
            <v>x</v>
          </cell>
        </row>
        <row r="67">
          <cell r="B67" t="str">
            <v>Motors</v>
          </cell>
          <cell r="C67" t="str">
            <v>MotorsRewind</v>
          </cell>
          <cell r="D67" t="str">
            <v>Motors - Rewind</v>
          </cell>
          <cell r="E67" t="str">
            <v>CBSA 2014</v>
          </cell>
          <cell r="F67" t="str">
            <v>All</v>
          </cell>
          <cell r="H67" t="str">
            <v>New</v>
          </cell>
          <cell r="I67" t="str">
            <v>x</v>
          </cell>
        </row>
        <row r="68">
          <cell r="B68" t="str">
            <v>Motors</v>
          </cell>
          <cell r="C68" t="str">
            <v>MotorsRewind</v>
          </cell>
          <cell r="D68" t="str">
            <v>Motors - Rewind</v>
          </cell>
          <cell r="E68" t="str">
            <v>CBSA 2014</v>
          </cell>
          <cell r="F68" t="str">
            <v>All</v>
          </cell>
          <cell r="H68" t="str">
            <v>New</v>
          </cell>
          <cell r="I68" t="str">
            <v>x</v>
          </cell>
        </row>
        <row r="69">
          <cell r="B69" t="str">
            <v>Process Loads System Improvements</v>
          </cell>
          <cell r="C69" t="str">
            <v>Municipal Sewage Treatment</v>
          </cell>
          <cell r="D69" t="str">
            <v>Municipal Sewage Treatment</v>
          </cell>
          <cell r="E69" t="str">
            <v>2013 EPA Flow rates</v>
          </cell>
          <cell r="F69" t="str">
            <v>Non-Building</v>
          </cell>
          <cell r="H69" t="str">
            <v>Retro</v>
          </cell>
          <cell r="I69">
            <v>0</v>
          </cell>
        </row>
        <row r="70">
          <cell r="B70" t="str">
            <v>Process Loads System Improvements</v>
          </cell>
          <cell r="C70" t="str">
            <v>Municipal Water Supply</v>
          </cell>
          <cell r="D70" t="str">
            <v>Municipal Water Supply</v>
          </cell>
          <cell r="E70" t="str">
            <v>2013 EPA Flow rates</v>
          </cell>
          <cell r="F70" t="str">
            <v>Non-Building</v>
          </cell>
          <cell r="H70" t="str">
            <v>Retro</v>
          </cell>
          <cell r="I70">
            <v>0</v>
          </cell>
        </row>
        <row r="71">
          <cell r="B71" t="str">
            <v>Process Loads System Controls</v>
          </cell>
          <cell r="C71" t="str">
            <v>Engine Generator Block Heaters</v>
          </cell>
          <cell r="D71" t="str">
            <v>Engine Generator Block Heaters</v>
          </cell>
          <cell r="E71" t="str">
            <v>No Control</v>
          </cell>
          <cell r="F71" t="str">
            <v>All</v>
          </cell>
          <cell r="H71" t="str">
            <v>Retro</v>
          </cell>
          <cell r="I71" t="str">
            <v>x</v>
          </cell>
        </row>
        <row r="72">
          <cell r="B72" t="str">
            <v>Refrigeration System Improvements</v>
          </cell>
          <cell r="C72" t="str">
            <v>Grocery Refrigeration Bundle</v>
          </cell>
          <cell r="D72" t="str">
            <v>Grocery Refrigeration Bundle</v>
          </cell>
          <cell r="E72" t="str">
            <v>CBSA 2014</v>
          </cell>
          <cell r="F72" t="str">
            <v>Grocery</v>
          </cell>
          <cell r="H72" t="str">
            <v>Retro</v>
          </cell>
          <cell r="I72">
            <v>0</v>
          </cell>
        </row>
        <row r="73">
          <cell r="B73" t="str">
            <v>Packaged Refrigeration</v>
          </cell>
          <cell r="C73" t="str">
            <v>Packaged Refrigeration Equipment</v>
          </cell>
          <cell r="D73" t="str">
            <v>Packaged Refrigeration Equipment</v>
          </cell>
          <cell r="E73" t="str">
            <v>CBSA 2014</v>
          </cell>
          <cell r="F73" t="str">
            <v>Grocery</v>
          </cell>
          <cell r="H73" t="str">
            <v>New</v>
          </cell>
          <cell r="I73">
            <v>0</v>
          </cell>
        </row>
        <row r="74">
          <cell r="B74" t="str">
            <v>Refrigeration System Improvements</v>
          </cell>
          <cell r="C74" t="str">
            <v>Appliances - Freezers</v>
          </cell>
          <cell r="D74" t="str">
            <v>Appliances - Freezers</v>
          </cell>
          <cell r="E74" t="str">
            <v>Fed Std 2014</v>
          </cell>
          <cell r="F74" t="str">
            <v>All</v>
          </cell>
          <cell r="H74" t="str">
            <v>NR</v>
          </cell>
          <cell r="I74" t="str">
            <v>x</v>
          </cell>
        </row>
        <row r="75">
          <cell r="B75" t="str">
            <v>Refrigeration System Improvements</v>
          </cell>
          <cell r="C75" t="str">
            <v>Appliances - Refrigerators</v>
          </cell>
          <cell r="D75" t="str">
            <v>Appliances - Refrigerators</v>
          </cell>
          <cell r="E75" t="str">
            <v>Fed Std 2014</v>
          </cell>
          <cell r="F75" t="str">
            <v>All</v>
          </cell>
          <cell r="H75" t="str">
            <v>NR</v>
          </cell>
          <cell r="I75" t="str">
            <v>x</v>
          </cell>
        </row>
        <row r="76">
          <cell r="B76" t="str">
            <v>Refrigeration System Controls</v>
          </cell>
          <cell r="C76" t="str">
            <v>Water Cooler Controls</v>
          </cell>
          <cell r="D76" t="str">
            <v>Water Cooler Controls</v>
          </cell>
          <cell r="E76" t="str">
            <v>Uncontrolled</v>
          </cell>
          <cell r="F76" t="str">
            <v>Some</v>
          </cell>
          <cell r="H76" t="str">
            <v>NR</v>
          </cell>
          <cell r="I76" t="str">
            <v>x</v>
          </cell>
        </row>
        <row r="77">
          <cell r="B77" t="str">
            <v>Water Using Devices</v>
          </cell>
          <cell r="C77" t="str">
            <v>WHTanks</v>
          </cell>
          <cell r="D77" t="str">
            <v>DHW - Efficient Tanks</v>
          </cell>
          <cell r="E77" t="str">
            <v>CBSA 2014</v>
          </cell>
          <cell r="F77" t="str">
            <v>Some</v>
          </cell>
          <cell r="H77" t="str">
            <v>New</v>
          </cell>
          <cell r="I77">
            <v>0</v>
          </cell>
        </row>
        <row r="78">
          <cell r="B78" t="str">
            <v>Water Using Devices</v>
          </cell>
          <cell r="C78" t="str">
            <v>WHTanks</v>
          </cell>
          <cell r="D78" t="str">
            <v>DHW - Efficient Tanks</v>
          </cell>
          <cell r="E78" t="str">
            <v>CBSA 2014</v>
          </cell>
          <cell r="F78" t="str">
            <v>Some</v>
          </cell>
          <cell r="H78" t="str">
            <v>New</v>
          </cell>
          <cell r="I78">
            <v>0</v>
          </cell>
        </row>
        <row r="79">
          <cell r="B79" t="str">
            <v>Water Using Devices</v>
          </cell>
          <cell r="C79" t="str">
            <v>Appliances - Clothes Washers</v>
          </cell>
          <cell r="D79" t="str">
            <v>Appliances - Clothes Washers</v>
          </cell>
          <cell r="E79" t="str">
            <v>CBSA 2014</v>
          </cell>
          <cell r="F79" t="str">
            <v>Some</v>
          </cell>
          <cell r="H79" t="str">
            <v>NR</v>
          </cell>
          <cell r="I79" t="str">
            <v>x</v>
          </cell>
        </row>
        <row r="80">
          <cell r="B80" t="str">
            <v>Water Using Devices</v>
          </cell>
          <cell r="C80" t="str">
            <v>Showerheads</v>
          </cell>
          <cell r="D80" t="str">
            <v>DHW - Showerheads</v>
          </cell>
          <cell r="E80" t="str">
            <v>2.5 GPM</v>
          </cell>
          <cell r="F80" t="str">
            <v>Some</v>
          </cell>
          <cell r="H80" t="str">
            <v>Retro</v>
          </cell>
          <cell r="I80" t="str">
            <v>x</v>
          </cell>
        </row>
        <row r="81">
          <cell r="B81" t="str">
            <v>Water Using Devices</v>
          </cell>
          <cell r="C81" t="str">
            <v>Water Heating - GFHX</v>
          </cell>
          <cell r="D81" t="str">
            <v>Water Heating - GFHX</v>
          </cell>
          <cell r="E81" t="str">
            <v>No Heat Recovery</v>
          </cell>
          <cell r="F81" t="str">
            <v>All</v>
          </cell>
          <cell r="H81" t="str">
            <v>New</v>
          </cell>
          <cell r="I81" t="str">
            <v>x</v>
          </cell>
        </row>
        <row r="82">
          <cell r="B82" t="str">
            <v>Water Using Devices</v>
          </cell>
          <cell r="C82" t="str">
            <v>Demand Control Circulating system DHW</v>
          </cell>
          <cell r="D82" t="str">
            <v>Demand Control Circulating system DHW</v>
          </cell>
          <cell r="E82" t="str">
            <v>CBSA 2014</v>
          </cell>
          <cell r="F82" t="str">
            <v>Some</v>
          </cell>
          <cell r="H82" t="str">
            <v>Retro</v>
          </cell>
          <cell r="I82" t="str">
            <v>x</v>
          </cell>
        </row>
        <row r="83">
          <cell r="B83" t="str">
            <v>Water Heaters</v>
          </cell>
          <cell r="C83" t="str">
            <v>Central HPWH MF</v>
          </cell>
          <cell r="D83" t="str">
            <v>Central HPWH MF</v>
          </cell>
          <cell r="E83" t="str">
            <v>CBSA 2014</v>
          </cell>
          <cell r="F83" t="str">
            <v>Multifamily</v>
          </cell>
          <cell r="H83" t="str">
            <v>Retro</v>
          </cell>
          <cell r="I83" t="str">
            <v>x</v>
          </cell>
        </row>
        <row r="84">
          <cell r="B84" t="str">
            <v>Whole Bldg/Meter Level System Improvements</v>
          </cell>
          <cell r="C84" t="str">
            <v>Ultra Low Energy Building</v>
          </cell>
          <cell r="D84" t="str">
            <v>Ultra Low Energy Building</v>
          </cell>
          <cell r="E84" t="str">
            <v>Code</v>
          </cell>
          <cell r="F84" t="str">
            <v>Some</v>
          </cell>
          <cell r="H84" t="str">
            <v>New</v>
          </cell>
          <cell r="I84">
            <v>0</v>
          </cell>
        </row>
        <row r="85">
          <cell r="B85" t="e">
            <v>#N/A</v>
          </cell>
          <cell r="C85" t="str">
            <v>HPLowPowerGSFL</v>
          </cell>
          <cell r="D85" t="e">
            <v>#N/A</v>
          </cell>
          <cell r="E85" t="e">
            <v>#N/A</v>
          </cell>
          <cell r="F85" t="e">
            <v>#N/A</v>
          </cell>
          <cell r="H85" t="e">
            <v>#N/A</v>
          </cell>
          <cell r="I85" t="e">
            <v>#N/A</v>
          </cell>
        </row>
      </sheetData>
      <sheetData sheetId="18">
        <row r="11">
          <cell r="B11" t="str">
            <v>Assembly</v>
          </cell>
          <cell r="C11">
            <v>0.22184609974487568</v>
          </cell>
          <cell r="D11">
            <v>0.77815390025512432</v>
          </cell>
          <cell r="E11">
            <v>1</v>
          </cell>
          <cell r="G11" t="str">
            <v>Assembly</v>
          </cell>
          <cell r="H11">
            <v>0.47962038771740423</v>
          </cell>
          <cell r="I11">
            <v>0.52037961228259577</v>
          </cell>
          <cell r="J11">
            <v>1</v>
          </cell>
          <cell r="L11">
            <v>0.10640191237323121</v>
          </cell>
          <cell r="M11">
            <v>0.77815390025512432</v>
          </cell>
          <cell r="N11">
            <v>0.11544418737164447</v>
          </cell>
          <cell r="O11">
            <v>1</v>
          </cell>
        </row>
        <row r="19">
          <cell r="B19" t="str">
            <v>School K-12</v>
          </cell>
          <cell r="C19">
            <v>0.15222217778811709</v>
          </cell>
          <cell r="D19">
            <v>0.84777782221188291</v>
          </cell>
          <cell r="E19">
            <v>1</v>
          </cell>
          <cell r="G19" t="str">
            <v>School K-12</v>
          </cell>
          <cell r="H19">
            <v>0.38344835656863396</v>
          </cell>
          <cell r="I19">
            <v>0.61655164343136604</v>
          </cell>
          <cell r="J19">
            <v>1</v>
          </cell>
          <cell r="L19">
            <v>5.8369343906151915E-2</v>
          </cell>
          <cell r="M19">
            <v>0.84777782221188291</v>
          </cell>
          <cell r="N19">
            <v>9.3852833881965178E-2</v>
          </cell>
          <cell r="O19">
            <v>1</v>
          </cell>
        </row>
        <row r="20">
          <cell r="B20" t="str">
            <v>Warehouse</v>
          </cell>
          <cell r="C20">
            <v>1.2996176702745714E-2</v>
          </cell>
          <cell r="D20">
            <v>0.98700382329725422</v>
          </cell>
          <cell r="E20">
            <v>1</v>
          </cell>
          <cell r="G20" t="str">
            <v>Warehouse</v>
          </cell>
          <cell r="H20">
            <v>0.49190726224873216</v>
          </cell>
          <cell r="I20">
            <v>0.50809273775126784</v>
          </cell>
          <cell r="J20">
            <v>1</v>
          </cell>
          <cell r="L20">
            <v>6.3929137015483993E-3</v>
          </cell>
          <cell r="M20">
            <v>0.98700382329725422</v>
          </cell>
          <cell r="N20">
            <v>6.6032630011973147E-3</v>
          </cell>
          <cell r="O20">
            <v>0.99999999999999989</v>
          </cell>
        </row>
        <row r="21">
          <cell r="B21" t="str">
            <v>Grand Total</v>
          </cell>
          <cell r="C21">
            <v>0.31549365790667433</v>
          </cell>
          <cell r="D21">
            <v>0.68450634209332561</v>
          </cell>
          <cell r="E21">
            <v>1</v>
          </cell>
          <cell r="G21" t="str">
            <v>Grand Total</v>
          </cell>
          <cell r="H21">
            <v>0.51592151636315642</v>
          </cell>
          <cell r="I21">
            <v>0.48407848363684358</v>
          </cell>
          <cell r="J21">
            <v>1</v>
          </cell>
          <cell r="L21">
            <v>0.16276996639017036</v>
          </cell>
          <cell r="M21">
            <v>0.68450634209332561</v>
          </cell>
          <cell r="N21">
            <v>0.15272369151650397</v>
          </cell>
          <cell r="O21">
            <v>1</v>
          </cell>
        </row>
        <row r="25">
          <cell r="B25" t="str">
            <v>Built-up share - for Com_Master -CHAR</v>
          </cell>
        </row>
        <row r="27">
          <cell r="B27" t="str">
            <v>Multizone Systems Only</v>
          </cell>
          <cell r="C27" t="str">
            <v>Everything But SZ ducted systems</v>
          </cell>
          <cell r="G27" t="str">
            <v>Custom work in this table</v>
          </cell>
          <cell r="K27" t="str">
            <v>Electric</v>
          </cell>
          <cell r="L27" t="str">
            <v>Gas</v>
          </cell>
          <cell r="M27" t="str">
            <v>HP</v>
          </cell>
          <cell r="N27" t="str">
            <v>Total</v>
          </cell>
          <cell r="P27" t="str">
            <v>Everything But SZ Ducted</v>
          </cell>
        </row>
        <row r="28">
          <cell r="B28">
            <v>0.13911514778937467</v>
          </cell>
          <cell r="C28">
            <v>0.27379566641599334</v>
          </cell>
          <cell r="G28" t="str">
            <v>Not all formulas are the same</v>
          </cell>
          <cell r="I28" t="str">
            <v>Large Off</v>
          </cell>
          <cell r="J28" t="str">
            <v>&gt;50,000</v>
          </cell>
          <cell r="K28">
            <v>0.20943280302167308</v>
          </cell>
          <cell r="L28">
            <v>0.54037060186620078</v>
          </cell>
          <cell r="M28">
            <v>0.25019659511212627</v>
          </cell>
          <cell r="N28">
            <v>1.0000000000000002</v>
          </cell>
          <cell r="P28">
            <v>0.72977881629252517</v>
          </cell>
        </row>
        <row r="29">
          <cell r="B29">
            <v>0</v>
          </cell>
          <cell r="C29">
            <v>0.20656505403266429</v>
          </cell>
          <cell r="G29" t="str">
            <v>Pulling from different parts of this worksheet</v>
          </cell>
          <cell r="I29" t="str">
            <v>Medium Off</v>
          </cell>
          <cell r="J29" t="str">
            <v>5,000 to 50,000</v>
          </cell>
          <cell r="K29">
            <v>0.22131165109110185</v>
          </cell>
          <cell r="L29">
            <v>0.51430081857580845</v>
          </cell>
          <cell r="M29">
            <v>0.26438753033308959</v>
          </cell>
          <cell r="N29">
            <v>0.99999999999999989</v>
          </cell>
          <cell r="P29">
            <v>0.46635610541382266</v>
          </cell>
        </row>
        <row r="30">
          <cell r="B30">
            <v>0.53</v>
          </cell>
          <cell r="C30">
            <v>0.53</v>
          </cell>
          <cell r="I30" t="str">
            <v>Small Off</v>
          </cell>
          <cell r="J30" t="str">
            <v>&lt;5,000</v>
          </cell>
          <cell r="K30">
            <v>0.30640942705415353</v>
          </cell>
          <cell r="L30">
            <v>0.3275419203320854</v>
          </cell>
          <cell r="M30">
            <v>0.36604865261376096</v>
          </cell>
          <cell r="N30">
            <v>0.99999999999999989</v>
          </cell>
          <cell r="P30">
            <v>0.18010901567330029</v>
          </cell>
        </row>
        <row r="31">
          <cell r="B31">
            <v>5.6924185465057203E-2</v>
          </cell>
          <cell r="C31">
            <v>0.68482020855141457</v>
          </cell>
          <cell r="I31" t="str">
            <v>Xlarge Ret</v>
          </cell>
          <cell r="J31" t="str">
            <v>&gt;100,000</v>
          </cell>
          <cell r="K31">
            <v>5.2995881766435368E-2</v>
          </cell>
          <cell r="L31">
            <v>0.91606730000738101</v>
          </cell>
          <cell r="M31">
            <v>3.0936818226183656E-2</v>
          </cell>
          <cell r="N31">
            <v>1</v>
          </cell>
          <cell r="P31">
            <v>0.2530928144049488</v>
          </cell>
        </row>
        <row r="32">
          <cell r="B32">
            <v>0.25506362599984067</v>
          </cell>
          <cell r="C32">
            <v>0.37830047353246543</v>
          </cell>
          <cell r="I32" t="str">
            <v>Large Ret</v>
          </cell>
          <cell r="J32" t="str">
            <v>50,000 - 100,000</v>
          </cell>
          <cell r="K32">
            <v>1.0593107738682607E-2</v>
          </cell>
          <cell r="L32">
            <v>0.98322307122393326</v>
          </cell>
          <cell r="M32">
            <v>6.1838210373840949E-3</v>
          </cell>
          <cell r="N32">
            <v>1</v>
          </cell>
          <cell r="P32">
            <v>0.2530928144049488</v>
          </cell>
        </row>
        <row r="33">
          <cell r="B33">
            <v>0.16716328428783481</v>
          </cell>
          <cell r="C33">
            <v>0.46120223430256424</v>
          </cell>
          <cell r="I33" t="str">
            <v>Medium Ret</v>
          </cell>
          <cell r="J33" t="str">
            <v>5000 - 50,000</v>
          </cell>
          <cell r="K33">
            <v>0.12006240959495594</v>
          </cell>
          <cell r="L33">
            <v>0.80985008893074606</v>
          </cell>
          <cell r="M33">
            <v>7.0087501474297986E-2</v>
          </cell>
          <cell r="N33">
            <v>1</v>
          </cell>
          <cell r="P33">
            <v>0.2530928144049488</v>
          </cell>
        </row>
        <row r="34">
          <cell r="B34">
            <v>2.8348285792584815E-2</v>
          </cell>
          <cell r="C34">
            <v>0.52265270042747103</v>
          </cell>
          <cell r="I34" t="str">
            <v>Small Ret</v>
          </cell>
          <cell r="J34" t="str">
            <v>&lt;5000</v>
          </cell>
          <cell r="K34">
            <v>0.2732917310450087</v>
          </cell>
          <cell r="L34">
            <v>0.56717178566142912</v>
          </cell>
          <cell r="M34">
            <v>0.15953648329356207</v>
          </cell>
          <cell r="N34">
            <v>0.99999999999999989</v>
          </cell>
          <cell r="P34">
            <v>0.2530928144049488</v>
          </cell>
        </row>
        <row r="35">
          <cell r="B35">
            <v>0</v>
          </cell>
          <cell r="C35">
            <v>5.8610362131589246E-2</v>
          </cell>
          <cell r="I35" t="str">
            <v>School K-12</v>
          </cell>
          <cell r="J35" t="str">
            <v>Any</v>
          </cell>
          <cell r="K35">
            <v>5.8369343906151915E-2</v>
          </cell>
          <cell r="L35">
            <v>0.84777782221188291</v>
          </cell>
          <cell r="M35">
            <v>9.3852833881965178E-2</v>
          </cell>
          <cell r="N35">
            <v>1</v>
          </cell>
          <cell r="P35">
            <v>0.45489304544728093</v>
          </cell>
        </row>
        <row r="36">
          <cell r="B36">
            <v>1.9041724473909054E-2</v>
          </cell>
          <cell r="C36">
            <v>0.2530928144049488</v>
          </cell>
          <cell r="I36" t="str">
            <v>University</v>
          </cell>
          <cell r="J36" t="str">
            <v>Any</v>
          </cell>
          <cell r="K36">
            <v>5.8369343906151915E-2</v>
          </cell>
          <cell r="L36">
            <v>0.84777782221188291</v>
          </cell>
          <cell r="M36">
            <v>9.3852833881965178E-2</v>
          </cell>
          <cell r="N36">
            <v>1</v>
          </cell>
          <cell r="P36">
            <v>0.45489304544728093</v>
          </cell>
        </row>
        <row r="37">
          <cell r="B37">
            <v>0.21392277044122734</v>
          </cell>
          <cell r="C37">
            <v>0.45489304544728093</v>
          </cell>
          <cell r="I37" t="str">
            <v>Warehouse</v>
          </cell>
          <cell r="J37" t="str">
            <v>Any</v>
          </cell>
          <cell r="K37">
            <v>6.3929137015483993E-3</v>
          </cell>
          <cell r="L37">
            <v>0.98700382329725422</v>
          </cell>
          <cell r="M37">
            <v>6.6032630011973147E-3</v>
          </cell>
          <cell r="N37">
            <v>0.99999999999999989</v>
          </cell>
          <cell r="P37">
            <v>0.68364721407456519</v>
          </cell>
        </row>
        <row r="38">
          <cell r="B38">
            <v>0.72</v>
          </cell>
          <cell r="C38">
            <v>0.72</v>
          </cell>
          <cell r="I38" t="str">
            <v>Supermarket</v>
          </cell>
          <cell r="J38" t="str">
            <v>&gt; 5000</v>
          </cell>
          <cell r="K38">
            <v>3.9182634298973458E-2</v>
          </cell>
          <cell r="L38">
            <v>0.46957192737561176</v>
          </cell>
          <cell r="M38">
            <v>6.234756715808213E-2</v>
          </cell>
          <cell r="N38">
            <v>0.57110212883266731</v>
          </cell>
          <cell r="P38">
            <v>0.20656505403266429</v>
          </cell>
        </row>
        <row r="39">
          <cell r="B39">
            <v>0</v>
          </cell>
          <cell r="C39">
            <v>0.68364721407456519</v>
          </cell>
          <cell r="I39" t="str">
            <v>MiniMart</v>
          </cell>
          <cell r="J39" t="str">
            <v>&lt; 5000</v>
          </cell>
          <cell r="K39">
            <v>9.8940421863423066E-3</v>
          </cell>
          <cell r="L39">
            <v>0.86606113087441317</v>
          </cell>
          <cell r="M39">
            <v>1.5743440192688529E-2</v>
          </cell>
          <cell r="N39">
            <v>0.89169861325344391</v>
          </cell>
          <cell r="P39">
            <v>0.20656505403266429</v>
          </cell>
        </row>
        <row r="40">
          <cell r="I40" t="str">
            <v>Restaurant</v>
          </cell>
          <cell r="J40" t="str">
            <v>Any</v>
          </cell>
          <cell r="K40">
            <v>3.0050555941853869E-2</v>
          </cell>
          <cell r="L40">
            <v>0.79365284945968273</v>
          </cell>
          <cell r="M40">
            <v>0.17629659459846331</v>
          </cell>
          <cell r="N40">
            <v>1</v>
          </cell>
          <cell r="P40">
            <v>5.8610362131589246E-2</v>
          </cell>
        </row>
        <row r="41">
          <cell r="I41" t="str">
            <v>Lodging</v>
          </cell>
          <cell r="J41" t="str">
            <v>Any</v>
          </cell>
          <cell r="K41">
            <v>0.44679184687802564</v>
          </cell>
          <cell r="L41">
            <v>0.24941748529786834</v>
          </cell>
          <cell r="M41">
            <v>0.30379066782410608</v>
          </cell>
          <cell r="N41">
            <v>1</v>
          </cell>
          <cell r="P41">
            <v>0.68482020855141457</v>
          </cell>
        </row>
        <row r="42">
          <cell r="I42" t="str">
            <v>Hospital</v>
          </cell>
          <cell r="J42" t="str">
            <v>Any</v>
          </cell>
          <cell r="K42">
            <v>0.33985691133471541</v>
          </cell>
          <cell r="L42">
            <v>0.40556621261939335</v>
          </cell>
          <cell r="M42">
            <v>0.25457687604589124</v>
          </cell>
          <cell r="N42">
            <v>1</v>
          </cell>
          <cell r="P42">
            <v>0.53</v>
          </cell>
        </row>
        <row r="43">
          <cell r="I43" t="str">
            <v>Residential Care</v>
          </cell>
          <cell r="J43" t="str">
            <v>Any</v>
          </cell>
          <cell r="K43">
            <v>0.33985691133471541</v>
          </cell>
          <cell r="L43">
            <v>0.40556621261939335</v>
          </cell>
          <cell r="M43">
            <v>0.25457687604589124</v>
          </cell>
          <cell r="N43">
            <v>1</v>
          </cell>
          <cell r="P43">
            <v>0.53</v>
          </cell>
        </row>
        <row r="44">
          <cell r="I44" t="str">
            <v>Assembly</v>
          </cell>
          <cell r="J44" t="str">
            <v>Any</v>
          </cell>
          <cell r="K44">
            <v>0.10640191237323121</v>
          </cell>
          <cell r="L44">
            <v>0.77815390025512432</v>
          </cell>
          <cell r="M44">
            <v>0.11544418737164447</v>
          </cell>
          <cell r="N44">
            <v>1</v>
          </cell>
          <cell r="P44">
            <v>0.27379566641599334</v>
          </cell>
        </row>
        <row r="45">
          <cell r="I45" t="str">
            <v>Other</v>
          </cell>
          <cell r="J45" t="str">
            <v>Any</v>
          </cell>
          <cell r="K45">
            <v>0.16939513747697868</v>
          </cell>
          <cell r="L45">
            <v>0.7257160432726234</v>
          </cell>
          <cell r="M45">
            <v>0.104888819250398</v>
          </cell>
          <cell r="N45">
            <v>1</v>
          </cell>
          <cell r="P45">
            <v>0.46120223430256424</v>
          </cell>
        </row>
        <row r="48">
          <cell r="B48" t="str">
            <v>Site_ID</v>
          </cell>
          <cell r="C48" t="str">
            <v>(All)</v>
          </cell>
        </row>
        <row r="49">
          <cell r="B49" t="str">
            <v>Fan_Ctr</v>
          </cell>
          <cell r="C49" t="str">
            <v>(All)</v>
          </cell>
        </row>
        <row r="50">
          <cell r="B50" t="str">
            <v>DistSys</v>
          </cell>
          <cell r="C50" t="str">
            <v>(All)</v>
          </cell>
        </row>
        <row r="51">
          <cell r="B51" t="str">
            <v>Equip_Type</v>
          </cell>
          <cell r="C51" t="str">
            <v>(All)</v>
          </cell>
        </row>
        <row r="52">
          <cell r="B52" t="str">
            <v>DistSys_Detail</v>
          </cell>
          <cell r="C52" t="str">
            <v>(All)</v>
          </cell>
        </row>
        <row r="54">
          <cell r="B54" t="str">
            <v>Sum of Heat_Frac_Sf_PNW_Heated</v>
          </cell>
          <cell r="D54" t="str">
            <v>Column Labels</v>
          </cell>
        </row>
        <row r="55">
          <cell r="B55" t="str">
            <v>Row Labels</v>
          </cell>
          <cell r="C55" t="str">
            <v>Size_Group</v>
          </cell>
          <cell r="D55" t="str">
            <v>Electricity</v>
          </cell>
          <cell r="E55" t="str">
            <v>Natural Gas</v>
          </cell>
          <cell r="F55" t="str">
            <v>Grand Total</v>
          </cell>
          <cell r="G55" t="str">
            <v>SF</v>
          </cell>
        </row>
        <row r="56">
          <cell r="B56" t="str">
            <v>Assembly</v>
          </cell>
          <cell r="C56" t="str">
            <v>&lt;5,001</v>
          </cell>
          <cell r="D56">
            <v>0.28968678369813988</v>
          </cell>
          <cell r="E56">
            <v>0.71031321630186006</v>
          </cell>
          <cell r="F56">
            <v>1</v>
          </cell>
          <cell r="G56">
            <v>10791889.418072201</v>
          </cell>
        </row>
        <row r="57">
          <cell r="C57" t="str">
            <v>100,001+</v>
          </cell>
          <cell r="D57">
            <v>0.18435982906228074</v>
          </cell>
          <cell r="E57">
            <v>0.81564017093771923</v>
          </cell>
          <cell r="F57">
            <v>1</v>
          </cell>
          <cell r="G57">
            <v>47585686.482744053</v>
          </cell>
        </row>
        <row r="58">
          <cell r="C58" t="str">
            <v>20,001-50,000</v>
          </cell>
          <cell r="D58">
            <v>0.20157557375693722</v>
          </cell>
          <cell r="E58">
            <v>0.79842442624306276</v>
          </cell>
          <cell r="F58">
            <v>1</v>
          </cell>
          <cell r="G58">
            <v>75093057.6555399</v>
          </cell>
        </row>
        <row r="59">
          <cell r="C59" t="str">
            <v>5,001-20,000</v>
          </cell>
          <cell r="D59">
            <v>0.28320940685422302</v>
          </cell>
          <cell r="E59">
            <v>0.71679059314577698</v>
          </cell>
          <cell r="F59">
            <v>1</v>
          </cell>
          <cell r="G59">
            <v>133312634.77726388</v>
          </cell>
        </row>
        <row r="60">
          <cell r="C60" t="str">
            <v>50,001-100,000</v>
          </cell>
          <cell r="D60">
            <v>0.12313805305365039</v>
          </cell>
          <cell r="E60">
            <v>0.87686194694634967</v>
          </cell>
          <cell r="F60">
            <v>1</v>
          </cell>
          <cell r="G60">
            <v>56800309.557055436</v>
          </cell>
          <cell r="O60" t="str">
            <v>Electric</v>
          </cell>
          <cell r="P60" t="str">
            <v>Gas</v>
          </cell>
        </row>
        <row r="61">
          <cell r="B61" t="str">
            <v>Grocery</v>
          </cell>
          <cell r="C61" t="str">
            <v>&lt;5,001</v>
          </cell>
          <cell r="D61">
            <v>0.53042807262438818</v>
          </cell>
          <cell r="E61">
            <v>0.46957192737561176</v>
          </cell>
          <cell r="F61">
            <v>1</v>
          </cell>
          <cell r="G61">
            <v>9815889.4471183456</v>
          </cell>
          <cell r="I61" t="str">
            <v>&lt;5,001</v>
          </cell>
          <cell r="J61">
            <v>0.53042807262438818</v>
          </cell>
          <cell r="K61">
            <v>0.46957192737561176</v>
          </cell>
          <cell r="L61">
            <v>1</v>
          </cell>
          <cell r="M61">
            <v>9815889.4471183456</v>
          </cell>
          <cell r="N61" t="str">
            <v>&gt; 5000</v>
          </cell>
          <cell r="O61">
            <v>0.53042807262438818</v>
          </cell>
          <cell r="P61">
            <v>0.46957192737561176</v>
          </cell>
        </row>
        <row r="62">
          <cell r="C62" t="str">
            <v>20,001-50,000</v>
          </cell>
          <cell r="D62">
            <v>3.5142286878275322E-2</v>
          </cell>
          <cell r="E62">
            <v>0.96485771312172464</v>
          </cell>
          <cell r="F62">
            <v>1</v>
          </cell>
          <cell r="G62">
            <v>23241500.137925949</v>
          </cell>
          <cell r="I62" t="str">
            <v>20,001-50,000</v>
          </cell>
          <cell r="J62">
            <v>3.5142286878275322E-2</v>
          </cell>
          <cell r="K62">
            <v>0.96485771312172464</v>
          </cell>
          <cell r="L62">
            <v>1</v>
          </cell>
          <cell r="M62">
            <v>23241500.137925949</v>
          </cell>
          <cell r="N62" t="str">
            <v>&lt; 5000</v>
          </cell>
          <cell r="O62">
            <v>0.13393886912558689</v>
          </cell>
          <cell r="P62">
            <v>0.86606113087441317</v>
          </cell>
        </row>
        <row r="63">
          <cell r="C63" t="str">
            <v>5,001-20,000</v>
          </cell>
          <cell r="D63">
            <v>0.24107220109261876</v>
          </cell>
          <cell r="E63">
            <v>0.75892779890738127</v>
          </cell>
          <cell r="F63">
            <v>1</v>
          </cell>
          <cell r="G63">
            <v>16084444.905748043</v>
          </cell>
          <cell r="I63" t="str">
            <v>5,001-20,000</v>
          </cell>
          <cell r="J63">
            <v>0.24107220109261876</v>
          </cell>
          <cell r="K63">
            <v>0.75892779890738127</v>
          </cell>
          <cell r="L63">
            <v>1</v>
          </cell>
          <cell r="M63">
            <v>16084444.905748043</v>
          </cell>
        </row>
        <row r="64">
          <cell r="C64" t="str">
            <v>50,001-100,000</v>
          </cell>
          <cell r="D64">
            <v>0.16478658283274414</v>
          </cell>
          <cell r="E64">
            <v>0.83521341716725583</v>
          </cell>
          <cell r="F64">
            <v>1</v>
          </cell>
          <cell r="G64">
            <v>18575140.114893399</v>
          </cell>
          <cell r="I64" t="str">
            <v>50,001-100,000</v>
          </cell>
          <cell r="J64">
            <v>0.16478658283274414</v>
          </cell>
          <cell r="K64">
            <v>0.83521341716725583</v>
          </cell>
          <cell r="L64">
            <v>1</v>
          </cell>
          <cell r="M64">
            <v>18575140.114893399</v>
          </cell>
        </row>
        <row r="65">
          <cell r="B65" t="str">
            <v>Lodging</v>
          </cell>
          <cell r="C65" t="str">
            <v>&lt;5,001</v>
          </cell>
          <cell r="D65">
            <v>1</v>
          </cell>
          <cell r="E65">
            <v>0</v>
          </cell>
          <cell r="F65">
            <v>1</v>
          </cell>
          <cell r="G65">
            <v>771154.95824772085</v>
          </cell>
        </row>
        <row r="66">
          <cell r="C66" t="str">
            <v>100,001+</v>
          </cell>
          <cell r="D66">
            <v>0.66932609944359711</v>
          </cell>
          <cell r="E66">
            <v>0.33067390055640283</v>
          </cell>
          <cell r="F66">
            <v>1</v>
          </cell>
          <cell r="G66">
            <v>37478802.645819291</v>
          </cell>
        </row>
        <row r="67">
          <cell r="C67" t="str">
            <v>20,001-50,000</v>
          </cell>
          <cell r="D67">
            <v>0.80938461207249257</v>
          </cell>
          <cell r="E67">
            <v>0.19061538792750743</v>
          </cell>
          <cell r="F67">
            <v>1</v>
          </cell>
          <cell r="G67">
            <v>44511439.869276322</v>
          </cell>
        </row>
        <row r="68">
          <cell r="C68" t="str">
            <v>5,001-20,000</v>
          </cell>
          <cell r="D68">
            <v>0.708233600439651</v>
          </cell>
          <cell r="E68">
            <v>0.29176639956034905</v>
          </cell>
          <cell r="F68">
            <v>1</v>
          </cell>
          <cell r="G68">
            <v>8867151.9690522291</v>
          </cell>
        </row>
        <row r="69">
          <cell r="C69" t="str">
            <v>50,001-100,000</v>
          </cell>
          <cell r="D69">
            <v>0.75967537196550394</v>
          </cell>
          <cell r="E69">
            <v>0.24032462803449609</v>
          </cell>
          <cell r="F69">
            <v>1</v>
          </cell>
          <cell r="G69">
            <v>67217799.666102752</v>
          </cell>
          <cell r="O69" t="str">
            <v>Electric</v>
          </cell>
          <cell r="P69" t="str">
            <v>Gas</v>
          </cell>
          <cell r="T69" t="str">
            <v>SZ Ducted</v>
          </cell>
          <cell r="V69" t="str">
            <v>SZ Ducted</v>
          </cell>
          <cell r="W69" t="str">
            <v>Everything but</v>
          </cell>
          <cell r="Y69" t="str">
            <v>Multizone systems</v>
          </cell>
        </row>
        <row r="70">
          <cell r="B70" t="str">
            <v>Office</v>
          </cell>
          <cell r="C70" t="str">
            <v>&lt;5,001</v>
          </cell>
          <cell r="D70">
            <v>0.67245807966791449</v>
          </cell>
          <cell r="E70">
            <v>0.3275419203320854</v>
          </cell>
          <cell r="F70">
            <v>1</v>
          </cell>
          <cell r="G70">
            <v>88922415.770519257</v>
          </cell>
          <cell r="I70" t="str">
            <v>100,001+</v>
          </cell>
          <cell r="J70">
            <v>0.56343603427674449</v>
          </cell>
          <cell r="K70">
            <v>0.43656396572325545</v>
          </cell>
          <cell r="L70">
            <v>1</v>
          </cell>
          <cell r="M70">
            <v>161400968.09734377</v>
          </cell>
          <cell r="N70" t="str">
            <v>&gt;50,000</v>
          </cell>
          <cell r="O70">
            <v>0.45962939813379933</v>
          </cell>
          <cell r="P70">
            <v>0.54037060186620078</v>
          </cell>
          <cell r="S70" t="str">
            <v>100,001+</v>
          </cell>
          <cell r="T70">
            <v>0.20317755500773604</v>
          </cell>
          <cell r="U70" t="str">
            <v>&gt;50,000</v>
          </cell>
          <cell r="V70">
            <v>0.27022118370747483</v>
          </cell>
          <cell r="W70">
            <v>0.72977881629252517</v>
          </cell>
          <cell r="Y70" t="str">
            <v>&lt;5,001</v>
          </cell>
        </row>
        <row r="71">
          <cell r="C71" t="str">
            <v>100,001+</v>
          </cell>
          <cell r="D71">
            <v>0.56343603427674449</v>
          </cell>
          <cell r="E71">
            <v>0.43656396572325545</v>
          </cell>
          <cell r="F71">
            <v>1</v>
          </cell>
          <cell r="G71">
            <v>161400968.09734377</v>
          </cell>
          <cell r="I71" t="str">
            <v>50,001-100,000</v>
          </cell>
          <cell r="J71">
            <v>0.25807624626210907</v>
          </cell>
          <cell r="K71">
            <v>0.74192375373789099</v>
          </cell>
          <cell r="L71">
            <v>1</v>
          </cell>
          <cell r="M71">
            <v>83126914.229880497</v>
          </cell>
          <cell r="N71" t="str">
            <v>5,000 to 50,000</v>
          </cell>
          <cell r="O71">
            <v>0.48569918142419144</v>
          </cell>
          <cell r="P71">
            <v>0.51430081857580845</v>
          </cell>
          <cell r="S71" t="str">
            <v>50,001-100,000</v>
          </cell>
          <cell r="T71">
            <v>0.40039450575540259</v>
          </cell>
          <cell r="U71" t="str">
            <v>5,000 to 50,000</v>
          </cell>
          <cell r="V71">
            <v>0.53364389458617734</v>
          </cell>
          <cell r="W71">
            <v>0.46635610541382266</v>
          </cell>
          <cell r="Y71" t="str">
            <v>100,001+</v>
          </cell>
        </row>
        <row r="72">
          <cell r="C72" t="str">
            <v>20,001-50,000</v>
          </cell>
          <cell r="D72">
            <v>0.34614420585949485</v>
          </cell>
          <cell r="E72">
            <v>0.6538557941405051</v>
          </cell>
          <cell r="F72">
            <v>1</v>
          </cell>
          <cell r="G72">
            <v>121088778.65134136</v>
          </cell>
          <cell r="I72" t="str">
            <v>20,001-50,000</v>
          </cell>
          <cell r="J72">
            <v>0.34614420585949485</v>
          </cell>
          <cell r="K72">
            <v>0.6538557941405051</v>
          </cell>
          <cell r="L72">
            <v>1</v>
          </cell>
          <cell r="M72">
            <v>121088778.65134136</v>
          </cell>
          <cell r="N72" t="str">
            <v>&lt;5,000</v>
          </cell>
          <cell r="O72">
            <v>0.67245807966791449</v>
          </cell>
          <cell r="P72">
            <v>0.3275419203320854</v>
          </cell>
          <cell r="S72" t="str">
            <v>20,001-50,000</v>
          </cell>
          <cell r="T72">
            <v>0.79236371541570771</v>
          </cell>
          <cell r="U72" t="str">
            <v>&lt;5,000</v>
          </cell>
          <cell r="V72">
            <v>0.81989098432669971</v>
          </cell>
          <cell r="W72">
            <v>0.18010901567330029</v>
          </cell>
          <cell r="Y72" t="str">
            <v>20,001-50,000</v>
          </cell>
        </row>
        <row r="73">
          <cell r="C73" t="str">
            <v>5,001-20,000</v>
          </cell>
          <cell r="D73">
            <v>0.59535158312648861</v>
          </cell>
          <cell r="E73">
            <v>0.40464841687351133</v>
          </cell>
          <cell r="F73">
            <v>1</v>
          </cell>
          <cell r="G73">
            <v>154110090.46318847</v>
          </cell>
          <cell r="I73" t="str">
            <v>5,001-20,000</v>
          </cell>
          <cell r="J73">
            <v>0.59535158312648861</v>
          </cell>
          <cell r="K73">
            <v>0.40464841687351133</v>
          </cell>
          <cell r="L73">
            <v>1</v>
          </cell>
          <cell r="M73">
            <v>154110090.46318847</v>
          </cell>
          <cell r="S73" t="str">
            <v>5,001-20,000</v>
          </cell>
          <cell r="T73">
            <v>0.87333850962546711</v>
          </cell>
          <cell r="Y73" t="str">
            <v>5,001-20,000</v>
          </cell>
        </row>
        <row r="74">
          <cell r="C74" t="str">
            <v>50,001-100,000</v>
          </cell>
          <cell r="D74">
            <v>0.25807624626210907</v>
          </cell>
          <cell r="E74">
            <v>0.74192375373789099</v>
          </cell>
          <cell r="F74">
            <v>1</v>
          </cell>
          <cell r="G74">
            <v>83126914.229880497</v>
          </cell>
          <cell r="I74" t="str">
            <v>&lt;5,001</v>
          </cell>
          <cell r="J74">
            <v>0.67245807966791449</v>
          </cell>
          <cell r="K74">
            <v>0.3275419203320854</v>
          </cell>
          <cell r="L74">
            <v>1</v>
          </cell>
          <cell r="M74">
            <v>88922415.770519257</v>
          </cell>
          <cell r="S74" t="str">
            <v>&lt;5,001</v>
          </cell>
          <cell r="T74">
            <v>0.86743113566731078</v>
          </cell>
          <cell r="Y74" t="str">
            <v>50,001-100,000</v>
          </cell>
        </row>
        <row r="75">
          <cell r="B75" t="str">
            <v>Other</v>
          </cell>
          <cell r="C75" t="str">
            <v>&lt;5,001</v>
          </cell>
          <cell r="D75">
            <v>0.36963108384061777</v>
          </cell>
          <cell r="E75">
            <v>0.63036891615938218</v>
          </cell>
          <cell r="F75">
            <v>1</v>
          </cell>
          <cell r="G75">
            <v>11401400.474691771</v>
          </cell>
        </row>
        <row r="76">
          <cell r="C76" t="str">
            <v>100,001+</v>
          </cell>
          <cell r="D76">
            <v>0.11927323464793231</v>
          </cell>
          <cell r="E76">
            <v>0.88072676535206773</v>
          </cell>
          <cell r="F76">
            <v>1</v>
          </cell>
          <cell r="G76">
            <v>60024943.803527087</v>
          </cell>
        </row>
        <row r="77">
          <cell r="C77" t="str">
            <v>20,001-50,000</v>
          </cell>
          <cell r="D77">
            <v>0.28972859528015749</v>
          </cell>
          <cell r="E77">
            <v>0.71027140471984251</v>
          </cell>
          <cell r="F77">
            <v>1</v>
          </cell>
          <cell r="G77">
            <v>67056749.230095625</v>
          </cell>
        </row>
        <row r="78">
          <cell r="C78" t="str">
            <v>5,001-20,000</v>
          </cell>
          <cell r="D78">
            <v>0.19665327325738066</v>
          </cell>
          <cell r="E78">
            <v>0.80334672674261942</v>
          </cell>
          <cell r="F78">
            <v>1</v>
          </cell>
          <cell r="G78">
            <v>90016986.964126915</v>
          </cell>
        </row>
        <row r="79">
          <cell r="C79" t="str">
            <v>50,001-100,000</v>
          </cell>
          <cell r="D79">
            <v>0.58009651662613548</v>
          </cell>
          <cell r="E79">
            <v>0.41990348337386446</v>
          </cell>
          <cell r="F79">
            <v>1</v>
          </cell>
          <cell r="G79">
            <v>46335023.23670388</v>
          </cell>
        </row>
        <row r="80">
          <cell r="B80" t="str">
            <v>Residential Care</v>
          </cell>
          <cell r="C80" t="str">
            <v>&lt;5,001</v>
          </cell>
          <cell r="D80">
            <v>1.3677517552166963E-2</v>
          </cell>
          <cell r="E80">
            <v>0.98632248244783316</v>
          </cell>
          <cell r="F80">
            <v>1</v>
          </cell>
          <cell r="G80">
            <v>617607.67825962591</v>
          </cell>
        </row>
        <row r="81">
          <cell r="C81" t="str">
            <v>100,001+</v>
          </cell>
          <cell r="D81">
            <v>0.65208373998713842</v>
          </cell>
          <cell r="E81">
            <v>0.34791626001286152</v>
          </cell>
          <cell r="F81">
            <v>1</v>
          </cell>
          <cell r="G81">
            <v>29481393.869044412</v>
          </cell>
        </row>
        <row r="82">
          <cell r="C82" t="str">
            <v>20,001-50,000</v>
          </cell>
          <cell r="D82">
            <v>0.58940370199270897</v>
          </cell>
          <cell r="E82">
            <v>0.41059629800729103</v>
          </cell>
          <cell r="F82">
            <v>1</v>
          </cell>
          <cell r="G82">
            <v>45870170.91031719</v>
          </cell>
        </row>
        <row r="83">
          <cell r="C83" t="str">
            <v>5,001-20,000</v>
          </cell>
          <cell r="D83">
            <v>0.43473317164785674</v>
          </cell>
          <cell r="E83">
            <v>0.56526682835214326</v>
          </cell>
          <cell r="F83">
            <v>1</v>
          </cell>
          <cell r="G83">
            <v>21950482.47130106</v>
          </cell>
        </row>
        <row r="84">
          <cell r="C84" t="str">
            <v>50,001-100,000</v>
          </cell>
          <cell r="D84">
            <v>0.7159490279733054</v>
          </cell>
          <cell r="E84">
            <v>0.28405097202669471</v>
          </cell>
          <cell r="F84">
            <v>1</v>
          </cell>
          <cell r="G84">
            <v>19712054.250720531</v>
          </cell>
        </row>
        <row r="85">
          <cell r="B85" t="str">
            <v>Restaurant</v>
          </cell>
          <cell r="C85" t="str">
            <v>&lt;5,001</v>
          </cell>
          <cell r="D85">
            <v>0.222372990309429</v>
          </cell>
          <cell r="E85">
            <v>0.77762700969057108</v>
          </cell>
          <cell r="F85">
            <v>1</v>
          </cell>
          <cell r="G85">
            <v>23327830.483758003</v>
          </cell>
        </row>
        <row r="86">
          <cell r="C86" t="str">
            <v>5,001-20,000</v>
          </cell>
          <cell r="D86">
            <v>0.19083743977042419</v>
          </cell>
          <cell r="E86">
            <v>0.80916256022957589</v>
          </cell>
          <cell r="F86">
            <v>1</v>
          </cell>
          <cell r="G86">
            <v>24104129.2800515</v>
          </cell>
          <cell r="O86" t="str">
            <v>Electric</v>
          </cell>
          <cell r="P86" t="str">
            <v>Gas</v>
          </cell>
        </row>
        <row r="87">
          <cell r="B87" t="str">
            <v>Retail/Service</v>
          </cell>
          <cell r="C87" t="str">
            <v>&lt;5,001</v>
          </cell>
          <cell r="D87">
            <v>0.43282821433857083</v>
          </cell>
          <cell r="E87">
            <v>0.56717178566142912</v>
          </cell>
          <cell r="F87">
            <v>1</v>
          </cell>
          <cell r="G87">
            <v>45229806.543296024</v>
          </cell>
          <cell r="H87">
            <v>0.01</v>
          </cell>
          <cell r="I87" t="str">
            <v>100,001+</v>
          </cell>
          <cell r="J87">
            <v>8.3932699992619028E-2</v>
          </cell>
          <cell r="K87">
            <v>0.91606730000738101</v>
          </cell>
          <cell r="L87">
            <v>1</v>
          </cell>
          <cell r="M87">
            <v>124562026.1368593</v>
          </cell>
          <cell r="N87" t="str">
            <v>&gt;100,000</v>
          </cell>
          <cell r="O87">
            <v>8.3932699992619028E-2</v>
          </cell>
          <cell r="P87">
            <v>0.91606730000738101</v>
          </cell>
        </row>
        <row r="88">
          <cell r="C88" t="str">
            <v>100,001+</v>
          </cell>
          <cell r="D88">
            <v>8.3932699992619028E-2</v>
          </cell>
          <cell r="E88">
            <v>0.91606730000738101</v>
          </cell>
          <cell r="F88">
            <v>1</v>
          </cell>
          <cell r="G88">
            <v>124562026.1368593</v>
          </cell>
          <cell r="H88">
            <v>0.02</v>
          </cell>
          <cell r="I88" t="str">
            <v>50,001-100,000</v>
          </cell>
          <cell r="J88">
            <v>1.6776928776066704E-2</v>
          </cell>
          <cell r="K88">
            <v>0.98322307122393326</v>
          </cell>
          <cell r="L88">
            <v>1</v>
          </cell>
          <cell r="M88">
            <v>29532449.302067615</v>
          </cell>
          <cell r="N88" t="str">
            <v>50,000 - 100,000</v>
          </cell>
          <cell r="O88">
            <v>1.6776928776066704E-2</v>
          </cell>
          <cell r="P88">
            <v>0.98322307122393326</v>
          </cell>
        </row>
        <row r="89">
          <cell r="C89" t="str">
            <v>20,001-50,000</v>
          </cell>
          <cell r="D89">
            <v>0.12300334486769968</v>
          </cell>
          <cell r="E89">
            <v>0.8769966551323003</v>
          </cell>
          <cell r="F89">
            <v>1</v>
          </cell>
          <cell r="G89">
            <v>150479652.53202388</v>
          </cell>
          <cell r="H89">
            <v>0.03</v>
          </cell>
          <cell r="I89" t="str">
            <v>20,001-50,000</v>
          </cell>
          <cell r="J89">
            <v>0.12300334486769968</v>
          </cell>
          <cell r="K89">
            <v>0.8769966551323003</v>
          </cell>
          <cell r="L89">
            <v>1</v>
          </cell>
          <cell r="M89">
            <v>150479652.53202388</v>
          </cell>
          <cell r="N89" t="str">
            <v>5000 - 50,000</v>
          </cell>
          <cell r="O89">
            <v>0.19014991106925394</v>
          </cell>
          <cell r="P89">
            <v>0.80985008893074606</v>
          </cell>
        </row>
        <row r="90">
          <cell r="C90" t="str">
            <v>5,001-20,000</v>
          </cell>
          <cell r="D90">
            <v>0.26113899837633403</v>
          </cell>
          <cell r="E90">
            <v>0.73886100162366586</v>
          </cell>
          <cell r="F90">
            <v>1</v>
          </cell>
          <cell r="G90">
            <v>142334439.47546965</v>
          </cell>
          <cell r="H90">
            <v>0.04</v>
          </cell>
          <cell r="I90" t="str">
            <v>5,001-20,000</v>
          </cell>
          <cell r="J90">
            <v>0.26113899837633403</v>
          </cell>
          <cell r="K90">
            <v>0.73886100162366586</v>
          </cell>
          <cell r="L90">
            <v>1</v>
          </cell>
          <cell r="M90">
            <v>142334439.47546965</v>
          </cell>
          <cell r="N90" t="str">
            <v>&lt;5000</v>
          </cell>
          <cell r="O90">
            <v>0.43282821433857083</v>
          </cell>
          <cell r="P90">
            <v>0.56717178566142912</v>
          </cell>
        </row>
        <row r="91">
          <cell r="C91" t="str">
            <v>50,001-100,000</v>
          </cell>
          <cell r="D91">
            <v>1.6776928776066704E-2</v>
          </cell>
          <cell r="E91">
            <v>0.98322307122393326</v>
          </cell>
          <cell r="F91">
            <v>1</v>
          </cell>
          <cell r="G91">
            <v>29532449.302067615</v>
          </cell>
          <cell r="H91">
            <v>0.05</v>
          </cell>
          <cell r="I91" t="str">
            <v>&lt;5,001</v>
          </cell>
          <cell r="J91">
            <v>0.43282821433857083</v>
          </cell>
          <cell r="K91">
            <v>0.56717178566142912</v>
          </cell>
          <cell r="L91">
            <v>1</v>
          </cell>
          <cell r="M91">
            <v>45229806.543296024</v>
          </cell>
        </row>
        <row r="92">
          <cell r="B92" t="str">
            <v>School K-12</v>
          </cell>
          <cell r="C92" t="str">
            <v>&lt;5,001</v>
          </cell>
          <cell r="D92">
            <v>6.8260893508024292E-2</v>
          </cell>
          <cell r="E92">
            <v>0.93173910649197567</v>
          </cell>
          <cell r="F92">
            <v>1</v>
          </cell>
          <cell r="G92">
            <v>2868722.4248554921</v>
          </cell>
        </row>
        <row r="93">
          <cell r="C93" t="str">
            <v>100,001+</v>
          </cell>
          <cell r="D93">
            <v>0.16029926138119366</v>
          </cell>
          <cell r="E93">
            <v>0.83970073861880623</v>
          </cell>
          <cell r="F93">
            <v>1</v>
          </cell>
          <cell r="G93">
            <v>70407779.68745172</v>
          </cell>
        </row>
        <row r="94">
          <cell r="C94" t="str">
            <v>20,001-50,000</v>
          </cell>
          <cell r="D94">
            <v>0.14157569383085569</v>
          </cell>
          <cell r="E94">
            <v>0.85842430616914434</v>
          </cell>
          <cell r="F94">
            <v>1</v>
          </cell>
          <cell r="G94">
            <v>84555158.13868171</v>
          </cell>
        </row>
        <row r="95">
          <cell r="C95" t="str">
            <v>5,001-20,000</v>
          </cell>
          <cell r="D95">
            <v>0.24053328228867543</v>
          </cell>
          <cell r="E95">
            <v>0.75946671771132457</v>
          </cell>
          <cell r="F95">
            <v>1</v>
          </cell>
          <cell r="G95">
            <v>8452418.6872956287</v>
          </cell>
        </row>
        <row r="96">
          <cell r="C96" t="str">
            <v>50,001-100,000</v>
          </cell>
          <cell r="D96">
            <v>0.14934373572795726</v>
          </cell>
          <cell r="E96">
            <v>0.85065626427204277</v>
          </cell>
          <cell r="F96">
            <v>1</v>
          </cell>
          <cell r="G96">
            <v>60468543.335515603</v>
          </cell>
        </row>
        <row r="97">
          <cell r="B97" t="str">
            <v>Warehouse</v>
          </cell>
          <cell r="C97" t="str">
            <v>&lt;5,001</v>
          </cell>
          <cell r="D97">
            <v>0.12838801779438211</v>
          </cell>
          <cell r="E97">
            <v>0.87161198220561797</v>
          </cell>
          <cell r="F97">
            <v>1</v>
          </cell>
          <cell r="G97">
            <v>8938801.4812825639</v>
          </cell>
        </row>
        <row r="98">
          <cell r="C98" t="str">
            <v>100,001+</v>
          </cell>
          <cell r="D98">
            <v>0</v>
          </cell>
          <cell r="E98">
            <v>1</v>
          </cell>
          <cell r="F98">
            <v>1</v>
          </cell>
          <cell r="G98">
            <v>28824886.069673002</v>
          </cell>
        </row>
        <row r="99">
          <cell r="C99" t="str">
            <v>20,001-50,000</v>
          </cell>
          <cell r="D99">
            <v>5.1437746035443866E-3</v>
          </cell>
          <cell r="E99">
            <v>0.99485622539645557</v>
          </cell>
          <cell r="F99">
            <v>1</v>
          </cell>
          <cell r="G99">
            <v>99863887.212485299</v>
          </cell>
        </row>
        <row r="100">
          <cell r="C100" t="str">
            <v>5,001-20,000</v>
          </cell>
          <cell r="D100">
            <v>1.4492053425769444E-2</v>
          </cell>
          <cell r="E100">
            <v>0.98550794657423046</v>
          </cell>
          <cell r="F100">
            <v>1</v>
          </cell>
          <cell r="G100">
            <v>49025622.289909087</v>
          </cell>
        </row>
        <row r="101">
          <cell r="C101" t="str">
            <v>50,001-100,000</v>
          </cell>
          <cell r="D101">
            <v>1.8182350443928772E-2</v>
          </cell>
          <cell r="E101">
            <v>0.9818176495560712</v>
          </cell>
          <cell r="F101">
            <v>1</v>
          </cell>
          <cell r="G101">
            <v>10409150.518417275</v>
          </cell>
        </row>
        <row r="102">
          <cell r="B102" t="str">
            <v>Grand Total</v>
          </cell>
          <cell r="D102">
            <v>0.31344565584888812</v>
          </cell>
          <cell r="E102">
            <v>0.68655434415111194</v>
          </cell>
          <cell r="F102">
            <v>1</v>
          </cell>
          <cell r="G102">
            <v>2514648185.3050141</v>
          </cell>
        </row>
        <row r="105">
          <cell r="B105" t="str">
            <v>Shares of Electric Heat</v>
          </cell>
        </row>
        <row r="106">
          <cell r="B106" t="str">
            <v>Site_ID</v>
          </cell>
          <cell r="C106" t="str">
            <v>(All)</v>
          </cell>
        </row>
        <row r="107">
          <cell r="B107" t="str">
            <v>Fan_Ctr</v>
          </cell>
          <cell r="C107" t="str">
            <v>(All)</v>
          </cell>
        </row>
        <row r="108">
          <cell r="B108" t="str">
            <v>DistSys</v>
          </cell>
          <cell r="C108" t="str">
            <v>(All)</v>
          </cell>
        </row>
        <row r="109">
          <cell r="B109" t="str">
            <v>DistSys_Detail</v>
          </cell>
          <cell r="C109" t="str">
            <v>(All)</v>
          </cell>
        </row>
        <row r="110">
          <cell r="B110" t="str">
            <v>HeatSys_PrimFuel</v>
          </cell>
          <cell r="C110" t="str">
            <v>Electricity</v>
          </cell>
        </row>
        <row r="111">
          <cell r="B111" t="str">
            <v>Equip_Type</v>
          </cell>
          <cell r="C111" t="str">
            <v>(All)</v>
          </cell>
        </row>
        <row r="113">
          <cell r="B113" t="str">
            <v>Sum of Heat_Frac_Sf_PNW_Heated</v>
          </cell>
          <cell r="C113" t="str">
            <v>Column Labels</v>
          </cell>
        </row>
        <row r="114">
          <cell r="B114" t="str">
            <v>Row Labels</v>
          </cell>
          <cell r="C114" t="str">
            <v>CE</v>
          </cell>
          <cell r="D114" t="str">
            <v>HP</v>
          </cell>
          <cell r="E114" t="str">
            <v>HWC</v>
          </cell>
          <cell r="F114" t="str">
            <v>NA</v>
          </cell>
          <cell r="G114" t="str">
            <v>OT</v>
          </cell>
          <cell r="H114" t="str">
            <v>SC</v>
          </cell>
          <cell r="I114" t="str">
            <v>SE</v>
          </cell>
          <cell r="J114" t="str">
            <v>Grand Total</v>
          </cell>
          <cell r="K114" t="str">
            <v>Elect- Non-HP</v>
          </cell>
          <cell r="L114" t="str">
            <v>Elect-HP</v>
          </cell>
        </row>
        <row r="115">
          <cell r="B115" t="str">
            <v>Assembly</v>
          </cell>
          <cell r="C115">
            <v>2.1933371064227269E-2</v>
          </cell>
          <cell r="D115">
            <v>0.52037961228259577</v>
          </cell>
          <cell r="E115">
            <v>8.4869959933207936E-2</v>
          </cell>
          <cell r="F115">
            <v>0.37281705671996906</v>
          </cell>
          <cell r="G115">
            <v>0</v>
          </cell>
          <cell r="H115">
            <v>0</v>
          </cell>
          <cell r="I115">
            <v>0</v>
          </cell>
          <cell r="J115">
            <v>1</v>
          </cell>
          <cell r="K115">
            <v>0.47962038771740423</v>
          </cell>
          <cell r="L115">
            <v>0.52037961228259577</v>
          </cell>
        </row>
        <row r="116">
          <cell r="B116" t="str">
            <v>Grocery</v>
          </cell>
          <cell r="C116">
            <v>0</v>
          </cell>
          <cell r="D116">
            <v>0.61407902538687853</v>
          </cell>
          <cell r="E116">
            <v>0</v>
          </cell>
          <cell r="F116">
            <v>0.38592097461312153</v>
          </cell>
          <cell r="G116">
            <v>0</v>
          </cell>
          <cell r="H116">
            <v>0</v>
          </cell>
          <cell r="I116">
            <v>0</v>
          </cell>
          <cell r="J116">
            <v>1</v>
          </cell>
          <cell r="K116">
            <v>0.38592097461312147</v>
          </cell>
          <cell r="L116">
            <v>0.61407902538687853</v>
          </cell>
        </row>
        <row r="117">
          <cell r="B117" t="str">
            <v>Lodging</v>
          </cell>
          <cell r="C117">
            <v>0</v>
          </cell>
          <cell r="D117">
            <v>0.40473986786737931</v>
          </cell>
          <cell r="E117">
            <v>1.9101566005885497E-2</v>
          </cell>
          <cell r="F117">
            <v>0.56637390858008696</v>
          </cell>
          <cell r="G117">
            <v>0</v>
          </cell>
          <cell r="H117">
            <v>0</v>
          </cell>
          <cell r="I117">
            <v>9.7846575466481386E-3</v>
          </cell>
          <cell r="J117">
            <v>1</v>
          </cell>
          <cell r="K117">
            <v>0.59526013213262075</v>
          </cell>
          <cell r="L117">
            <v>0.40473986786737931</v>
          </cell>
        </row>
        <row r="118">
          <cell r="B118" t="str">
            <v>Office</v>
          </cell>
          <cell r="C118">
            <v>0</v>
          </cell>
          <cell r="D118">
            <v>0.54434419584121851</v>
          </cell>
          <cell r="E118">
            <v>1.3163924041996011E-2</v>
          </cell>
          <cell r="F118">
            <v>0.29977798762598179</v>
          </cell>
          <cell r="G118">
            <v>5.6989236417166553E-3</v>
          </cell>
          <cell r="H118">
            <v>1.8553743341665496E-2</v>
          </cell>
          <cell r="I118">
            <v>0.11846122550742165</v>
          </cell>
          <cell r="J118">
            <v>1</v>
          </cell>
          <cell r="K118">
            <v>0.45565580415878149</v>
          </cell>
          <cell r="L118">
            <v>0.54434419584121851</v>
          </cell>
        </row>
        <row r="119">
          <cell r="B119" t="str">
            <v>Other</v>
          </cell>
          <cell r="C119">
            <v>1.8656133921888154E-2</v>
          </cell>
          <cell r="D119">
            <v>0.38240960390786466</v>
          </cell>
          <cell r="E119">
            <v>3.4723225987817435E-2</v>
          </cell>
          <cell r="F119">
            <v>0.39770544205545494</v>
          </cell>
          <cell r="G119">
            <v>0</v>
          </cell>
          <cell r="H119">
            <v>0</v>
          </cell>
          <cell r="I119">
            <v>0.1665055941269748</v>
          </cell>
          <cell r="J119">
            <v>1</v>
          </cell>
          <cell r="K119">
            <v>0.6175903960921354</v>
          </cell>
          <cell r="L119">
            <v>0.38240960390786466</v>
          </cell>
        </row>
      </sheetData>
      <sheetData sheetId="19">
        <row r="11">
          <cell r="B11">
            <v>2.0434554153352484E-2</v>
          </cell>
        </row>
        <row r="19">
          <cell r="B19">
            <v>8.8639553331737689E-2</v>
          </cell>
          <cell r="N19" t="str">
            <v>Data tables from CBSA</v>
          </cell>
        </row>
        <row r="20">
          <cell r="B20">
            <v>2.590476843098345E-3</v>
          </cell>
        </row>
        <row r="21">
          <cell r="B21">
            <v>9.6266945662747766E-2</v>
          </cell>
          <cell r="N21" t="str">
            <v>Site_ID</v>
          </cell>
          <cell r="O21" t="str">
            <v>(All)</v>
          </cell>
        </row>
        <row r="22">
          <cell r="B22">
            <v>1</v>
          </cell>
          <cell r="N22" t="str">
            <v>Fan_Ctr</v>
          </cell>
          <cell r="O22" t="str">
            <v>(All)</v>
          </cell>
        </row>
        <row r="23">
          <cell r="B23">
            <v>7.398534349162611E-2</v>
          </cell>
          <cell r="N23" t="str">
            <v>DistSys</v>
          </cell>
          <cell r="O23" t="str">
            <v>(All)</v>
          </cell>
        </row>
        <row r="24">
          <cell r="N24" t="str">
            <v>Equip_Type</v>
          </cell>
          <cell r="O24" t="str">
            <v>(All)</v>
          </cell>
        </row>
        <row r="25">
          <cell r="N25" t="str">
            <v>DistSys_Detail</v>
          </cell>
          <cell r="O25" t="str">
            <v>(All)</v>
          </cell>
        </row>
        <row r="26">
          <cell r="N26" t="str">
            <v>Vintage</v>
          </cell>
          <cell r="O26" t="str">
            <v>2004-2013</v>
          </cell>
        </row>
        <row r="27">
          <cell r="B27" t="str">
            <v>2004-2013</v>
          </cell>
          <cell r="I27" t="str">
            <v>To CHAR</v>
          </cell>
          <cell r="U27" t="str">
            <v>Vintage</v>
          </cell>
          <cell r="V27" t="str">
            <v>2004-2013</v>
          </cell>
        </row>
        <row r="28">
          <cell r="P28" t="str">
            <v>Values</v>
          </cell>
        </row>
        <row r="29">
          <cell r="B29" t="str">
            <v>Sum of Sf_PNW</v>
          </cell>
          <cell r="E29" t="str">
            <v>SF</v>
          </cell>
          <cell r="F29" t="str">
            <v>SF Share</v>
          </cell>
          <cell r="G29" t="str">
            <v>Cool Frac</v>
          </cell>
          <cell r="J29" t="str">
            <v>SF</v>
          </cell>
          <cell r="K29" t="str">
            <v>SF Share</v>
          </cell>
          <cell r="L29" t="str">
            <v>Cool Frac</v>
          </cell>
          <cell r="N29" t="str">
            <v>Row Labels</v>
          </cell>
          <cell r="O29" t="str">
            <v>Size_Group</v>
          </cell>
          <cell r="P29" t="str">
            <v>Sum of Heat_Frac_Sf_PNW_Heated</v>
          </cell>
          <cell r="Q29" t="str">
            <v>Sum of Cool_Frac_Sf_PNW</v>
          </cell>
          <cell r="S29" t="str">
            <v>Share</v>
          </cell>
          <cell r="U29" t="str">
            <v>Row Labels</v>
          </cell>
          <cell r="V29" t="str">
            <v>Sum of Sf_PNW</v>
          </cell>
        </row>
        <row r="30">
          <cell r="B30">
            <v>165907691.59999999</v>
          </cell>
          <cell r="D30" t="str">
            <v>Assembly</v>
          </cell>
          <cell r="E30">
            <v>165907691.59999999</v>
          </cell>
          <cell r="F30">
            <v>0.12949316922883078</v>
          </cell>
          <cell r="G30">
            <v>0.91177234717447209</v>
          </cell>
          <cell r="I30" t="str">
            <v>Large Off</v>
          </cell>
          <cell r="J30">
            <v>165907691.59999999</v>
          </cell>
          <cell r="K30">
            <v>0.12949316922883078</v>
          </cell>
          <cell r="L30">
            <v>0.95128694884061893</v>
          </cell>
          <cell r="N30" t="str">
            <v>Assembly</v>
          </cell>
          <cell r="P30">
            <v>162680832.55865625</v>
          </cell>
          <cell r="Q30">
            <v>151270045.38443044</v>
          </cell>
          <cell r="R30">
            <v>165907691.59999999</v>
          </cell>
          <cell r="S30">
            <v>0.91177234717447209</v>
          </cell>
          <cell r="U30" t="str">
            <v>Assembly</v>
          </cell>
          <cell r="V30">
            <v>165907691.59999999</v>
          </cell>
        </row>
        <row r="31">
          <cell r="B31">
            <v>26180915.399999999</v>
          </cell>
          <cell r="D31" t="str">
            <v>Supermarket</v>
          </cell>
          <cell r="E31">
            <v>22661825.399999999</v>
          </cell>
          <cell r="F31">
            <v>1.7687857405861318E-2</v>
          </cell>
          <cell r="G31">
            <v>0.92147944946531313</v>
          </cell>
          <cell r="I31" t="str">
            <v>Medium Off</v>
          </cell>
          <cell r="J31">
            <v>22661825.399999999</v>
          </cell>
          <cell r="K31">
            <v>1.7687857405861318E-2</v>
          </cell>
          <cell r="L31">
            <v>0.97665874571205136</v>
          </cell>
          <cell r="N31" t="str">
            <v>Grocery</v>
          </cell>
          <cell r="O31" t="str">
            <v>&lt;5,001</v>
          </cell>
          <cell r="P31">
            <v>3007817.5990934744</v>
          </cell>
          <cell r="Q31">
            <v>2951425.5438271598</v>
          </cell>
          <cell r="R31">
            <v>3519089.9999999995</v>
          </cell>
          <cell r="S31">
            <v>0.83868998628257874</v>
          </cell>
          <cell r="U31" t="str">
            <v>Grocery</v>
          </cell>
          <cell r="V31">
            <v>26180915.399999999</v>
          </cell>
        </row>
        <row r="32">
          <cell r="B32">
            <v>3519089.9999999995</v>
          </cell>
          <cell r="D32" t="str">
            <v>Minimart</v>
          </cell>
          <cell r="E32">
            <v>3519089.9999999995</v>
          </cell>
          <cell r="F32">
            <v>2.7466967474911578E-3</v>
          </cell>
          <cell r="G32">
            <v>0.83868998628257874</v>
          </cell>
          <cell r="I32" t="str">
            <v>Small Off</v>
          </cell>
          <cell r="J32">
            <v>3519089.9999999995</v>
          </cell>
          <cell r="K32">
            <v>2.7466967474911578E-3</v>
          </cell>
          <cell r="L32">
            <v>0.91122609210258287</v>
          </cell>
          <cell r="O32" t="str">
            <v>5,001-20,000</v>
          </cell>
          <cell r="P32">
            <v>3986446.8767986465</v>
          </cell>
          <cell r="Q32">
            <v>3879036.8423711793</v>
          </cell>
          <cell r="R32">
            <v>4873991.3999999994</v>
          </cell>
          <cell r="S32">
            <v>0.79586452334962665</v>
          </cell>
          <cell r="U32" t="str">
            <v>&lt;5,001</v>
          </cell>
          <cell r="V32">
            <v>3519089.9999999995</v>
          </cell>
        </row>
        <row r="33">
          <cell r="B33">
            <v>4873991.3999999994</v>
          </cell>
          <cell r="D33" t="str">
            <v>Hospital</v>
          </cell>
          <cell r="E33">
            <v>40823878</v>
          </cell>
          <cell r="F33">
            <v>3.1863582040406992E-2</v>
          </cell>
          <cell r="I33" t="str">
            <v>Xlarge Ret</v>
          </cell>
          <cell r="J33">
            <v>40823878</v>
          </cell>
          <cell r="K33">
            <v>3.1863582040406992E-2</v>
          </cell>
          <cell r="L33">
            <v>0.98608503921852686</v>
          </cell>
          <cell r="O33" t="str">
            <v>20,001-50,000</v>
          </cell>
          <cell r="P33">
            <v>11467754.274220692</v>
          </cell>
          <cell r="Q33">
            <v>10683291.020562317</v>
          </cell>
          <cell r="R33">
            <v>11467755</v>
          </cell>
          <cell r="S33">
            <v>0.93159393626410025</v>
          </cell>
          <cell r="U33" t="str">
            <v>5,001-20,000</v>
          </cell>
          <cell r="V33">
            <v>4873991.3999999994</v>
          </cell>
        </row>
        <row r="34">
          <cell r="B34">
            <v>11467755</v>
          </cell>
          <cell r="D34" t="str">
            <v>Lodging</v>
          </cell>
          <cell r="E34">
            <v>71484167.200000003</v>
          </cell>
          <cell r="F34">
            <v>5.5794347273117231E-2</v>
          </cell>
          <cell r="G34">
            <v>0.94438859080377269</v>
          </cell>
          <cell r="I34" t="str">
            <v>Large Ret</v>
          </cell>
          <cell r="J34">
            <v>71484167.200000003</v>
          </cell>
          <cell r="K34">
            <v>5.5794347273117231E-2</v>
          </cell>
          <cell r="L34">
            <v>0.77181511362305244</v>
          </cell>
          <cell r="O34" t="str">
            <v>50,001-100,000</v>
          </cell>
          <cell r="P34">
            <v>6320078.5305375494</v>
          </cell>
          <cell r="Q34">
            <v>6320078.5305375513</v>
          </cell>
          <cell r="R34">
            <v>6320079</v>
          </cell>
          <cell r="S34">
            <v>0.99999992571889551</v>
          </cell>
          <cell r="U34" t="str">
            <v>20,001-50,000</v>
          </cell>
          <cell r="V34">
            <v>11467755</v>
          </cell>
        </row>
        <row r="35">
          <cell r="B35">
            <v>6320079</v>
          </cell>
          <cell r="D35" t="str">
            <v>Large Off</v>
          </cell>
          <cell r="E35">
            <v>148846158</v>
          </cell>
          <cell r="F35">
            <v>0.11617641437279382</v>
          </cell>
          <cell r="G35">
            <v>0.95128694884061893</v>
          </cell>
          <cell r="I35" t="str">
            <v>Medium Ret</v>
          </cell>
          <cell r="J35">
            <v>148846158</v>
          </cell>
          <cell r="K35">
            <v>0.11617641437279382</v>
          </cell>
          <cell r="L35">
            <v>0.90527535536267667</v>
          </cell>
          <cell r="N35" t="str">
            <v>Lodging</v>
          </cell>
          <cell r="P35">
            <v>67358224.807189479</v>
          </cell>
          <cell r="Q35">
            <v>67508831.926789269</v>
          </cell>
          <cell r="R35">
            <v>71484167.200000003</v>
          </cell>
          <cell r="S35">
            <v>0.94438859080377269</v>
          </cell>
          <cell r="U35" t="str">
            <v>50,001-100,000</v>
          </cell>
          <cell r="V35">
            <v>6320079</v>
          </cell>
        </row>
        <row r="36">
          <cell r="B36">
            <v>40823878</v>
          </cell>
          <cell r="D36" t="str">
            <v>Medium Off</v>
          </cell>
          <cell r="E36">
            <v>127597664</v>
          </cell>
          <cell r="F36">
            <v>9.9591681001699198E-2</v>
          </cell>
          <cell r="G36">
            <v>0.97665874571205136</v>
          </cell>
          <cell r="I36" t="str">
            <v>Small Ret</v>
          </cell>
          <cell r="J36">
            <v>127597664</v>
          </cell>
          <cell r="K36">
            <v>9.9591681001699198E-2</v>
          </cell>
          <cell r="L36">
            <v>0.53668215741883951</v>
          </cell>
          <cell r="N36" t="str">
            <v>Office</v>
          </cell>
          <cell r="O36" t="str">
            <v>&lt;5,001</v>
          </cell>
          <cell r="P36">
            <v>23029482.214190245</v>
          </cell>
          <cell r="Q36">
            <v>20985065.432742432</v>
          </cell>
          <cell r="R36">
            <v>23029482.600000001</v>
          </cell>
          <cell r="S36">
            <v>0.91122609210258287</v>
          </cell>
          <cell r="U36" t="str">
            <v>Hospital</v>
          </cell>
          <cell r="V36">
            <v>40823878</v>
          </cell>
        </row>
        <row r="37">
          <cell r="B37">
            <v>71484167.200000003</v>
          </cell>
          <cell r="D37" t="str">
            <v>Small Off</v>
          </cell>
          <cell r="E37">
            <v>23029482.600000001</v>
          </cell>
          <cell r="F37">
            <v>1.7974818761050219E-2</v>
          </cell>
          <cell r="G37">
            <v>0.91122609210258287</v>
          </cell>
          <cell r="I37" t="str">
            <v>School K-12</v>
          </cell>
          <cell r="J37">
            <v>23029482.600000001</v>
          </cell>
          <cell r="K37">
            <v>1.7974818761050219E-2</v>
          </cell>
          <cell r="L37">
            <v>0.96128535178408803</v>
          </cell>
          <cell r="O37" t="str">
            <v>5,001-20,000</v>
          </cell>
          <cell r="P37">
            <v>80784182.574405566</v>
          </cell>
          <cell r="Q37">
            <v>82746734.576799899</v>
          </cell>
          <cell r="R37">
            <v>85725024</v>
          </cell>
          <cell r="S37">
            <v>0.96525764258520241</v>
          </cell>
          <cell r="U37" t="str">
            <v>Lodging</v>
          </cell>
          <cell r="V37">
            <v>71484167.200000003</v>
          </cell>
        </row>
        <row r="38">
          <cell r="B38">
            <v>299473304.60000002</v>
          </cell>
          <cell r="D38" t="str">
            <v>Other</v>
          </cell>
          <cell r="E38">
            <v>157213913</v>
          </cell>
          <cell r="F38">
            <v>0.12270755891365605</v>
          </cell>
          <cell r="G38">
            <v>0.87717751610580841</v>
          </cell>
          <cell r="I38" t="str">
            <v>University</v>
          </cell>
          <cell r="J38">
            <v>157213913</v>
          </cell>
          <cell r="K38">
            <v>0.12270755891365605</v>
          </cell>
          <cell r="L38">
            <v>0</v>
          </cell>
          <cell r="O38" t="str">
            <v>20,001-50,000</v>
          </cell>
          <cell r="P38">
            <v>34539301.857369535</v>
          </cell>
          <cell r="Q38">
            <v>41872639.901227877</v>
          </cell>
          <cell r="R38">
            <v>41872640</v>
          </cell>
          <cell r="S38">
            <v>0.99999999764112979</v>
          </cell>
          <cell r="U38" t="str">
            <v>Office</v>
          </cell>
          <cell r="V38">
            <v>299473304.60000002</v>
          </cell>
        </row>
        <row r="39">
          <cell r="B39">
            <v>23029482.600000001</v>
          </cell>
          <cell r="D39" t="str">
            <v>residential care</v>
          </cell>
          <cell r="E39">
            <v>53966740.100000001</v>
          </cell>
          <cell r="F39">
            <v>4.2121761451219111E-2</v>
          </cell>
          <cell r="G39">
            <v>0.8423386600487599</v>
          </cell>
          <cell r="I39" t="str">
            <v>Warehouse</v>
          </cell>
          <cell r="J39">
            <v>53966740.100000001</v>
          </cell>
          <cell r="K39">
            <v>4.2121761451219111E-2</v>
          </cell>
          <cell r="L39">
            <v>0.18162271351024481</v>
          </cell>
          <cell r="O39" t="str">
            <v>50,001-100,000</v>
          </cell>
          <cell r="P39">
            <v>43034153.216813698</v>
          </cell>
          <cell r="Q39">
            <v>63253424.725206777</v>
          </cell>
          <cell r="R39">
            <v>63929821</v>
          </cell>
          <cell r="S39">
            <v>0.98941970641849253</v>
          </cell>
          <cell r="U39" t="str">
            <v>&lt;5,001</v>
          </cell>
          <cell r="V39">
            <v>23029482.600000001</v>
          </cell>
        </row>
        <row r="40">
          <cell r="B40">
            <v>85725024</v>
          </cell>
          <cell r="D40" t="str">
            <v>Restaurant</v>
          </cell>
          <cell r="E40">
            <v>16079931.400000002</v>
          </cell>
          <cell r="F40">
            <v>1.2550601228232568E-2</v>
          </cell>
          <cell r="G40">
            <v>0.99999997512427186</v>
          </cell>
          <cell r="I40" t="str">
            <v>Supermarket</v>
          </cell>
          <cell r="J40">
            <v>16079931.400000002</v>
          </cell>
          <cell r="K40">
            <v>1.2550601228232568E-2</v>
          </cell>
          <cell r="L40">
            <v>0.92147944946531313</v>
          </cell>
          <cell r="O40" t="str">
            <v>100,001+</v>
          </cell>
          <cell r="P40">
            <v>64636550.250122726</v>
          </cell>
          <cell r="Q40">
            <v>78341982.765261889</v>
          </cell>
          <cell r="R40">
            <v>84916337</v>
          </cell>
          <cell r="S40">
            <v>0.92257845230961733</v>
          </cell>
          <cell r="U40" t="str">
            <v>5,001-20,000</v>
          </cell>
          <cell r="V40">
            <v>85725024</v>
          </cell>
        </row>
        <row r="41">
          <cell r="B41">
            <v>41872640</v>
          </cell>
          <cell r="D41" t="str">
            <v>Xlarge Ret</v>
          </cell>
          <cell r="E41">
            <v>59225697</v>
          </cell>
          <cell r="F41">
            <v>4.6226447552576613E-2</v>
          </cell>
          <cell r="G41">
            <v>0.98608503921852686</v>
          </cell>
          <cell r="I41" t="str">
            <v>MiniMart</v>
          </cell>
          <cell r="J41">
            <v>59225697</v>
          </cell>
          <cell r="K41">
            <v>4.6226447552576613E-2</v>
          </cell>
          <cell r="L41">
            <v>0.83868998628257874</v>
          </cell>
          <cell r="N41" t="str">
            <v>Other</v>
          </cell>
          <cell r="P41">
            <v>153654082.32473806</v>
          </cell>
          <cell r="Q41">
            <v>137904509.70261467</v>
          </cell>
          <cell r="R41">
            <v>157213913</v>
          </cell>
          <cell r="S41">
            <v>0.87717751610580841</v>
          </cell>
          <cell r="U41" t="str">
            <v>20,001-50,000</v>
          </cell>
          <cell r="V41">
            <v>41872640</v>
          </cell>
        </row>
        <row r="42">
          <cell r="B42">
            <v>63929821</v>
          </cell>
          <cell r="D42" t="str">
            <v>Large Ret</v>
          </cell>
          <cell r="E42">
            <v>72646954</v>
          </cell>
          <cell r="F42">
            <v>5.6701917901201666E-2</v>
          </cell>
          <cell r="G42">
            <v>0.77181511362305244</v>
          </cell>
          <cell r="I42" t="str">
            <v>Restaurant</v>
          </cell>
          <cell r="J42">
            <v>72646954</v>
          </cell>
          <cell r="K42">
            <v>5.6701917901201666E-2</v>
          </cell>
          <cell r="L42">
            <v>0.99999997512427186</v>
          </cell>
          <cell r="N42" t="str">
            <v>Residential Care</v>
          </cell>
          <cell r="P42">
            <v>49714392.777311653</v>
          </cell>
          <cell r="Q42">
            <v>45458271.543033682</v>
          </cell>
          <cell r="R42">
            <v>53966740.100000001</v>
          </cell>
          <cell r="S42">
            <v>0.8423386600487599</v>
          </cell>
          <cell r="U42" t="str">
            <v>50,001-100,000</v>
          </cell>
          <cell r="V42">
            <v>63929821</v>
          </cell>
        </row>
        <row r="43">
          <cell r="B43">
            <v>84916337</v>
          </cell>
          <cell r="D43" t="str">
            <v>Medium Ret</v>
          </cell>
          <cell r="E43">
            <v>68116174</v>
          </cell>
          <cell r="F43">
            <v>5.3165583596140417E-2</v>
          </cell>
          <cell r="G43">
            <v>0.90527535536267667</v>
          </cell>
          <cell r="I43" t="str">
            <v>Lodging</v>
          </cell>
          <cell r="J43">
            <v>68116174</v>
          </cell>
          <cell r="K43">
            <v>5.3165583596140417E-2</v>
          </cell>
          <cell r="L43">
            <v>0.94438859080377269</v>
          </cell>
          <cell r="N43" t="str">
            <v>Restaurant</v>
          </cell>
          <cell r="P43">
            <v>15578466.927956199</v>
          </cell>
          <cell r="Q43">
            <v>16079931</v>
          </cell>
          <cell r="R43">
            <v>16079931.400000002</v>
          </cell>
          <cell r="S43">
            <v>0.99999997512427186</v>
          </cell>
          <cell r="U43" t="str">
            <v>100,001+</v>
          </cell>
          <cell r="V43">
            <v>84916337</v>
          </cell>
        </row>
        <row r="44">
          <cell r="B44">
            <v>157213913</v>
          </cell>
          <cell r="D44" t="str">
            <v>Small Ret</v>
          </cell>
          <cell r="E44">
            <v>9866053.6999999993</v>
          </cell>
          <cell r="F44">
            <v>7.7005866881390082E-3</v>
          </cell>
          <cell r="G44">
            <v>0.53668215741883951</v>
          </cell>
          <cell r="I44" t="str">
            <v>Hospital</v>
          </cell>
          <cell r="J44">
            <v>9866053.6999999993</v>
          </cell>
          <cell r="K44">
            <v>7.7005866881390082E-3</v>
          </cell>
          <cell r="L44">
            <v>0</v>
          </cell>
          <cell r="N44" t="str">
            <v>Retail/Service</v>
          </cell>
          <cell r="O44" t="str">
            <v>&lt;5,001</v>
          </cell>
          <cell r="P44">
            <v>9866053.8742124401</v>
          </cell>
          <cell r="Q44">
            <v>5294934.9849261232</v>
          </cell>
          <cell r="R44">
            <v>9866053.6999999993</v>
          </cell>
          <cell r="S44">
            <v>0.53668215741883951</v>
          </cell>
          <cell r="U44" t="str">
            <v>Other</v>
          </cell>
          <cell r="V44">
            <v>157213913</v>
          </cell>
        </row>
        <row r="45">
          <cell r="B45">
            <v>53966740.100000001</v>
          </cell>
          <cell r="D45" t="str">
            <v>School K-12</v>
          </cell>
          <cell r="E45">
            <v>113565709.8</v>
          </cell>
          <cell r="F45">
            <v>8.8639553331737675E-2</v>
          </cell>
          <cell r="G45">
            <v>0.96128535178408803</v>
          </cell>
          <cell r="I45" t="str">
            <v>Residential Care</v>
          </cell>
          <cell r="J45">
            <v>113565709.8</v>
          </cell>
          <cell r="K45">
            <v>8.8639553331737675E-2</v>
          </cell>
          <cell r="L45">
            <v>0.8423386600487599</v>
          </cell>
          <cell r="O45" t="str">
            <v>5,001-20,000</v>
          </cell>
          <cell r="P45">
            <v>62095801.889099516</v>
          </cell>
          <cell r="Q45">
            <v>61663893.623795919</v>
          </cell>
          <cell r="R45">
            <v>68116174</v>
          </cell>
          <cell r="S45">
            <v>0.90527535536267667</v>
          </cell>
          <cell r="U45" t="str">
            <v>Residential Care</v>
          </cell>
          <cell r="V45">
            <v>53966740.100000001</v>
          </cell>
        </row>
        <row r="46">
          <cell r="B46">
            <v>16079931.400000002</v>
          </cell>
          <cell r="D46" t="str">
            <v>University</v>
          </cell>
          <cell r="E46">
            <v>3318939.8</v>
          </cell>
          <cell r="F46">
            <v>2.5904768430983446E-3</v>
          </cell>
          <cell r="I46" t="str">
            <v>Assembly</v>
          </cell>
          <cell r="J46">
            <v>3318939.8</v>
          </cell>
          <cell r="K46">
            <v>2.5904768430983446E-3</v>
          </cell>
          <cell r="L46">
            <v>0.91177234717447209</v>
          </cell>
          <cell r="O46" t="str">
            <v>20,001-50,000</v>
          </cell>
          <cell r="P46">
            <v>72646953.999999955</v>
          </cell>
          <cell r="Q46">
            <v>56070017.055878662</v>
          </cell>
          <cell r="R46">
            <v>72646954</v>
          </cell>
          <cell r="S46">
            <v>0.77181511362305244</v>
          </cell>
          <cell r="U46" t="str">
            <v>Restaurant</v>
          </cell>
          <cell r="V46">
            <v>16079931.400000002</v>
          </cell>
        </row>
        <row r="47">
          <cell r="B47">
            <v>4744164.2</v>
          </cell>
          <cell r="D47" t="str">
            <v>Warehouse</v>
          </cell>
          <cell r="E47">
            <v>123337986.3</v>
          </cell>
          <cell r="F47">
            <v>9.6266945662747752E-2</v>
          </cell>
          <cell r="G47">
            <v>0.18162271351024481</v>
          </cell>
          <cell r="I47" t="str">
            <v>Other</v>
          </cell>
          <cell r="J47">
            <v>123337986.3</v>
          </cell>
          <cell r="K47">
            <v>9.6266945662747752E-2</v>
          </cell>
          <cell r="L47">
            <v>0.87717751610580841</v>
          </cell>
          <cell r="O47" t="str">
            <v>100,001+</v>
          </cell>
          <cell r="P47">
            <v>59225697.00000003</v>
          </cell>
          <cell r="Q47">
            <v>58401573.74898959</v>
          </cell>
          <cell r="R47">
            <v>59225697</v>
          </cell>
          <cell r="S47">
            <v>0.98608503921852686</v>
          </cell>
          <cell r="U47" t="str">
            <v>&lt;5,001</v>
          </cell>
          <cell r="V47">
            <v>4744164.2</v>
          </cell>
        </row>
        <row r="48">
          <cell r="B48">
            <v>11335767.200000001</v>
          </cell>
          <cell r="E48">
            <v>1281208055.9000001</v>
          </cell>
          <cell r="J48">
            <v>1281208055.9000001</v>
          </cell>
          <cell r="K48">
            <v>1</v>
          </cell>
          <cell r="N48" t="str">
            <v>School K-12</v>
          </cell>
          <cell r="P48">
            <v>110527499.14520694</v>
          </cell>
          <cell r="Q48">
            <v>109169053.29570265</v>
          </cell>
          <cell r="R48">
            <v>113565709.8</v>
          </cell>
          <cell r="S48">
            <v>0.96128535178408803</v>
          </cell>
          <cell r="U48" t="str">
            <v>5,001-20,000</v>
          </cell>
          <cell r="V48">
            <v>11335767.200000001</v>
          </cell>
        </row>
        <row r="49">
          <cell r="B49">
            <v>209854878.69999999</v>
          </cell>
          <cell r="N49" t="str">
            <v>Warehouse</v>
          </cell>
          <cell r="P49">
            <v>84732711.903829709</v>
          </cell>
          <cell r="Q49">
            <v>22400979.7506954</v>
          </cell>
          <cell r="R49">
            <v>123337986.3</v>
          </cell>
          <cell r="S49">
            <v>0.18162271351024481</v>
          </cell>
          <cell r="U49" t="str">
            <v>Retail/Service</v>
          </cell>
          <cell r="V49">
            <v>209854878.69999999</v>
          </cell>
        </row>
        <row r="50">
          <cell r="B50">
            <v>9866053.6999999993</v>
          </cell>
          <cell r="N50" t="str">
            <v>Grand Total</v>
          </cell>
          <cell r="P50">
            <v>1118886484.6017523</v>
          </cell>
          <cell r="Q50">
            <v>1042255721.3553934</v>
          </cell>
          <cell r="R50">
            <v>1281208055.9000001</v>
          </cell>
          <cell r="S50">
            <v>0.81349451133699613</v>
          </cell>
          <cell r="U50" t="str">
            <v>&lt;5,001</v>
          </cell>
          <cell r="V50">
            <v>9866053.6999999993</v>
          </cell>
        </row>
        <row r="51">
          <cell r="B51">
            <v>68116174</v>
          </cell>
          <cell r="U51" t="str">
            <v>5,001-20,000</v>
          </cell>
          <cell r="V51">
            <v>68116174</v>
          </cell>
        </row>
        <row r="52">
          <cell r="B52">
            <v>72646954</v>
          </cell>
          <cell r="U52" t="str">
            <v>20,001-50,000</v>
          </cell>
          <cell r="V52">
            <v>72646954</v>
          </cell>
        </row>
        <row r="53">
          <cell r="B53">
            <v>59225697</v>
          </cell>
          <cell r="U53" t="str">
            <v>100,001+</v>
          </cell>
          <cell r="V53">
            <v>59225697</v>
          </cell>
        </row>
        <row r="54">
          <cell r="B54">
            <v>113565709.8</v>
          </cell>
          <cell r="U54" t="str">
            <v>School K-12</v>
          </cell>
          <cell r="V54">
            <v>113565709.8</v>
          </cell>
        </row>
        <row r="55">
          <cell r="B55">
            <v>3318939.8</v>
          </cell>
          <cell r="U55" t="str">
            <v>University</v>
          </cell>
          <cell r="V55">
            <v>3318939.8</v>
          </cell>
        </row>
        <row r="56">
          <cell r="B56">
            <v>123337986.3</v>
          </cell>
          <cell r="U56" t="str">
            <v>Warehouse</v>
          </cell>
          <cell r="V56">
            <v>123337986.3</v>
          </cell>
        </row>
        <row r="57">
          <cell r="B57">
            <v>1281208055.9000001</v>
          </cell>
          <cell r="U57" t="str">
            <v>Grand Total</v>
          </cell>
          <cell r="V57">
            <v>1281208055.9000001</v>
          </cell>
        </row>
        <row r="63">
          <cell r="B63" t="str">
            <v>(All)</v>
          </cell>
        </row>
        <row r="64">
          <cell r="B64" t="str">
            <v>(All)</v>
          </cell>
        </row>
        <row r="65">
          <cell r="B65" t="str">
            <v>(All)</v>
          </cell>
        </row>
        <row r="66">
          <cell r="B66" t="str">
            <v>(All)</v>
          </cell>
        </row>
        <row r="67">
          <cell r="B67" t="str">
            <v>2004-2013</v>
          </cell>
        </row>
        <row r="68">
          <cell r="B68" t="str">
            <v>Electricity</v>
          </cell>
        </row>
        <row r="70">
          <cell r="C70" t="str">
            <v>Column Labels</v>
          </cell>
          <cell r="F70" t="str">
            <v>HP</v>
          </cell>
        </row>
        <row r="71">
          <cell r="B71" t="str">
            <v>Size_Group</v>
          </cell>
          <cell r="C71">
            <v>1</v>
          </cell>
          <cell r="D71">
            <v>3</v>
          </cell>
          <cell r="E71">
            <v>4</v>
          </cell>
          <cell r="F71">
            <v>5</v>
          </cell>
          <cell r="G71">
            <v>6</v>
          </cell>
          <cell r="H71">
            <v>8</v>
          </cell>
          <cell r="I71">
            <v>9</v>
          </cell>
          <cell r="J71">
            <v>10</v>
          </cell>
          <cell r="K71">
            <v>11</v>
          </cell>
          <cell r="L71">
            <v>12</v>
          </cell>
          <cell r="M71">
            <v>13</v>
          </cell>
          <cell r="N71" t="str">
            <v>(blank)</v>
          </cell>
          <cell r="O71" t="str">
            <v>Grand Total</v>
          </cell>
          <cell r="P71" t="str">
            <v>SF</v>
          </cell>
          <cell r="Q71" t="str">
            <v>HP</v>
          </cell>
          <cell r="R71" t="str">
            <v>Elect</v>
          </cell>
        </row>
        <row r="72">
          <cell r="C72">
            <v>3.6534593810539057E-2</v>
          </cell>
          <cell r="D72">
            <v>9.6072243813068336E-2</v>
          </cell>
          <cell r="E72">
            <v>0</v>
          </cell>
          <cell r="F72">
            <v>0.50965114798682787</v>
          </cell>
          <cell r="G72">
            <v>3.1956647213604777E-2</v>
          </cell>
          <cell r="H72">
            <v>0</v>
          </cell>
          <cell r="I72">
            <v>0</v>
          </cell>
          <cell r="J72">
            <v>3.5497740342013101E-3</v>
          </cell>
          <cell r="K72">
            <v>5.8039414061002159E-4</v>
          </cell>
          <cell r="L72">
            <v>0</v>
          </cell>
          <cell r="M72">
            <v>0</v>
          </cell>
          <cell r="N72">
            <v>0.32165519900114858</v>
          </cell>
          <cell r="O72">
            <v>1</v>
          </cell>
          <cell r="P72">
            <v>323583577.89067554</v>
          </cell>
          <cell r="Q72">
            <v>0.50965114798682787</v>
          </cell>
          <cell r="R72">
            <v>0.49034885201317213</v>
          </cell>
        </row>
        <row r="73">
          <cell r="B73" t="str">
            <v>&lt;5,001</v>
          </cell>
          <cell r="C73">
            <v>0</v>
          </cell>
          <cell r="D73">
            <v>0</v>
          </cell>
          <cell r="E73">
            <v>0.18622247697050309</v>
          </cell>
          <cell r="F73">
            <v>0.81377752302949691</v>
          </cell>
          <cell r="G73">
            <v>0</v>
          </cell>
          <cell r="H73">
            <v>0</v>
          </cell>
          <cell r="I73">
            <v>0</v>
          </cell>
          <cell r="J73">
            <v>0</v>
          </cell>
          <cell r="K73">
            <v>0</v>
          </cell>
          <cell r="L73">
            <v>0</v>
          </cell>
          <cell r="M73">
            <v>0</v>
          </cell>
          <cell r="N73">
            <v>0</v>
          </cell>
          <cell r="O73">
            <v>1</v>
          </cell>
          <cell r="P73">
            <v>9815889.4471183456</v>
          </cell>
          <cell r="Q73">
            <v>0.81377752302949691</v>
          </cell>
          <cell r="R73">
            <v>0.18622247697050309</v>
          </cell>
        </row>
        <row r="74">
          <cell r="B74" t="str">
            <v>5,001-20,000</v>
          </cell>
          <cell r="C74">
            <v>0.81202354242998354</v>
          </cell>
          <cell r="D74">
            <v>3.3971992626398925E-2</v>
          </cell>
          <cell r="E74">
            <v>0</v>
          </cell>
          <cell r="F74">
            <v>0.15400446494361758</v>
          </cell>
          <cell r="G74">
            <v>0</v>
          </cell>
          <cell r="H74">
            <v>0</v>
          </cell>
          <cell r="I74">
            <v>0</v>
          </cell>
          <cell r="J74">
            <v>0</v>
          </cell>
          <cell r="K74">
            <v>0</v>
          </cell>
          <cell r="L74">
            <v>0</v>
          </cell>
          <cell r="M74">
            <v>0</v>
          </cell>
          <cell r="N74">
            <v>0</v>
          </cell>
          <cell r="O74">
            <v>1</v>
          </cell>
          <cell r="P74">
            <v>16084444.905748043</v>
          </cell>
          <cell r="Q74">
            <v>0.15400446494361758</v>
          </cell>
          <cell r="R74">
            <v>0.84599553505638236</v>
          </cell>
        </row>
        <row r="75">
          <cell r="B75" t="str">
            <v>20,001-50,000</v>
          </cell>
          <cell r="C75">
            <v>0</v>
          </cell>
          <cell r="D75">
            <v>0</v>
          </cell>
          <cell r="E75">
            <v>0</v>
          </cell>
          <cell r="F75">
            <v>0.18249203765273975</v>
          </cell>
          <cell r="G75">
            <v>0</v>
          </cell>
          <cell r="H75">
            <v>0</v>
          </cell>
          <cell r="I75">
            <v>0.8175079623472602</v>
          </cell>
          <cell r="J75">
            <v>0</v>
          </cell>
          <cell r="K75">
            <v>0</v>
          </cell>
          <cell r="L75">
            <v>0</v>
          </cell>
          <cell r="M75">
            <v>0</v>
          </cell>
          <cell r="N75">
            <v>0</v>
          </cell>
          <cell r="O75">
            <v>1</v>
          </cell>
          <cell r="P75">
            <v>23241500.137925949</v>
          </cell>
          <cell r="Q75">
            <v>0.18249203765273975</v>
          </cell>
          <cell r="R75">
            <v>0.81750796234726031</v>
          </cell>
        </row>
        <row r="76">
          <cell r="C76">
            <v>2.6830345435340821E-2</v>
          </cell>
          <cell r="D76">
            <v>1.3652575123708729E-2</v>
          </cell>
          <cell r="E76">
            <v>2.8001180638092205E-2</v>
          </cell>
          <cell r="F76">
            <v>0.18888064796136644</v>
          </cell>
          <cell r="G76">
            <v>0.57870617384054446</v>
          </cell>
          <cell r="H76">
            <v>0</v>
          </cell>
          <cell r="I76">
            <v>0</v>
          </cell>
          <cell r="J76">
            <v>7.5228886618891851E-3</v>
          </cell>
          <cell r="K76">
            <v>0.10945787462577937</v>
          </cell>
          <cell r="L76">
            <v>0</v>
          </cell>
          <cell r="M76">
            <v>0</v>
          </cell>
          <cell r="N76">
            <v>4.6948313713278858E-2</v>
          </cell>
          <cell r="O76">
            <v>1</v>
          </cell>
          <cell r="P76">
            <v>158846349.10849831</v>
          </cell>
          <cell r="Q76">
            <v>0.18888064796136644</v>
          </cell>
          <cell r="R76">
            <v>0.8111193520386335</v>
          </cell>
        </row>
        <row r="77">
          <cell r="B77" t="str">
            <v>&lt;5,001</v>
          </cell>
          <cell r="C77">
            <v>0</v>
          </cell>
          <cell r="D77">
            <v>0.17664037080346631</v>
          </cell>
          <cell r="E77">
            <v>0</v>
          </cell>
          <cell r="F77">
            <v>0.52490452587958114</v>
          </cell>
          <cell r="G77">
            <v>0</v>
          </cell>
          <cell r="H77">
            <v>0</v>
          </cell>
          <cell r="I77">
            <v>0</v>
          </cell>
          <cell r="J77">
            <v>1.9787254337404303E-2</v>
          </cell>
          <cell r="K77">
            <v>0</v>
          </cell>
          <cell r="L77">
            <v>0</v>
          </cell>
          <cell r="M77">
            <v>0</v>
          </cell>
          <cell r="N77">
            <v>0.27866784897954844</v>
          </cell>
          <cell r="O77">
            <v>1</v>
          </cell>
          <cell r="P77">
            <v>88922415.770519257</v>
          </cell>
          <cell r="Q77">
            <v>0.52490452587958114</v>
          </cell>
          <cell r="R77">
            <v>0.47509547412041886</v>
          </cell>
        </row>
        <row r="78">
          <cell r="B78" t="str">
            <v>5,001-20,000</v>
          </cell>
          <cell r="C78">
            <v>0</v>
          </cell>
          <cell r="D78">
            <v>0</v>
          </cell>
          <cell r="E78">
            <v>4.3228968896827348E-2</v>
          </cell>
          <cell r="F78">
            <v>0.75611452678600732</v>
          </cell>
          <cell r="G78">
            <v>0</v>
          </cell>
          <cell r="H78">
            <v>0</v>
          </cell>
          <cell r="I78">
            <v>0</v>
          </cell>
          <cell r="J78">
            <v>0</v>
          </cell>
          <cell r="K78">
            <v>0</v>
          </cell>
          <cell r="L78">
            <v>3.0685926118516452E-2</v>
          </cell>
          <cell r="M78">
            <v>0</v>
          </cell>
          <cell r="N78">
            <v>0.16997057819864889</v>
          </cell>
          <cell r="O78">
            <v>1</v>
          </cell>
          <cell r="P78">
            <v>154110090.46318847</v>
          </cell>
          <cell r="Q78">
            <v>0.75611452678600732</v>
          </cell>
          <cell r="R78">
            <v>0.24388547321399268</v>
          </cell>
        </row>
        <row r="79">
          <cell r="B79" t="str">
            <v>20,001-50,000</v>
          </cell>
          <cell r="C79">
            <v>0.27157849224769093</v>
          </cell>
          <cell r="D79">
            <v>0.16108600680990617</v>
          </cell>
          <cell r="E79">
            <v>0</v>
          </cell>
          <cell r="F79">
            <v>0.48968672235722216</v>
          </cell>
          <cell r="G79">
            <v>4.2122637341405176E-4</v>
          </cell>
          <cell r="H79">
            <v>0</v>
          </cell>
          <cell r="I79">
            <v>0</v>
          </cell>
          <cell r="J79">
            <v>0</v>
          </cell>
          <cell r="K79">
            <v>0</v>
          </cell>
          <cell r="L79">
            <v>0</v>
          </cell>
          <cell r="M79">
            <v>0</v>
          </cell>
          <cell r="N79">
            <v>7.7227552211766498E-2</v>
          </cell>
          <cell r="O79">
            <v>1</v>
          </cell>
          <cell r="P79">
            <v>121088778.65134136</v>
          </cell>
          <cell r="Q79">
            <v>0.48968672235722216</v>
          </cell>
          <cell r="R79">
            <v>0.5103132776427779</v>
          </cell>
        </row>
        <row r="80">
          <cell r="B80" t="str">
            <v>50,001-100,000</v>
          </cell>
          <cell r="C80">
            <v>0</v>
          </cell>
          <cell r="D80">
            <v>0</v>
          </cell>
          <cell r="E80">
            <v>0</v>
          </cell>
          <cell r="F80">
            <v>0</v>
          </cell>
          <cell r="G80">
            <v>0</v>
          </cell>
          <cell r="H80">
            <v>0</v>
          </cell>
          <cell r="I80">
            <v>0</v>
          </cell>
          <cell r="J80">
            <v>0</v>
          </cell>
          <cell r="K80">
            <v>0</v>
          </cell>
          <cell r="L80">
            <v>0</v>
          </cell>
          <cell r="M80">
            <v>0</v>
          </cell>
          <cell r="N80">
            <v>1</v>
          </cell>
          <cell r="O80">
            <v>1</v>
          </cell>
          <cell r="P80">
            <v>83126914.229880497</v>
          </cell>
          <cell r="Q80">
            <v>0</v>
          </cell>
          <cell r="R80">
            <v>1</v>
          </cell>
        </row>
        <row r="81">
          <cell r="B81" t="str">
            <v>100,001+</v>
          </cell>
          <cell r="C81">
            <v>0</v>
          </cell>
          <cell r="D81">
            <v>9.0247339982572464E-2</v>
          </cell>
          <cell r="E81">
            <v>0</v>
          </cell>
          <cell r="F81">
            <v>3.7300330925293994E-2</v>
          </cell>
          <cell r="G81">
            <v>0</v>
          </cell>
          <cell r="H81">
            <v>0</v>
          </cell>
          <cell r="I81">
            <v>0</v>
          </cell>
          <cell r="J81">
            <v>6.1086377136007814E-4</v>
          </cell>
          <cell r="K81">
            <v>0</v>
          </cell>
          <cell r="L81">
            <v>0</v>
          </cell>
          <cell r="M81">
            <v>0</v>
          </cell>
          <cell r="N81">
            <v>0.87184146532077345</v>
          </cell>
          <cell r="O81">
            <v>1</v>
          </cell>
          <cell r="P81">
            <v>161400968.09734377</v>
          </cell>
          <cell r="Q81">
            <v>3.7300330925293994E-2</v>
          </cell>
          <cell r="R81">
            <v>0.96269966907470605</v>
          </cell>
        </row>
        <row r="82">
          <cell r="C82">
            <v>3.0358719899233007E-2</v>
          </cell>
          <cell r="D82">
            <v>7.9022624302837394E-2</v>
          </cell>
          <cell r="E82">
            <v>2.3915459988707082E-2</v>
          </cell>
          <cell r="F82">
            <v>0.41080265497275703</v>
          </cell>
          <cell r="G82">
            <v>5.4849597267194045E-2</v>
          </cell>
          <cell r="H82">
            <v>5.3229117383233899E-3</v>
          </cell>
          <cell r="I82">
            <v>9.1480776677612327E-2</v>
          </cell>
          <cell r="J82">
            <v>8.7343776958000094E-3</v>
          </cell>
          <cell r="K82">
            <v>0</v>
          </cell>
          <cell r="L82">
            <v>0</v>
          </cell>
          <cell r="M82">
            <v>0</v>
          </cell>
          <cell r="N82">
            <v>0.29551287745753574</v>
          </cell>
          <cell r="O82">
            <v>1</v>
          </cell>
          <cell r="P82">
            <v>274835103.70914501</v>
          </cell>
          <cell r="Q82">
            <v>0.41080265497275703</v>
          </cell>
          <cell r="R82">
            <v>0.58919734502724297</v>
          </cell>
        </row>
        <row r="83">
          <cell r="C83">
            <v>4.8491951753153045E-2</v>
          </cell>
          <cell r="D83">
            <v>0</v>
          </cell>
          <cell r="E83">
            <v>7.2786406113312819E-3</v>
          </cell>
          <cell r="F83">
            <v>0.25160789616687884</v>
          </cell>
          <cell r="G83">
            <v>0.31248631124873866</v>
          </cell>
          <cell r="H83">
            <v>0</v>
          </cell>
          <cell r="I83">
            <v>0</v>
          </cell>
          <cell r="J83">
            <v>0.18360090438102558</v>
          </cell>
          <cell r="K83">
            <v>0.17776288985715782</v>
          </cell>
          <cell r="L83">
            <v>0</v>
          </cell>
          <cell r="M83">
            <v>1.383259321048938E-4</v>
          </cell>
          <cell r="N83">
            <v>1.863308004961009E-2</v>
          </cell>
          <cell r="O83">
            <v>1</v>
          </cell>
          <cell r="P83">
            <v>117631709.17964283</v>
          </cell>
          <cell r="Q83">
            <v>0.25160789616687884</v>
          </cell>
          <cell r="R83">
            <v>0.74839210383312116</v>
          </cell>
        </row>
        <row r="84">
          <cell r="C84">
            <v>0</v>
          </cell>
          <cell r="D84">
            <v>0</v>
          </cell>
          <cell r="E84">
            <v>8.4985032383021089E-2</v>
          </cell>
          <cell r="F84">
            <v>0.8667911132476972</v>
          </cell>
          <cell r="G84">
            <v>0</v>
          </cell>
          <cell r="H84">
            <v>0</v>
          </cell>
          <cell r="I84">
            <v>0</v>
          </cell>
          <cell r="J84">
            <v>4.8223854369281734E-2</v>
          </cell>
          <cell r="K84">
            <v>0</v>
          </cell>
          <cell r="L84">
            <v>0</v>
          </cell>
          <cell r="M84">
            <v>0</v>
          </cell>
          <cell r="N84">
            <v>0</v>
          </cell>
          <cell r="O84">
            <v>1</v>
          </cell>
          <cell r="P84">
            <v>47431959.763809502</v>
          </cell>
          <cell r="Q84">
            <v>0.8667911132476972</v>
          </cell>
          <cell r="R84">
            <v>0.1332088867523028</v>
          </cell>
        </row>
        <row r="85">
          <cell r="B85" t="str">
            <v>&lt;5,001</v>
          </cell>
          <cell r="C85">
            <v>0</v>
          </cell>
          <cell r="D85">
            <v>0.30228709576973001</v>
          </cell>
          <cell r="E85">
            <v>0</v>
          </cell>
          <cell r="F85">
            <v>0.6004457335185307</v>
          </cell>
          <cell r="G85">
            <v>0</v>
          </cell>
          <cell r="H85">
            <v>0</v>
          </cell>
          <cell r="I85">
            <v>0</v>
          </cell>
          <cell r="J85">
            <v>3.9538732283492091E-2</v>
          </cell>
          <cell r="K85">
            <v>5.7728438428247104E-2</v>
          </cell>
          <cell r="L85">
            <v>0</v>
          </cell>
          <cell r="M85">
            <v>0</v>
          </cell>
          <cell r="N85">
            <v>0</v>
          </cell>
          <cell r="O85">
            <v>1</v>
          </cell>
          <cell r="P85">
            <v>45229806.543296024</v>
          </cell>
          <cell r="Q85">
            <v>0.6004457335185307</v>
          </cell>
          <cell r="R85">
            <v>0.3995542664814693</v>
          </cell>
        </row>
        <row r="86">
          <cell r="B86" t="str">
            <v>5,001-20,000</v>
          </cell>
          <cell r="C86">
            <v>0.67420376757283751</v>
          </cell>
          <cell r="D86">
            <v>0</v>
          </cell>
          <cell r="E86">
            <v>0</v>
          </cell>
          <cell r="F86">
            <v>0.25959218292260067</v>
          </cell>
          <cell r="G86">
            <v>0</v>
          </cell>
          <cell r="H86">
            <v>0</v>
          </cell>
          <cell r="I86">
            <v>6.6204049504561782E-2</v>
          </cell>
          <cell r="J86">
            <v>0</v>
          </cell>
          <cell r="K86">
            <v>0</v>
          </cell>
          <cell r="L86">
            <v>0</v>
          </cell>
          <cell r="M86">
            <v>0</v>
          </cell>
          <cell r="N86">
            <v>0</v>
          </cell>
          <cell r="O86">
            <v>1</v>
          </cell>
          <cell r="P86">
            <v>142334439.47546965</v>
          </cell>
          <cell r="Q86">
            <v>0.25959218292260067</v>
          </cell>
          <cell r="R86">
            <v>0.74040781707739933</v>
          </cell>
        </row>
        <row r="87">
          <cell r="B87" t="str">
            <v>20,001-50,000</v>
          </cell>
          <cell r="C87">
            <v>0.44457384121018961</v>
          </cell>
          <cell r="D87">
            <v>0</v>
          </cell>
          <cell r="E87">
            <v>0</v>
          </cell>
          <cell r="F87">
            <v>0.52538539575341459</v>
          </cell>
          <cell r="G87">
            <v>0</v>
          </cell>
          <cell r="H87">
            <v>0</v>
          </cell>
          <cell r="I87">
            <v>0</v>
          </cell>
          <cell r="J87">
            <v>3.0040763036395728E-2</v>
          </cell>
          <cell r="K87">
            <v>0</v>
          </cell>
          <cell r="L87">
            <v>0</v>
          </cell>
          <cell r="M87">
            <v>0</v>
          </cell>
          <cell r="N87">
            <v>0</v>
          </cell>
          <cell r="O87">
            <v>1</v>
          </cell>
          <cell r="P87">
            <v>150479652.53202388</v>
          </cell>
          <cell r="Q87">
            <v>0.52538539575341459</v>
          </cell>
          <cell r="R87">
            <v>0.47461460424658541</v>
          </cell>
        </row>
        <row r="88">
          <cell r="B88" t="str">
            <v>100,001+</v>
          </cell>
          <cell r="C88">
            <v>0</v>
          </cell>
          <cell r="D88">
            <v>0</v>
          </cell>
          <cell r="E88">
            <v>0</v>
          </cell>
          <cell r="F88">
            <v>1</v>
          </cell>
          <cell r="G88">
            <v>0</v>
          </cell>
          <cell r="H88">
            <v>0</v>
          </cell>
          <cell r="I88">
            <v>0</v>
          </cell>
          <cell r="J88">
            <v>0</v>
          </cell>
          <cell r="K88">
            <v>0</v>
          </cell>
          <cell r="L88">
            <v>0</v>
          </cell>
          <cell r="M88">
            <v>0</v>
          </cell>
          <cell r="N88">
            <v>0</v>
          </cell>
          <cell r="O88">
            <v>1</v>
          </cell>
          <cell r="P88">
            <v>29532449.302067615</v>
          </cell>
          <cell r="Q88">
            <v>1</v>
          </cell>
          <cell r="R88">
            <v>0</v>
          </cell>
        </row>
        <row r="89">
          <cell r="C89">
            <v>0</v>
          </cell>
          <cell r="D89">
            <v>0</v>
          </cell>
          <cell r="E89">
            <v>0</v>
          </cell>
          <cell r="F89">
            <v>0.60623284948217304</v>
          </cell>
          <cell r="G89">
            <v>0</v>
          </cell>
          <cell r="H89">
            <v>0</v>
          </cell>
          <cell r="I89">
            <v>0</v>
          </cell>
          <cell r="J89">
            <v>0</v>
          </cell>
          <cell r="K89">
            <v>0</v>
          </cell>
          <cell r="L89">
            <v>7.8006315859590558E-2</v>
          </cell>
          <cell r="M89">
            <v>0</v>
          </cell>
          <cell r="N89">
            <v>0.31576083465823634</v>
          </cell>
          <cell r="O89">
            <v>1</v>
          </cell>
          <cell r="P89">
            <v>124562026.1368593</v>
          </cell>
          <cell r="Q89">
            <v>0.60623284948217304</v>
          </cell>
          <cell r="R89">
            <v>0.39376715051782696</v>
          </cell>
        </row>
        <row r="90">
          <cell r="C90">
            <v>0</v>
          </cell>
          <cell r="D90">
            <v>0</v>
          </cell>
          <cell r="E90">
            <v>0</v>
          </cell>
          <cell r="F90">
            <v>0.25284882715292539</v>
          </cell>
          <cell r="G90">
            <v>9.15963886801789E-2</v>
          </cell>
          <cell r="H90">
            <v>5.0434425613117444E-2</v>
          </cell>
          <cell r="I90">
            <v>0</v>
          </cell>
          <cell r="J90">
            <v>0.60086537417955166</v>
          </cell>
          <cell r="K90">
            <v>4.2549843742266929E-3</v>
          </cell>
          <cell r="L90">
            <v>0</v>
          </cell>
          <cell r="M90">
            <v>0</v>
          </cell>
          <cell r="N90">
            <v>0</v>
          </cell>
          <cell r="O90">
            <v>1</v>
          </cell>
          <cell r="P90">
            <v>226752622.27380022</v>
          </cell>
          <cell r="Q90">
            <v>0.25284882715292539</v>
          </cell>
          <cell r="R90">
            <v>0.74715117284707455</v>
          </cell>
        </row>
        <row r="91">
          <cell r="C91">
            <v>9.1376585173836206E-2</v>
          </cell>
          <cell r="D91">
            <v>4.3578166262721339E-2</v>
          </cell>
          <cell r="E91">
            <v>1.5647501421037862E-2</v>
          </cell>
          <cell r="F91">
            <v>0.36751344938564412</v>
          </cell>
          <cell r="G91">
            <v>0.12676686309729684</v>
          </cell>
          <cell r="H91">
            <v>7.9239003385834128E-4</v>
          </cell>
          <cell r="I91">
            <v>1.6904134041812836E-2</v>
          </cell>
          <cell r="J91">
            <v>2.4251816992745853E-2</v>
          </cell>
          <cell r="K91">
            <v>3.4260457436102294E-2</v>
          </cell>
          <cell r="L91">
            <v>7.4496258356358891E-3</v>
          </cell>
          <cell r="M91">
            <v>1.3534357178331009E-5</v>
          </cell>
          <cell r="N91">
            <v>0.27144547596213026</v>
          </cell>
          <cell r="O91">
            <v>1</v>
          </cell>
          <cell r="P91">
            <v>197062347.57176718</v>
          </cell>
          <cell r="Q91">
            <v>0.36751344938564412</v>
          </cell>
          <cell r="R91">
            <v>0.63248655061435588</v>
          </cell>
        </row>
        <row r="93">
          <cell r="B93" t="str">
            <v>(All)</v>
          </cell>
        </row>
        <row r="94">
          <cell r="B94" t="str">
            <v>(All)</v>
          </cell>
        </row>
        <row r="95">
          <cell r="B95" t="str">
            <v>(All)</v>
          </cell>
        </row>
        <row r="96">
          <cell r="B96" t="str">
            <v>(All)</v>
          </cell>
        </row>
        <row r="97">
          <cell r="B97" t="str">
            <v>(All)</v>
          </cell>
        </row>
        <row r="98">
          <cell r="B98" t="str">
            <v>2004-2013</v>
          </cell>
        </row>
        <row r="100">
          <cell r="C100" t="str">
            <v>Column Labels</v>
          </cell>
          <cell r="O100" t="str">
            <v>Heat Type Final</v>
          </cell>
        </row>
        <row r="101">
          <cell r="B101" t="str">
            <v>Size_Group</v>
          </cell>
          <cell r="C101" t="str">
            <v>Electricity</v>
          </cell>
          <cell r="D101" t="str">
            <v>Natural Gas</v>
          </cell>
          <cell r="E101" t="str">
            <v>Grand Total</v>
          </cell>
          <cell r="F101" t="str">
            <v>Total SF</v>
          </cell>
        </row>
        <row r="102">
          <cell r="C102">
            <v>0.19127215823254617</v>
          </cell>
          <cell r="D102">
            <v>0.80872784176745371</v>
          </cell>
          <cell r="E102">
            <v>1</v>
          </cell>
          <cell r="F102">
            <v>323583577.89067554</v>
          </cell>
          <cell r="J102" t="str">
            <v>Elect Share</v>
          </cell>
          <cell r="K102" t="str">
            <v>NG Share</v>
          </cell>
          <cell r="L102" t="str">
            <v>HP</v>
          </cell>
          <cell r="M102" t="str">
            <v>Elect</v>
          </cell>
          <cell r="P102" t="str">
            <v>NG</v>
          </cell>
          <cell r="Q102" t="str">
            <v>Elect</v>
          </cell>
          <cell r="R102" t="str">
            <v>HP</v>
          </cell>
        </row>
        <row r="103">
          <cell r="B103" t="str">
            <v>&lt;5,001</v>
          </cell>
          <cell r="C103">
            <v>0.34120957993445039</v>
          </cell>
          <cell r="D103">
            <v>0.65879042006554966</v>
          </cell>
          <cell r="E103">
            <v>1</v>
          </cell>
          <cell r="F103">
            <v>9815889.4471183456</v>
          </cell>
          <cell r="I103" t="str">
            <v>Assembly</v>
          </cell>
          <cell r="J103">
            <v>0.19127215823254617</v>
          </cell>
          <cell r="K103">
            <v>0.80872784176745371</v>
          </cell>
          <cell r="L103">
            <v>0.50965114798682787</v>
          </cell>
          <cell r="M103">
            <v>0.49034885201317213</v>
          </cell>
          <cell r="O103" t="str">
            <v>Large Off</v>
          </cell>
          <cell r="P103">
            <v>0.80872784176745371</v>
          </cell>
          <cell r="Q103">
            <v>9.379008321141083E-2</v>
          </cell>
          <cell r="R103">
            <v>9.7482075021135345E-2</v>
          </cell>
        </row>
        <row r="104">
          <cell r="B104" t="str">
            <v>5,001-20,000</v>
          </cell>
          <cell r="C104">
            <v>0.20553132715572342</v>
          </cell>
          <cell r="D104">
            <v>0.79446867284427658</v>
          </cell>
          <cell r="E104">
            <v>1</v>
          </cell>
          <cell r="F104">
            <v>16084444.905748043</v>
          </cell>
          <cell r="I104" t="str">
            <v>Supermarket</v>
          </cell>
          <cell r="J104">
            <v>6.8914388415774033E-2</v>
          </cell>
          <cell r="K104">
            <v>0.93108561158422598</v>
          </cell>
          <cell r="L104">
            <v>0.17084052379262782</v>
          </cell>
          <cell r="M104">
            <v>0.82915947620737218</v>
          </cell>
          <cell r="O104" t="str">
            <v>Medium Off</v>
          </cell>
          <cell r="P104">
            <v>0.93108561158422598</v>
          </cell>
          <cell r="Q104">
            <v>5.7141018201974592E-2</v>
          </cell>
          <cell r="R104">
            <v>1.1773370213799438E-2</v>
          </cell>
        </row>
        <row r="105">
          <cell r="B105" t="str">
            <v>20,001-50,000</v>
          </cell>
          <cell r="C105">
            <v>2.9445627872964144E-2</v>
          </cell>
          <cell r="D105">
            <v>0.97055437212703577</v>
          </cell>
          <cell r="E105">
            <v>1</v>
          </cell>
          <cell r="F105">
            <v>23241500.137925949</v>
          </cell>
          <cell r="I105" t="str">
            <v>Minimart</v>
          </cell>
          <cell r="J105">
            <v>0.34120957993445039</v>
          </cell>
          <cell r="K105">
            <v>0.65879042006554966</v>
          </cell>
          <cell r="L105">
            <v>0.81377752302949691</v>
          </cell>
          <cell r="M105">
            <v>0.18622247697050309</v>
          </cell>
          <cell r="O105" t="str">
            <v>Small Off</v>
          </cell>
          <cell r="P105">
            <v>0.65879042006554966</v>
          </cell>
          <cell r="Q105">
            <v>6.3540893141458221E-2</v>
          </cell>
          <cell r="R105">
            <v>0.27766868679299217</v>
          </cell>
        </row>
        <row r="106">
          <cell r="B106" t="str">
            <v>50,001-100,000</v>
          </cell>
          <cell r="C106">
            <v>0</v>
          </cell>
          <cell r="D106">
            <v>1</v>
          </cell>
          <cell r="E106">
            <v>1</v>
          </cell>
          <cell r="F106">
            <v>18575140.114893399</v>
          </cell>
          <cell r="I106" t="str">
            <v>Hospital</v>
          </cell>
          <cell r="J106">
            <v>0.69635535044967534</v>
          </cell>
          <cell r="K106">
            <v>0.30364464955032466</v>
          </cell>
          <cell r="L106">
            <v>0.25160789616687884</v>
          </cell>
          <cell r="M106">
            <v>0.74839210383312116</v>
          </cell>
          <cell r="O106" t="str">
            <v>Xlarge Ret</v>
          </cell>
          <cell r="P106">
            <v>0.30364464955032466</v>
          </cell>
          <cell r="Q106">
            <v>0.52114684573848291</v>
          </cell>
          <cell r="R106">
            <v>0.17520850471119245</v>
          </cell>
        </row>
        <row r="107">
          <cell r="C107">
            <v>0.79019796385281693</v>
          </cell>
          <cell r="D107">
            <v>0.20980203614718312</v>
          </cell>
          <cell r="E107">
            <v>1</v>
          </cell>
          <cell r="F107">
            <v>158846349.10849831</v>
          </cell>
          <cell r="I107" t="str">
            <v>Lodging</v>
          </cell>
          <cell r="J107">
            <v>0.79019796385281693</v>
          </cell>
          <cell r="K107">
            <v>0.20980203614718312</v>
          </cell>
          <cell r="L107">
            <v>0.18888064796136644</v>
          </cell>
          <cell r="M107">
            <v>0.8111193520386335</v>
          </cell>
          <cell r="O107" t="str">
            <v>Large Ret</v>
          </cell>
          <cell r="P107">
            <v>0.20980203614718312</v>
          </cell>
          <cell r="Q107">
            <v>0.64094486042254439</v>
          </cell>
          <cell r="R107">
            <v>0.14925310343027248</v>
          </cell>
        </row>
        <row r="108">
          <cell r="B108" t="str">
            <v>&lt;5,001</v>
          </cell>
          <cell r="C108">
            <v>0.46909449471346648</v>
          </cell>
          <cell r="D108">
            <v>0.53090550528653346</v>
          </cell>
          <cell r="E108">
            <v>1</v>
          </cell>
          <cell r="F108">
            <v>88922415.770519257</v>
          </cell>
          <cell r="I108" t="str">
            <v>Large Off</v>
          </cell>
          <cell r="J108">
            <v>0.57577270269147163</v>
          </cell>
          <cell r="K108">
            <v>0.42422729730852854</v>
          </cell>
          <cell r="L108">
            <v>2.4620135194388326E-2</v>
          </cell>
          <cell r="M108">
            <v>0.97537986480561178</v>
          </cell>
          <cell r="O108" t="str">
            <v>Medium Ret</v>
          </cell>
          <cell r="P108">
            <v>0.42422729730852854</v>
          </cell>
          <cell r="Q108">
            <v>0.56159710090996928</v>
          </cell>
          <cell r="R108">
            <v>1.4175601781502387E-2</v>
          </cell>
        </row>
        <row r="109">
          <cell r="B109" t="str">
            <v>5,001-20,000</v>
          </cell>
          <cell r="C109">
            <v>0.71327493880016912</v>
          </cell>
          <cell r="D109">
            <v>0.28672506119983077</v>
          </cell>
          <cell r="E109">
            <v>1</v>
          </cell>
          <cell r="F109">
            <v>154110090.46318847</v>
          </cell>
          <cell r="I109" t="str">
            <v>Medium Off</v>
          </cell>
          <cell r="J109">
            <v>0.55252560574833076</v>
          </cell>
          <cell r="K109">
            <v>0.44747439425166918</v>
          </cell>
          <cell r="L109">
            <v>0.63888505727240341</v>
          </cell>
          <cell r="M109">
            <v>0.36111494272759653</v>
          </cell>
          <cell r="O109" t="str">
            <v>Small Ret</v>
          </cell>
          <cell r="P109">
            <v>0.44747439425166918</v>
          </cell>
          <cell r="Q109">
            <v>0.19952525247533903</v>
          </cell>
          <cell r="R109">
            <v>0.35300035327299167</v>
          </cell>
        </row>
        <row r="110">
          <cell r="B110" t="str">
            <v>20,001-50,000</v>
          </cell>
          <cell r="C110">
            <v>0.34793939607281016</v>
          </cell>
          <cell r="D110">
            <v>0.6520606039271899</v>
          </cell>
          <cell r="E110">
            <v>1</v>
          </cell>
          <cell r="F110">
            <v>121088778.65134136</v>
          </cell>
          <cell r="I110" t="str">
            <v>Small Off</v>
          </cell>
          <cell r="J110">
            <v>0.46909449471346648</v>
          </cell>
          <cell r="K110">
            <v>0.53090550528653346</v>
          </cell>
          <cell r="L110">
            <v>0.52490452587958114</v>
          </cell>
          <cell r="M110">
            <v>0.47509547412041886</v>
          </cell>
          <cell r="O110" t="str">
            <v>School K-12</v>
          </cell>
          <cell r="P110">
            <v>0.53090550528653346</v>
          </cell>
          <cell r="Q110">
            <v>0.22286467137317267</v>
          </cell>
          <cell r="R110">
            <v>0.24622982334029381</v>
          </cell>
        </row>
        <row r="111">
          <cell r="B111" t="str">
            <v>50,001-100,000</v>
          </cell>
          <cell r="C111">
            <v>0.3310637482934789</v>
          </cell>
          <cell r="D111">
            <v>0.66893625170652105</v>
          </cell>
          <cell r="E111">
            <v>1</v>
          </cell>
          <cell r="F111">
            <v>83126914.229880497</v>
          </cell>
          <cell r="I111" t="str">
            <v>Other</v>
          </cell>
          <cell r="J111">
            <v>0.26961498794069311</v>
          </cell>
          <cell r="K111">
            <v>0.73038501205930684</v>
          </cell>
          <cell r="L111">
            <v>0.41080265497275703</v>
          </cell>
          <cell r="M111">
            <v>0.58919734502724297</v>
          </cell>
          <cell r="O111" t="str">
            <v>University</v>
          </cell>
          <cell r="P111">
            <v>0.73038501205930684</v>
          </cell>
          <cell r="Q111">
            <v>0.15885643507420852</v>
          </cell>
          <cell r="R111">
            <v>0.1107585528664846</v>
          </cell>
        </row>
        <row r="112">
          <cell r="B112" t="str">
            <v>100,001+</v>
          </cell>
          <cell r="C112">
            <v>0.70180602518837931</v>
          </cell>
          <cell r="D112">
            <v>0.29819397481162069</v>
          </cell>
          <cell r="E112">
            <v>1</v>
          </cell>
          <cell r="F112">
            <v>161400968.09734377</v>
          </cell>
          <cell r="I112" t="str">
            <v>residential care</v>
          </cell>
          <cell r="J112">
            <v>0.69635535044967534</v>
          </cell>
          <cell r="K112">
            <v>0.30364464955032466</v>
          </cell>
          <cell r="L112">
            <v>0.25160789616687884</v>
          </cell>
          <cell r="M112">
            <v>0.74839210383312116</v>
          </cell>
          <cell r="O112" t="str">
            <v>Warehouse</v>
          </cell>
          <cell r="P112">
            <v>0.30364464955032466</v>
          </cell>
          <cell r="Q112">
            <v>0.52114684573848291</v>
          </cell>
          <cell r="R112">
            <v>0.17520850471119245</v>
          </cell>
        </row>
        <row r="113">
          <cell r="C113">
            <v>0.26961498794069311</v>
          </cell>
          <cell r="D113">
            <v>0.73038501205930684</v>
          </cell>
          <cell r="E113">
            <v>1</v>
          </cell>
          <cell r="F113">
            <v>274835103.70914501</v>
          </cell>
          <cell r="I113" t="str">
            <v>Restaurant</v>
          </cell>
          <cell r="J113">
            <v>0.11544136812444949</v>
          </cell>
          <cell r="K113">
            <v>0.88455863187555051</v>
          </cell>
          <cell r="L113">
            <v>0.8667911132476972</v>
          </cell>
          <cell r="M113">
            <v>0.1332088867523028</v>
          </cell>
          <cell r="O113" t="str">
            <v>Supermarket</v>
          </cell>
          <cell r="P113">
            <v>0.88455863187555051</v>
          </cell>
          <cell r="Q113">
            <v>1.5377816133020691E-2</v>
          </cell>
          <cell r="R113">
            <v>0.1000635519914288</v>
          </cell>
        </row>
        <row r="114">
          <cell r="C114">
            <v>0.69635535044967534</v>
          </cell>
          <cell r="D114">
            <v>0.30364464955032466</v>
          </cell>
          <cell r="E114">
            <v>1</v>
          </cell>
          <cell r="F114">
            <v>117631709.17964283</v>
          </cell>
          <cell r="I114" t="str">
            <v>Xlarge Ret</v>
          </cell>
          <cell r="J114">
            <v>3.7919073269764856E-3</v>
          </cell>
          <cell r="K114">
            <v>0.99620809267302346</v>
          </cell>
          <cell r="L114">
            <v>1</v>
          </cell>
          <cell r="M114">
            <v>0</v>
          </cell>
          <cell r="O114" t="str">
            <v>MiniMart</v>
          </cell>
          <cell r="P114">
            <v>0.99620809267302346</v>
          </cell>
          <cell r="Q114">
            <v>0</v>
          </cell>
          <cell r="R114">
            <v>3.7919073269764856E-3</v>
          </cell>
        </row>
        <row r="115">
          <cell r="C115">
            <v>0.11544136812444949</v>
          </cell>
          <cell r="D115">
            <v>0.88455863187555051</v>
          </cell>
          <cell r="E115">
            <v>1</v>
          </cell>
          <cell r="F115">
            <v>47431959.763809502</v>
          </cell>
          <cell r="I115" t="str">
            <v>Large Ret</v>
          </cell>
          <cell r="J115">
            <v>0.11633093892826991</v>
          </cell>
          <cell r="K115">
            <v>0.88366906107173016</v>
          </cell>
          <cell r="L115">
            <v>0.52538539575341459</v>
          </cell>
          <cell r="M115">
            <v>0.47461460424658541</v>
          </cell>
          <cell r="O115" t="str">
            <v>Restaurant</v>
          </cell>
          <cell r="P115">
            <v>0.88366906107173016</v>
          </cell>
          <cell r="Q115">
            <v>5.5212362541074519E-2</v>
          </cell>
          <cell r="R115">
            <v>6.1118576387195395E-2</v>
          </cell>
        </row>
        <row r="116">
          <cell r="B116" t="str">
            <v>&lt;5,001</v>
          </cell>
          <cell r="C116">
            <v>0.25807376864155529</v>
          </cell>
          <cell r="D116">
            <v>0.74192623135844471</v>
          </cell>
          <cell r="E116">
            <v>1</v>
          </cell>
          <cell r="F116">
            <v>45229806.543296024</v>
          </cell>
          <cell r="I116" t="str">
            <v>Medium Ret</v>
          </cell>
          <cell r="J116">
            <v>0.46382631638129862</v>
          </cell>
          <cell r="K116">
            <v>0.53617368361870132</v>
          </cell>
          <cell r="L116">
            <v>0.25959218292260067</v>
          </cell>
          <cell r="M116">
            <v>0.74040781707739933</v>
          </cell>
          <cell r="O116" t="str">
            <v>Lodging</v>
          </cell>
          <cell r="P116">
            <v>0.53617368361870132</v>
          </cell>
          <cell r="Q116">
            <v>0.34342063041492848</v>
          </cell>
          <cell r="R116">
            <v>0.12040568596637012</v>
          </cell>
        </row>
        <row r="117">
          <cell r="B117" t="str">
            <v>5,001-20,000</v>
          </cell>
          <cell r="C117">
            <v>0.46382631638129862</v>
          </cell>
          <cell r="D117">
            <v>0.53617368361870132</v>
          </cell>
          <cell r="E117">
            <v>1</v>
          </cell>
          <cell r="F117">
            <v>142334439.47546965</v>
          </cell>
          <cell r="I117" t="str">
            <v>Small Ret</v>
          </cell>
          <cell r="J117">
            <v>0.25807376864155529</v>
          </cell>
          <cell r="K117">
            <v>0.74192623135844471</v>
          </cell>
          <cell r="L117">
            <v>0.6004457335185307</v>
          </cell>
          <cell r="M117">
            <v>0.3995542664814693</v>
          </cell>
          <cell r="O117" t="str">
            <v>Hospital</v>
          </cell>
          <cell r="P117">
            <v>0.74192623135844471</v>
          </cell>
          <cell r="Q117">
            <v>0.10311447532768504</v>
          </cell>
          <cell r="R117">
            <v>0.15495929331387026</v>
          </cell>
        </row>
        <row r="118">
          <cell r="B118" t="str">
            <v>20,001-50,000</v>
          </cell>
          <cell r="C118">
            <v>0.11633093892826991</v>
          </cell>
          <cell r="D118">
            <v>0.88366906107173016</v>
          </cell>
          <cell r="E118">
            <v>1</v>
          </cell>
          <cell r="F118">
            <v>150479652.53202388</v>
          </cell>
          <cell r="I118" t="str">
            <v>School K-12</v>
          </cell>
          <cell r="J118">
            <v>1.4242837102056283E-2</v>
          </cell>
          <cell r="K118">
            <v>0.98575716289794368</v>
          </cell>
          <cell r="L118">
            <v>0.60623284948217304</v>
          </cell>
          <cell r="M118">
            <v>0.39376715051782696</v>
          </cell>
          <cell r="O118" t="str">
            <v>Residential Care</v>
          </cell>
          <cell r="P118">
            <v>0.98575716289794368</v>
          </cell>
          <cell r="Q118">
            <v>5.6083613809662864E-3</v>
          </cell>
          <cell r="R118">
            <v>8.6344757210899958E-3</v>
          </cell>
        </row>
        <row r="119">
          <cell r="B119" t="str">
            <v>100,001+</v>
          </cell>
          <cell r="C119">
            <v>3.7919073269764856E-3</v>
          </cell>
          <cell r="D119">
            <v>0.99620809267302346</v>
          </cell>
          <cell r="E119">
            <v>1</v>
          </cell>
          <cell r="F119">
            <v>29532449.302067615</v>
          </cell>
          <cell r="I119" t="str">
            <v>University</v>
          </cell>
          <cell r="J119">
            <v>1.4242837102056283E-2</v>
          </cell>
          <cell r="K119">
            <v>0.98575716289794368</v>
          </cell>
          <cell r="L119">
            <v>0.60623284948217304</v>
          </cell>
          <cell r="M119">
            <v>0.39376715051782696</v>
          </cell>
          <cell r="O119" t="str">
            <v>Assembly</v>
          </cell>
          <cell r="P119">
            <v>0.98575716289794368</v>
          </cell>
          <cell r="Q119">
            <v>5.6083613809662864E-3</v>
          </cell>
          <cell r="R119">
            <v>8.6344757210899958E-3</v>
          </cell>
        </row>
      </sheetData>
      <sheetData sheetId="20">
        <row r="11">
          <cell r="B11" t="str">
            <v>Compressed Air</v>
          </cell>
          <cell r="C11" t="str">
            <v>Compressed Air System Improvements</v>
          </cell>
          <cell r="D11" t="str">
            <v>Compressors</v>
          </cell>
        </row>
        <row r="19">
          <cell r="B19" t="str">
            <v>Irrigation</v>
          </cell>
          <cell r="C19" t="str">
            <v>Center Pivot System and Equipment</v>
          </cell>
          <cell r="D19" t="str">
            <v>Reduce System Lift</v>
          </cell>
        </row>
        <row r="20">
          <cell r="B20" t="str">
            <v>Irrigation</v>
          </cell>
          <cell r="C20" t="str">
            <v>Center Pivot System and Equipment</v>
          </cell>
          <cell r="D20" t="str">
            <v>System Water Delivery Improvements</v>
          </cell>
        </row>
        <row r="21">
          <cell r="B21" t="str">
            <v>Irrigation</v>
          </cell>
          <cell r="C21" t="str">
            <v>Discharge Fitting Equipment</v>
          </cell>
          <cell r="D21" t="str">
            <v>Drop Installation for Spray Heads and Pressure Regulators</v>
          </cell>
        </row>
        <row r="22">
          <cell r="B22" t="str">
            <v>Irrigation</v>
          </cell>
          <cell r="C22" t="str">
            <v>Discharge Fitting Equipment</v>
          </cell>
          <cell r="D22" t="str">
            <v>Flow Control Nozzles and Diffuser</v>
          </cell>
        </row>
        <row r="23">
          <cell r="B23" t="str">
            <v>Irrigation</v>
          </cell>
          <cell r="C23" t="str">
            <v>Discharge Fitting Equipment</v>
          </cell>
          <cell r="D23" t="str">
            <v>Impact Sprinkler Heads</v>
          </cell>
        </row>
        <row r="24">
          <cell r="B24" t="str">
            <v>Irrigation</v>
          </cell>
          <cell r="C24" t="str">
            <v>Discharge Fitting Equipment</v>
          </cell>
          <cell r="D24" t="str">
            <v>Low Angle Heads</v>
          </cell>
        </row>
        <row r="25">
          <cell r="B25" t="str">
            <v>Irrigation</v>
          </cell>
          <cell r="C25" t="str">
            <v>Discharge Fitting Equipment</v>
          </cell>
          <cell r="D25" t="str">
            <v>Low Pressure End guns/Big guns</v>
          </cell>
        </row>
        <row r="26">
          <cell r="B26" t="str">
            <v>Irrigation</v>
          </cell>
          <cell r="C26" t="str">
            <v>Discharge Fitting Equipment</v>
          </cell>
          <cell r="D26" t="str">
            <v>Nozzle Replacement</v>
          </cell>
        </row>
        <row r="27">
          <cell r="B27" t="str">
            <v>Irrigation</v>
          </cell>
          <cell r="C27" t="str">
            <v>Discharge Fitting Equipment</v>
          </cell>
          <cell r="D27" t="str">
            <v>Spray Heads</v>
          </cell>
        </row>
        <row r="28">
          <cell r="B28" t="str">
            <v>Irrigation</v>
          </cell>
          <cell r="C28" t="str">
            <v>Handmove and Sideroll System and Equipment</v>
          </cell>
          <cell r="D28" t="str">
            <v>Reduce System Friction Head</v>
          </cell>
        </row>
        <row r="29">
          <cell r="B29" t="str">
            <v>Irrigation</v>
          </cell>
          <cell r="C29" t="str">
            <v>Handmove and Sideroll System and Equipment</v>
          </cell>
          <cell r="D29" t="str">
            <v>Reduce System Leakage</v>
          </cell>
        </row>
        <row r="30">
          <cell r="B30" t="str">
            <v>Irrigation</v>
          </cell>
          <cell r="C30" t="str">
            <v>Handmove and Sideroll System and Equipment</v>
          </cell>
          <cell r="D30" t="str">
            <v>Reduce System Lift</v>
          </cell>
        </row>
        <row r="31">
          <cell r="B31" t="str">
            <v>Irrigation</v>
          </cell>
          <cell r="C31" t="str">
            <v>Handmove and Sideroll System and Equipment</v>
          </cell>
          <cell r="D31" t="str">
            <v>System Water Delivery Improvements</v>
          </cell>
        </row>
        <row r="32">
          <cell r="B32" t="str">
            <v>Irrigation</v>
          </cell>
          <cell r="C32" t="str">
            <v>Hardware</v>
          </cell>
          <cell r="D32" t="str">
            <v>Drain Replacement</v>
          </cell>
        </row>
        <row r="33">
          <cell r="B33" t="str">
            <v>Irrigation</v>
          </cell>
          <cell r="C33" t="str">
            <v>Hardware</v>
          </cell>
          <cell r="D33" t="str">
            <v>Drop Tube/Hose Extension</v>
          </cell>
        </row>
        <row r="34">
          <cell r="B34" t="str">
            <v>Irrigation</v>
          </cell>
          <cell r="C34" t="str">
            <v>Hardware</v>
          </cell>
          <cell r="D34" t="str">
            <v>Gasket Replacement</v>
          </cell>
        </row>
        <row r="35">
          <cell r="B35" t="str">
            <v>Irrigation</v>
          </cell>
          <cell r="C35" t="str">
            <v>Hardware</v>
          </cell>
          <cell r="D35" t="str">
            <v>Goose Necks</v>
          </cell>
        </row>
        <row r="36">
          <cell r="B36" t="str">
            <v>Irrigation</v>
          </cell>
          <cell r="C36" t="str">
            <v>Hardware</v>
          </cell>
          <cell r="D36" t="str">
            <v>Hub Replacement</v>
          </cell>
        </row>
        <row r="37">
          <cell r="B37" t="str">
            <v>Irrigation</v>
          </cell>
          <cell r="C37" t="str">
            <v>Hardware</v>
          </cell>
          <cell r="D37" t="str">
            <v>Leveler Rebuild</v>
          </cell>
        </row>
        <row r="38">
          <cell r="B38" t="str">
            <v>Irrigation</v>
          </cell>
          <cell r="C38" t="str">
            <v>Hardware</v>
          </cell>
          <cell r="D38" t="str">
            <v>Line Repairs</v>
          </cell>
        </row>
        <row r="39">
          <cell r="B39" t="str">
            <v>Irrigation</v>
          </cell>
          <cell r="C39" t="str">
            <v>Hardware</v>
          </cell>
          <cell r="D39" t="str">
            <v>Multi-Trajectory Sprays</v>
          </cell>
        </row>
        <row r="40">
          <cell r="B40" t="str">
            <v>Irrigation</v>
          </cell>
          <cell r="C40" t="str">
            <v>Hardware</v>
          </cell>
          <cell r="D40" t="str">
            <v>Nozzle Replacement</v>
          </cell>
        </row>
        <row r="41">
          <cell r="B41" t="str">
            <v>Irrigation</v>
          </cell>
          <cell r="C41" t="str">
            <v>Hardware</v>
          </cell>
          <cell r="D41" t="str">
            <v>Pipe Repair</v>
          </cell>
        </row>
        <row r="42">
          <cell r="B42" t="str">
            <v>Irrigation</v>
          </cell>
          <cell r="C42" t="str">
            <v>Hardware</v>
          </cell>
          <cell r="D42" t="str">
            <v>Regulator Replacement</v>
          </cell>
        </row>
        <row r="43">
          <cell r="B43" t="str">
            <v>Irrigation</v>
          </cell>
          <cell r="C43" t="str">
            <v>Hardware</v>
          </cell>
          <cell r="D43" t="str">
            <v>Sprinkler Replacements</v>
          </cell>
        </row>
        <row r="44">
          <cell r="B44" t="str">
            <v>Irrigation</v>
          </cell>
          <cell r="C44" t="str">
            <v>Irrigation System Improvements</v>
          </cell>
          <cell r="D44" t="str">
            <v>Change in Water Source</v>
          </cell>
        </row>
        <row r="45">
          <cell r="B45" t="str">
            <v>Irrigation</v>
          </cell>
          <cell r="C45" t="str">
            <v>Irrigation System Improvements</v>
          </cell>
          <cell r="D45" t="str">
            <v>Irrigation System Improvements</v>
          </cell>
        </row>
        <row r="46">
          <cell r="B46" t="str">
            <v>Irrigation</v>
          </cell>
          <cell r="C46" t="str">
            <v>Irrigation System Improvements</v>
          </cell>
          <cell r="D46" t="str">
            <v>Reduce Delivery System Leakage</v>
          </cell>
        </row>
        <row r="47">
          <cell r="B47" t="str">
            <v>Irrigation</v>
          </cell>
          <cell r="C47" t="str">
            <v>Mainline System and Equipment</v>
          </cell>
          <cell r="D47" t="str">
            <v>Interactive Mainline System and Equipment Improvements</v>
          </cell>
        </row>
        <row r="48">
          <cell r="B48" t="str">
            <v>Irrigation</v>
          </cell>
          <cell r="C48" t="str">
            <v>Mainline System and Equipment</v>
          </cell>
          <cell r="D48" t="str">
            <v>Mainline System Pump Improvements</v>
          </cell>
        </row>
        <row r="49">
          <cell r="B49" t="str">
            <v>Irrigation</v>
          </cell>
          <cell r="C49" t="str">
            <v>Mainline System and Equipment</v>
          </cell>
          <cell r="D49" t="str">
            <v>Reduce Friction Loss</v>
          </cell>
        </row>
        <row r="50">
          <cell r="B50" t="str">
            <v>Irrigation</v>
          </cell>
          <cell r="C50" t="str">
            <v>Mainline System and Equipment</v>
          </cell>
          <cell r="D50" t="str">
            <v xml:space="preserve">Reduce System Friction Head </v>
          </cell>
        </row>
        <row r="51">
          <cell r="B51" t="str">
            <v>Irrigation</v>
          </cell>
          <cell r="C51" t="str">
            <v>Mainline System and Equipment</v>
          </cell>
          <cell r="D51" t="str">
            <v>Reduce System Leakage</v>
          </cell>
        </row>
        <row r="52">
          <cell r="B52" t="str">
            <v>Irrigation</v>
          </cell>
          <cell r="C52" t="str">
            <v>Mainline System and Equipment</v>
          </cell>
          <cell r="D52" t="str">
            <v>Reduce System Lift</v>
          </cell>
        </row>
        <row r="53">
          <cell r="B53" t="str">
            <v>Irrigation</v>
          </cell>
          <cell r="C53" t="str">
            <v>Mainline System and Equipment</v>
          </cell>
          <cell r="D53" t="str">
            <v>System Water Delivery Improvements</v>
          </cell>
        </row>
        <row r="54">
          <cell r="B54" t="str">
            <v>Irrigation</v>
          </cell>
          <cell r="C54" t="str">
            <v>Pumps and Fans</v>
          </cell>
          <cell r="D54" t="str">
            <v>Centrifugal Pump System Improvements</v>
          </cell>
        </row>
        <row r="55">
          <cell r="B55" t="str">
            <v>Irrigation</v>
          </cell>
          <cell r="C55" t="str">
            <v>Pumps and Fans</v>
          </cell>
          <cell r="D55" t="str">
            <v>Pump Testing Service</v>
          </cell>
        </row>
        <row r="56">
          <cell r="B56" t="str">
            <v>Irrigation</v>
          </cell>
          <cell r="C56" t="str">
            <v>Pumps and Fans</v>
          </cell>
          <cell r="D56" t="str">
            <v>Turbine Pump System Improvements</v>
          </cell>
        </row>
        <row r="57">
          <cell r="B57" t="str">
            <v>Irrigation</v>
          </cell>
          <cell r="C57" t="str">
            <v>Pumps and Fans</v>
          </cell>
          <cell r="D57" t="str">
            <v>Vacuum Pump System Improvements</v>
          </cell>
        </row>
        <row r="58">
          <cell r="B58" t="str">
            <v>Irrigation</v>
          </cell>
          <cell r="C58" t="str">
            <v>Suction Fittings Equipment</v>
          </cell>
          <cell r="D58" t="str">
            <v>Reduce Cavitation</v>
          </cell>
        </row>
        <row r="59">
          <cell r="B59" t="str">
            <v>Irrigation</v>
          </cell>
          <cell r="C59" t="str">
            <v>Suction Fittings Equipment</v>
          </cell>
          <cell r="D59" t="str">
            <v xml:space="preserve">Reduce System Friction Head </v>
          </cell>
        </row>
        <row r="60">
          <cell r="B60" t="str">
            <v>Irrigation</v>
          </cell>
          <cell r="C60" t="str">
            <v>Suction Fittings Equipment</v>
          </cell>
          <cell r="D60" t="str">
            <v>Reduce System Leakage</v>
          </cell>
        </row>
        <row r="61">
          <cell r="B61" t="str">
            <v>Irrigation</v>
          </cell>
          <cell r="C61" t="str">
            <v>Suction Fittings Equipment</v>
          </cell>
          <cell r="D61" t="str">
            <v>Reduce System Lift</v>
          </cell>
        </row>
        <row r="62">
          <cell r="B62" t="str">
            <v>Irrigation</v>
          </cell>
          <cell r="C62" t="str">
            <v>Water Management</v>
          </cell>
          <cell r="D62" t="str">
            <v>Scientific Irrigation Scheduling</v>
          </cell>
        </row>
        <row r="63">
          <cell r="B63" t="str">
            <v>Lighting</v>
          </cell>
          <cell r="C63" t="str">
            <v>Delamping</v>
          </cell>
          <cell r="D63" t="str">
            <v>Delamping</v>
          </cell>
        </row>
        <row r="64">
          <cell r="B64" t="str">
            <v>Lighting</v>
          </cell>
          <cell r="C64" t="str">
            <v>Lamps/Ballasts/Fixtures</v>
          </cell>
          <cell r="D64" t="str">
            <v>Lamps/Ballasts</v>
          </cell>
        </row>
        <row r="65">
          <cell r="B65" t="str">
            <v>Lighting</v>
          </cell>
          <cell r="C65" t="str">
            <v>Lamps/Ballasts/Fixtures</v>
          </cell>
          <cell r="D65" t="str">
            <v>Lamps/Ballasts w/Controls</v>
          </cell>
        </row>
        <row r="66">
          <cell r="B66" t="str">
            <v>Lighting</v>
          </cell>
          <cell r="C66" t="str">
            <v>Lamps/Ballasts/Fixtures</v>
          </cell>
          <cell r="D66" t="str">
            <v>Lamps/Ballasts w/Delamping</v>
          </cell>
        </row>
        <row r="67">
          <cell r="B67" t="str">
            <v>Lighting</v>
          </cell>
          <cell r="C67" t="str">
            <v>Lamps/Ballasts/Fixtures</v>
          </cell>
          <cell r="D67" t="str">
            <v>Lamps/Ballasts w/Delamping and Controls</v>
          </cell>
        </row>
        <row r="68">
          <cell r="B68" t="str">
            <v>Lighting</v>
          </cell>
          <cell r="C68" t="str">
            <v>Lamps/Ballasts/Fixtures</v>
          </cell>
          <cell r="D68" t="str">
            <v>Lamps/Ballasts/Fixtures</v>
          </cell>
        </row>
        <row r="69">
          <cell r="B69" t="str">
            <v>Lighting</v>
          </cell>
          <cell r="C69" t="str">
            <v>Lamps/Ballasts/Fixtures</v>
          </cell>
          <cell r="D69" t="str">
            <v>Lamps/Ballasts/Fixtures w/Controls</v>
          </cell>
        </row>
        <row r="70">
          <cell r="B70" t="str">
            <v>Lighting</v>
          </cell>
          <cell r="C70" t="str">
            <v>Lamps/Ballasts/Fixtures</v>
          </cell>
          <cell r="D70" t="str">
            <v>Lamps/Ballasts/Fixtures w/Delamping</v>
          </cell>
        </row>
        <row r="71">
          <cell r="B71" t="str">
            <v>Lighting</v>
          </cell>
          <cell r="C71" t="str">
            <v>Lamps/Ballasts/Fixtures</v>
          </cell>
          <cell r="D71" t="str">
            <v>Lamps/Ballasts/Fixtures w/Delamping and Controls</v>
          </cell>
        </row>
        <row r="72">
          <cell r="B72" t="str">
            <v>Lighting</v>
          </cell>
          <cell r="C72" t="str">
            <v>Lamps/Ballasts/Fixtures</v>
          </cell>
          <cell r="D72" t="str">
            <v>Stall Lighting</v>
          </cell>
        </row>
        <row r="73">
          <cell r="B73" t="str">
            <v>Lighting</v>
          </cell>
          <cell r="C73" t="str">
            <v>Lighting Controls</v>
          </cell>
          <cell r="D73" t="str">
            <v>Control Panels</v>
          </cell>
        </row>
        <row r="74">
          <cell r="B74" t="str">
            <v>Lighting</v>
          </cell>
          <cell r="C74" t="str">
            <v>Lighting Controls</v>
          </cell>
          <cell r="D74" t="str">
            <v>Daylighting</v>
          </cell>
        </row>
        <row r="75">
          <cell r="B75" t="str">
            <v>Lighting</v>
          </cell>
          <cell r="C75" t="str">
            <v>Lighting Controls</v>
          </cell>
          <cell r="D75" t="str">
            <v>Occupancy Sensors</v>
          </cell>
        </row>
        <row r="76">
          <cell r="B76" t="str">
            <v>Lighting</v>
          </cell>
          <cell r="C76" t="str">
            <v>Lighting Controls</v>
          </cell>
          <cell r="D76" t="str">
            <v>Photocells</v>
          </cell>
        </row>
        <row r="77">
          <cell r="B77" t="str">
            <v>Lighting</v>
          </cell>
          <cell r="C77" t="str">
            <v>Lighting Controls</v>
          </cell>
          <cell r="D77" t="str">
            <v>Timers</v>
          </cell>
        </row>
        <row r="78">
          <cell r="B78" t="str">
            <v>Lighting</v>
          </cell>
          <cell r="C78" t="str">
            <v>Signs and Signals</v>
          </cell>
          <cell r="D78" t="str">
            <v>LED Exit Signs</v>
          </cell>
        </row>
        <row r="79">
          <cell r="B79" t="str">
            <v>Motors/Drives</v>
          </cell>
          <cell r="C79" t="str">
            <v>Compressed Air System Improvements</v>
          </cell>
          <cell r="D79" t="str">
            <v>Motors/Drives Installation on Compressed Air System</v>
          </cell>
        </row>
        <row r="80">
          <cell r="B80" t="str">
            <v>Motors/Drives</v>
          </cell>
          <cell r="C80" t="str">
            <v>Motors</v>
          </cell>
          <cell r="D80" t="str">
            <v>Motor Rewind</v>
          </cell>
        </row>
        <row r="81">
          <cell r="B81" t="str">
            <v>Motors/Drives</v>
          </cell>
          <cell r="C81" t="str">
            <v>Motors</v>
          </cell>
          <cell r="D81" t="str">
            <v>Motors</v>
          </cell>
        </row>
        <row r="82">
          <cell r="B82" t="str">
            <v>Motors/Drives</v>
          </cell>
          <cell r="C82" t="str">
            <v>Motors/Drives Controls</v>
          </cell>
          <cell r="D82" t="str">
            <v>Dairy Milking Machine Control Improvements (VFD)</v>
          </cell>
        </row>
        <row r="83">
          <cell r="B83" t="str">
            <v>Motors/Drives</v>
          </cell>
          <cell r="C83" t="str">
            <v>Motors/Drives Controls</v>
          </cell>
          <cell r="D83" t="str">
            <v>Electronically Commutated Motor (ECM)</v>
          </cell>
        </row>
        <row r="84">
          <cell r="B84" t="str">
            <v>Motors/Drives</v>
          </cell>
          <cell r="C84" t="str">
            <v>Motors/Drives Controls</v>
          </cell>
          <cell r="D84" t="str">
            <v>Energy Management Systems/System Controls</v>
          </cell>
        </row>
        <row r="85">
          <cell r="B85" t="str">
            <v>Motors/Drives</v>
          </cell>
          <cell r="C85" t="str">
            <v>Motors/Drives Controls</v>
          </cell>
          <cell r="D85" t="str">
            <v>Motors/Drives Control Improvements (non-VFD)</v>
          </cell>
        </row>
        <row r="86">
          <cell r="B86" t="str">
            <v>Motors/Drives</v>
          </cell>
          <cell r="C86" t="str">
            <v>Motors/Drives Controls</v>
          </cell>
          <cell r="D86" t="str">
            <v>Motors/Drives Control Improvements (VFD)</v>
          </cell>
        </row>
        <row r="87">
          <cell r="B87" t="str">
            <v>Motors/Drives</v>
          </cell>
          <cell r="C87" t="str">
            <v>Pumps and Fans</v>
          </cell>
          <cell r="D87" t="str">
            <v>Motors/Drives Installation on Fan System</v>
          </cell>
        </row>
        <row r="88">
          <cell r="B88" t="str">
            <v>Motors/Drives</v>
          </cell>
          <cell r="C88" t="str">
            <v>Pumps and Fans</v>
          </cell>
          <cell r="D88" t="str">
            <v>Motors/Drives Installation on Pump System</v>
          </cell>
        </row>
        <row r="89">
          <cell r="B89" t="str">
            <v>Motors/Drives</v>
          </cell>
          <cell r="C89" t="str">
            <v>Pumps and Fans</v>
          </cell>
          <cell r="D89" t="str">
            <v>Motors/Drives Installation on Vacuum Pumps</v>
          </cell>
        </row>
        <row r="90">
          <cell r="B90" t="str">
            <v>Process Loads</v>
          </cell>
          <cell r="C90" t="str">
            <v>Livestock Tanks</v>
          </cell>
          <cell r="D90" t="str">
            <v>Freeze Resistant Stock Tanks</v>
          </cell>
        </row>
        <row r="91">
          <cell r="B91" t="str">
            <v>Process Loads</v>
          </cell>
          <cell r="C91" t="str">
            <v>Process Loads System Improvements</v>
          </cell>
          <cell r="D91" t="str">
            <v>Interactive Process Loads System Improvements</v>
          </cell>
        </row>
        <row r="92">
          <cell r="B92" t="str">
            <v>Process Loads</v>
          </cell>
          <cell r="C92" t="str">
            <v>Pumps and Fans</v>
          </cell>
          <cell r="D92" t="str">
            <v>Centrifugal Pump System Improvements</v>
          </cell>
        </row>
        <row r="93">
          <cell r="B93" t="str">
            <v>Process Loads</v>
          </cell>
          <cell r="C93" t="str">
            <v>Pumps and Fans</v>
          </cell>
          <cell r="D93" t="str">
            <v>Fan System Improvements</v>
          </cell>
        </row>
        <row r="94">
          <cell r="B94" t="str">
            <v>Process Loads</v>
          </cell>
          <cell r="C94" t="str">
            <v>Pumps and Fans</v>
          </cell>
          <cell r="D94" t="str">
            <v>Pump System Improvements</v>
          </cell>
        </row>
        <row r="95">
          <cell r="B95" t="str">
            <v>Process Loads</v>
          </cell>
          <cell r="C95" t="str">
            <v>Pumps and Fans</v>
          </cell>
          <cell r="D95" t="str">
            <v>Turbine Pump System Improvements</v>
          </cell>
        </row>
        <row r="96">
          <cell r="B96" t="str">
            <v>Process Loads</v>
          </cell>
          <cell r="C96" t="str">
            <v>Pumps and Fans</v>
          </cell>
          <cell r="D96" t="str">
            <v>Vacuum Pump System Improvements</v>
          </cell>
        </row>
        <row r="97">
          <cell r="B97" t="str">
            <v>Refrigeration</v>
          </cell>
          <cell r="C97" t="str">
            <v>Dairy System Improvements</v>
          </cell>
          <cell r="D97" t="str">
            <v>Heat Recovery Improvements</v>
          </cell>
        </row>
        <row r="98">
          <cell r="B98" t="str">
            <v>Refrigeration</v>
          </cell>
          <cell r="C98" t="str">
            <v>Dairy System Improvements</v>
          </cell>
          <cell r="D98" t="str">
            <v>Plate Milk Pre-cooler</v>
          </cell>
        </row>
        <row r="99">
          <cell r="B99" t="str">
            <v>Refrigeration</v>
          </cell>
          <cell r="C99" t="str">
            <v>Heat Recovery</v>
          </cell>
          <cell r="D99" t="str">
            <v>Heat Recovery Improvements</v>
          </cell>
        </row>
        <row r="100">
          <cell r="B100" t="str">
            <v>Refrigeration</v>
          </cell>
          <cell r="C100" t="str">
            <v>Packaged Refrigeration</v>
          </cell>
          <cell r="D100" t="str">
            <v>Packaged Refrigeration System Improvements</v>
          </cell>
        </row>
        <row r="101">
          <cell r="B101" t="str">
            <v>Refrigeration</v>
          </cell>
          <cell r="C101" t="str">
            <v>Pumps and Fans</v>
          </cell>
          <cell r="D101" t="str">
            <v>Condensor Fan System Improvements</v>
          </cell>
        </row>
        <row r="102">
          <cell r="B102" t="str">
            <v>Refrigeration</v>
          </cell>
          <cell r="C102" t="str">
            <v>Pumps and Fans</v>
          </cell>
          <cell r="D102" t="str">
            <v>Evaporator Coil Fan System Improvements</v>
          </cell>
        </row>
        <row r="103">
          <cell r="B103" t="str">
            <v>Refrigeration</v>
          </cell>
          <cell r="C103" t="str">
            <v>Pumps and Fans</v>
          </cell>
          <cell r="D103" t="str">
            <v>Evaporator Fan System Improvements</v>
          </cell>
        </row>
        <row r="104">
          <cell r="B104" t="str">
            <v>Refrigeration</v>
          </cell>
          <cell r="C104" t="str">
            <v>Refrigeration System Controls</v>
          </cell>
          <cell r="D104" t="str">
            <v>Defrost Control Improvements</v>
          </cell>
        </row>
        <row r="105">
          <cell r="B105" t="str">
            <v>Refrigeration</v>
          </cell>
          <cell r="C105" t="str">
            <v>Refrigeration System Controls</v>
          </cell>
          <cell r="D105" t="str">
            <v>Refrigeration Control Improvements (non-VFD)</v>
          </cell>
        </row>
        <row r="106">
          <cell r="B106" t="str">
            <v>Refrigeration</v>
          </cell>
          <cell r="C106" t="str">
            <v>Refrigeration System Controls</v>
          </cell>
          <cell r="D106" t="str">
            <v>Refrigeration Control Improvements (VFD)</v>
          </cell>
        </row>
        <row r="107">
          <cell r="B107" t="str">
            <v>Refrigeration</v>
          </cell>
          <cell r="C107" t="str">
            <v>Refrigeration System Improvements</v>
          </cell>
          <cell r="D107" t="str">
            <v>Chiller Improvements</v>
          </cell>
        </row>
        <row r="108">
          <cell r="B108" t="str">
            <v>Refrigeration</v>
          </cell>
          <cell r="C108" t="str">
            <v>Refrigeration System Improvements</v>
          </cell>
          <cell r="D108" t="str">
            <v>Insulation</v>
          </cell>
        </row>
        <row r="109">
          <cell r="B109" t="str">
            <v>Refrigeration</v>
          </cell>
          <cell r="C109" t="str">
            <v>Refrigeration System Improvements</v>
          </cell>
          <cell r="D109" t="str">
            <v>Interactive Refrigeration System Improvements</v>
          </cell>
        </row>
        <row r="110">
          <cell r="B110" t="str">
            <v xml:space="preserve">Utility Distribution System </v>
          </cell>
          <cell r="C110" t="str">
            <v>Transformers</v>
          </cell>
          <cell r="D110" t="str">
            <v>De-Energization</v>
          </cell>
        </row>
        <row r="111">
          <cell r="B111" t="str">
            <v>Water Heating</v>
          </cell>
          <cell r="C111" t="str">
            <v>Heat Recovery</v>
          </cell>
          <cell r="D111" t="str">
            <v>Heat Recovery Improvements</v>
          </cell>
        </row>
        <row r="112">
          <cell r="B112" t="str">
            <v>Water Heating</v>
          </cell>
          <cell r="C112" t="str">
            <v>System Efficiency Improvements</v>
          </cell>
          <cell r="D112" t="str">
            <v>Insulation</v>
          </cell>
        </row>
        <row r="113">
          <cell r="B113" t="str">
            <v>Water Heating</v>
          </cell>
          <cell r="C113" t="str">
            <v>Water Heaters</v>
          </cell>
          <cell r="D113" t="str">
            <v>Water Heaters</v>
          </cell>
        </row>
        <row r="114">
          <cell r="B114" t="str">
            <v>Whole Bldg/Meter Level</v>
          </cell>
          <cell r="C114" t="str">
            <v>Whole Bldg/Meter Level System Improvements</v>
          </cell>
          <cell r="D114" t="str">
            <v>Interactive Whole Bldg/Meter Level System Improvements</v>
          </cell>
        </row>
        <row r="115">
          <cell r="B115" t="str">
            <v>Compressed Air</v>
          </cell>
          <cell r="C115" t="str">
            <v>Compressed Air System Controls</v>
          </cell>
          <cell r="D115" t="str">
            <v>Compressed Air Control Improvements (non-VFD)</v>
          </cell>
        </row>
        <row r="116">
          <cell r="B116" t="str">
            <v>Compressed Air</v>
          </cell>
          <cell r="C116" t="str">
            <v>Compressed Air System Controls</v>
          </cell>
          <cell r="D116" t="str">
            <v>Compressed Air Control Improvements (VFD)</v>
          </cell>
        </row>
        <row r="117">
          <cell r="B117" t="str">
            <v>Compressed Air</v>
          </cell>
          <cell r="C117" t="str">
            <v>Compressed Air System Improvements</v>
          </cell>
          <cell r="D117" t="str">
            <v>Compressed Air System Compressor Improvements (non-VFD)</v>
          </cell>
        </row>
        <row r="118">
          <cell r="B118" t="str">
            <v>Compressed Air</v>
          </cell>
          <cell r="C118" t="str">
            <v>Compressed Air System Improvements</v>
          </cell>
          <cell r="D118" t="str">
            <v>Compressed Air System Compressor Improvements (VFD)</v>
          </cell>
        </row>
        <row r="119">
          <cell r="B119" t="str">
            <v>Compressed Air</v>
          </cell>
          <cell r="C119" t="str">
            <v>Compressed Air System Improvements</v>
          </cell>
          <cell r="D119" t="str">
            <v>Compressed Air System Demand Side Improvements</v>
          </cell>
        </row>
      </sheetData>
      <sheetData sheetId="21" refreshError="1"/>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LOG"/>
      <sheetName val="Forecast Switchboard"/>
      <sheetName val="Lists&amp;Tables"/>
      <sheetName val="Res Forecast (Low)"/>
      <sheetName val="Res Forecast (Base Case)"/>
      <sheetName val="Res Forecast (High)"/>
      <sheetName val="Com Forecast (Low)"/>
      <sheetName val="Com Forecast (Base Case)"/>
      <sheetName val="Com Forecast (High)"/>
      <sheetName val="Ind Forecast (Low)"/>
      <sheetName val="Ind Forecast (Base Case)"/>
      <sheetName val="Ind Forecast (High)"/>
      <sheetName val="Ag Forecast (Low)"/>
      <sheetName val="Ag Forecast (Base Case)"/>
      <sheetName val="Ag Forecast (High)"/>
      <sheetName val="Pop Forecast (High Case)"/>
      <sheetName val="Pop Forecast (Base Case)"/>
      <sheetName val="Pop Forecast (Low Case)"/>
      <sheetName val="DEI (Base Case)"/>
      <sheetName val="Dairy Forecast (Base Case)"/>
      <sheetName val="Dairy Forecast (Low)"/>
      <sheetName val="Dairy Forecast (High)"/>
      <sheetName val="EV Forecast (Base Case)"/>
      <sheetName val="EV Forecast (Low)"/>
      <sheetName val="EV Forecast (High)"/>
      <sheetName val="7P Forecasts D2"/>
      <sheetName val="Pop Forecast (High)"/>
      <sheetName val="Pop Forecast (Low)"/>
      <sheetName val="Region Load (Base Case)"/>
      <sheetName val="Region Load (High)"/>
      <sheetName val="Region Load (Low)"/>
      <sheetName val="DataCenter Forecast (Base Case)"/>
      <sheetName val="DataCenter Forecast (High)"/>
      <sheetName val="DataCenter Forecast (Low)"/>
    </sheetNames>
    <definedNames>
      <definedName name="rng_ForecastColumnLookup" refersTo="='Forecast Switchboard'!$H$20:$AE$20"/>
      <definedName name="rng_ForecastRowLookup" refersTo="='Forecast Switchboard'!$G$21:$G$501"/>
      <definedName name="switch_ForecastScenario" refersTo="='Forecast Switchboard'!$H$3"/>
      <definedName name="switch_ForecastState" refersTo="='Forecast Switchboard'!$H$4"/>
      <definedName name="tbl_Forecast" refersTo="='Forecast Switchboard'!$H$21:$AE$501"/>
    </definedNames>
    <sheetDataSet>
      <sheetData sheetId="0"/>
      <sheetData sheetId="1">
        <row r="3">
          <cell r="H3" t="str">
            <v>Base</v>
          </cell>
        </row>
        <row r="4">
          <cell r="H4" t="str">
            <v>Region</v>
          </cell>
        </row>
        <row r="20">
          <cell r="H20" t="str">
            <v>Sector</v>
          </cell>
          <cell r="I20" t="str">
            <v>Building/Industry Type</v>
          </cell>
          <cell r="J20" t="str">
            <v>Vintage / Subcategory</v>
          </cell>
          <cell r="K20" t="str">
            <v>Forecast Units</v>
          </cell>
          <cell r="L20">
            <v>2016</v>
          </cell>
          <cell r="M20">
            <v>2017</v>
          </cell>
          <cell r="N20">
            <v>2018</v>
          </cell>
          <cell r="O20">
            <v>2019</v>
          </cell>
          <cell r="P20">
            <v>2020</v>
          </cell>
          <cell r="Q20">
            <v>2021</v>
          </cell>
          <cell r="R20">
            <v>2022</v>
          </cell>
          <cell r="S20">
            <v>2023</v>
          </cell>
          <cell r="T20">
            <v>2024</v>
          </cell>
          <cell r="U20">
            <v>2025</v>
          </cell>
          <cell r="V20">
            <v>2026</v>
          </cell>
          <cell r="W20">
            <v>2027</v>
          </cell>
          <cell r="X20">
            <v>2028</v>
          </cell>
          <cell r="Y20">
            <v>2029</v>
          </cell>
          <cell r="Z20">
            <v>2030</v>
          </cell>
          <cell r="AA20">
            <v>2031</v>
          </cell>
          <cell r="AB20">
            <v>2032</v>
          </cell>
          <cell r="AC20">
            <v>2033</v>
          </cell>
          <cell r="AD20">
            <v>2034</v>
          </cell>
          <cell r="AE20">
            <v>2035</v>
          </cell>
        </row>
        <row r="21">
          <cell r="G21" t="str">
            <v>RegionSingle FamilyNew</v>
          </cell>
          <cell r="H21" t="str">
            <v>Res</v>
          </cell>
          <cell r="I21" t="str">
            <v>Single Family</v>
          </cell>
          <cell r="J21" t="str">
            <v>New</v>
          </cell>
          <cell r="K21" t="str">
            <v>Buildings</v>
          </cell>
          <cell r="L21">
            <v>62685.758999999998</v>
          </cell>
          <cell r="M21">
            <v>59961.781000000003</v>
          </cell>
          <cell r="N21">
            <v>56834.012000000002</v>
          </cell>
          <cell r="O21">
            <v>54985.192999999999</v>
          </cell>
          <cell r="P21">
            <v>53507.474000000002</v>
          </cell>
          <cell r="Q21">
            <v>50982.05</v>
          </cell>
          <cell r="R21">
            <v>49561.669000000002</v>
          </cell>
          <cell r="S21">
            <v>49324.517999999996</v>
          </cell>
          <cell r="T21">
            <v>48815.77</v>
          </cell>
          <cell r="U21">
            <v>49683.252</v>
          </cell>
          <cell r="V21">
            <v>50030.137000000002</v>
          </cell>
          <cell r="W21">
            <v>49387.762999999999</v>
          </cell>
          <cell r="X21">
            <v>48079.345999999998</v>
          </cell>
          <cell r="Y21">
            <v>48129.050999999999</v>
          </cell>
          <cell r="Z21">
            <v>48690.569000000003</v>
          </cell>
          <cell r="AA21">
            <v>48482.864000000001</v>
          </cell>
          <cell r="AB21">
            <v>46879.000999999997</v>
          </cell>
          <cell r="AC21">
            <v>46798.777999999998</v>
          </cell>
          <cell r="AD21">
            <v>46917.627</v>
          </cell>
          <cell r="AE21">
            <v>47236.144999999997</v>
          </cell>
        </row>
        <row r="22">
          <cell r="G22" t="str">
            <v>RegionMultifamily - Low RiseNew</v>
          </cell>
          <cell r="H22" t="str">
            <v>Res</v>
          </cell>
          <cell r="I22" t="str">
            <v>Multifamily - Low Rise</v>
          </cell>
          <cell r="J22" t="str">
            <v>New</v>
          </cell>
          <cell r="K22" t="str">
            <v>Buildings</v>
          </cell>
          <cell r="L22">
            <v>23280.347100904564</v>
          </cell>
          <cell r="M22">
            <v>23017.418106038647</v>
          </cell>
          <cell r="N22">
            <v>22811.60852767331</v>
          </cell>
          <cell r="O22">
            <v>22085.916378202593</v>
          </cell>
          <cell r="P22">
            <v>20817.853908138593</v>
          </cell>
          <cell r="Q22">
            <v>20070.279329962508</v>
          </cell>
          <cell r="R22">
            <v>19887.831284331631</v>
          </cell>
          <cell r="S22">
            <v>20257.583209811291</v>
          </cell>
          <cell r="T22">
            <v>20750.368029493613</v>
          </cell>
          <cell r="U22">
            <v>21314.334279744231</v>
          </cell>
          <cell r="V22">
            <v>21403.286239774712</v>
          </cell>
          <cell r="W22">
            <v>21409.137516518917</v>
          </cell>
          <cell r="X22">
            <v>21443.358292282628</v>
          </cell>
          <cell r="Y22">
            <v>21209.865626522758</v>
          </cell>
          <cell r="Z22">
            <v>20954.17798283829</v>
          </cell>
          <cell r="AA22">
            <v>20525.44023202754</v>
          </cell>
          <cell r="AB22">
            <v>20175.505597554071</v>
          </cell>
          <cell r="AC22">
            <v>19919.723927484571</v>
          </cell>
          <cell r="AD22">
            <v>19536.194066416414</v>
          </cell>
          <cell r="AE22">
            <v>19462.287131015248</v>
          </cell>
        </row>
        <row r="23">
          <cell r="G23" t="str">
            <v>RegionMultifamily - High RiseNew</v>
          </cell>
          <cell r="H23" t="str">
            <v>Res</v>
          </cell>
          <cell r="I23" t="str">
            <v>Multifamily - High Rise</v>
          </cell>
          <cell r="J23" t="str">
            <v>New</v>
          </cell>
          <cell r="K23" t="str">
            <v>Buildings</v>
          </cell>
          <cell r="L23">
            <v>5226.2387411561367</v>
          </cell>
          <cell r="M23">
            <v>5239.95312759432</v>
          </cell>
          <cell r="N23">
            <v>5271.2612760989568</v>
          </cell>
          <cell r="O23">
            <v>4985.883552972361</v>
          </cell>
          <cell r="P23">
            <v>4608.5912035798974</v>
          </cell>
          <cell r="Q23">
            <v>4509.6375960361838</v>
          </cell>
          <cell r="R23">
            <v>4481.760351096189</v>
          </cell>
          <cell r="S23">
            <v>4621.8312800578688</v>
          </cell>
          <cell r="T23">
            <v>4700.9782942419988</v>
          </cell>
          <cell r="U23">
            <v>4828.2391631488581</v>
          </cell>
          <cell r="V23">
            <v>4790.0249139778334</v>
          </cell>
          <cell r="W23">
            <v>4782.0649962402858</v>
          </cell>
          <cell r="X23">
            <v>4748.3908346265653</v>
          </cell>
          <cell r="Y23">
            <v>4733.4823682495089</v>
          </cell>
          <cell r="Z23">
            <v>4698.697177079107</v>
          </cell>
          <cell r="AA23">
            <v>4599.2987885998937</v>
          </cell>
          <cell r="AB23">
            <v>4526.3104216428001</v>
          </cell>
          <cell r="AC23">
            <v>4422.0600452822764</v>
          </cell>
          <cell r="AD23">
            <v>4405.182362066379</v>
          </cell>
          <cell r="AE23">
            <v>4385.1136986120664</v>
          </cell>
        </row>
        <row r="24">
          <cell r="G24" t="str">
            <v>RegionManufacturedNew</v>
          </cell>
          <cell r="H24" t="str">
            <v>Res</v>
          </cell>
          <cell r="I24" t="str">
            <v>Manufactured</v>
          </cell>
          <cell r="J24" t="str">
            <v>New</v>
          </cell>
          <cell r="K24" t="str">
            <v>Buildings</v>
          </cell>
          <cell r="L24">
            <v>1869.5754050925925</v>
          </cell>
          <cell r="M24">
            <v>1881.796305941358</v>
          </cell>
          <cell r="N24">
            <v>1949.1340235982509</v>
          </cell>
          <cell r="O24">
            <v>2021.1963608646258</v>
          </cell>
          <cell r="P24">
            <v>1959.5061710087307</v>
          </cell>
          <cell r="Q24">
            <v>1928.5764356212967</v>
          </cell>
          <cell r="R24">
            <v>1934.9641170211423</v>
          </cell>
          <cell r="S24">
            <v>1945.862235675901</v>
          </cell>
          <cell r="T24">
            <v>1956.539890631658</v>
          </cell>
          <cell r="U24">
            <v>1957.7742018038925</v>
          </cell>
          <cell r="V24">
            <v>1947.2038419604366</v>
          </cell>
          <cell r="W24">
            <v>1945.153453785721</v>
          </cell>
          <cell r="X24">
            <v>1947.9162901464586</v>
          </cell>
          <cell r="Y24">
            <v>1950.0749856673444</v>
          </cell>
          <cell r="Z24">
            <v>1950.7771106659191</v>
          </cell>
          <cell r="AA24">
            <v>1949.8166473382953</v>
          </cell>
          <cell r="AB24">
            <v>1948.4903882606959</v>
          </cell>
          <cell r="AC24">
            <v>1948.7048126440727</v>
          </cell>
          <cell r="AD24">
            <v>1949.296705787131</v>
          </cell>
          <cell r="AE24">
            <v>1949.5267750605763</v>
          </cell>
        </row>
        <row r="25">
          <cell r="G25" t="str">
            <v>RegionSingle FamilyExisting</v>
          </cell>
          <cell r="H25" t="str">
            <v>Res</v>
          </cell>
          <cell r="I25" t="str">
            <v>Single Family</v>
          </cell>
          <cell r="J25" t="str">
            <v>Existing</v>
          </cell>
          <cell r="K25" t="str">
            <v>Buildings</v>
          </cell>
          <cell r="L25">
            <v>4203528.2719999999</v>
          </cell>
          <cell r="M25">
            <v>4193982.9785983553</v>
          </cell>
          <cell r="N25">
            <v>4184459.3604704877</v>
          </cell>
          <cell r="O25">
            <v>4174957.36839659</v>
          </cell>
          <cell r="P25">
            <v>4165476.9532686244</v>
          </cell>
          <cell r="Q25">
            <v>4156018.0660900641</v>
          </cell>
          <cell r="R25">
            <v>4146580.6579756448</v>
          </cell>
          <cell r="S25">
            <v>4137164.6801511091</v>
          </cell>
          <cell r="T25">
            <v>4127770.0839529554</v>
          </cell>
          <cell r="U25">
            <v>4118396.8208281873</v>
          </cell>
          <cell r="V25">
            <v>4109044.8423340586</v>
          </cell>
          <cell r="W25">
            <v>4099714.1001378288</v>
          </cell>
          <cell r="X25">
            <v>4090404.5460165106</v>
          </cell>
          <cell r="Y25">
            <v>4081116.1318566194</v>
          </cell>
          <cell r="Z25">
            <v>4071848.8096539262</v>
          </cell>
          <cell r="AA25">
            <v>4062602.5315132081</v>
          </cell>
          <cell r="AB25">
            <v>4053377.2496480034</v>
          </cell>
          <cell r="AC25">
            <v>4044172.9163803621</v>
          </cell>
          <cell r="AD25">
            <v>4034989.4841406001</v>
          </cell>
          <cell r="AE25">
            <v>4025826.9054670548</v>
          </cell>
        </row>
        <row r="26">
          <cell r="G26" t="str">
            <v>RegionMultifamily - Low RiseExisting</v>
          </cell>
          <cell r="H26" t="str">
            <v>Res</v>
          </cell>
          <cell r="I26" t="str">
            <v>Multifamily - Low Rise</v>
          </cell>
          <cell r="J26" t="str">
            <v>Existing</v>
          </cell>
          <cell r="K26" t="str">
            <v>Buildings</v>
          </cell>
          <cell r="L26">
            <v>926243.25609262148</v>
          </cell>
          <cell r="M26">
            <v>924139.92640956037</v>
          </cell>
          <cell r="N26">
            <v>922041.3730050053</v>
          </cell>
          <cell r="O26">
            <v>919947.58503289847</v>
          </cell>
          <cell r="P26">
            <v>917858.55167181045</v>
          </cell>
          <cell r="Q26">
            <v>915774.26212488639</v>
          </cell>
          <cell r="R26">
            <v>913694.70561978838</v>
          </cell>
          <cell r="S26">
            <v>911619.87140864041</v>
          </cell>
          <cell r="T26">
            <v>909549.74876797362</v>
          </cell>
          <cell r="U26">
            <v>907484.32699866977</v>
          </cell>
          <cell r="V26">
            <v>905423.59542590659</v>
          </cell>
          <cell r="W26">
            <v>903367.54339910217</v>
          </cell>
          <cell r="X26">
            <v>901316.16029185988</v>
          </cell>
          <cell r="Y26">
            <v>899269.43550191447</v>
          </cell>
          <cell r="Z26">
            <v>897227.35845107585</v>
          </cell>
          <cell r="AA26">
            <v>895189.9185851753</v>
          </cell>
          <cell r="AB26">
            <v>893157.10537401051</v>
          </cell>
          <cell r="AC26">
            <v>891128.90831129183</v>
          </cell>
          <cell r="AD26">
            <v>889105.31691458682</v>
          </cell>
          <cell r="AE26">
            <v>887086.32072526717</v>
          </cell>
        </row>
        <row r="27">
          <cell r="G27" t="str">
            <v>RegionMultifamily - High RiseExisting</v>
          </cell>
          <cell r="H27" t="str">
            <v>Res</v>
          </cell>
          <cell r="I27" t="str">
            <v>Multifamily - High Rise</v>
          </cell>
          <cell r="J27" t="str">
            <v>Existing</v>
          </cell>
          <cell r="K27" t="str">
            <v>Buildings</v>
          </cell>
          <cell r="L27">
            <v>211180.07985625503</v>
          </cell>
          <cell r="M27">
            <v>210700.52836963299</v>
          </cell>
          <cell r="N27">
            <v>210222.06585706791</v>
          </cell>
          <cell r="O27">
            <v>209744.68984569819</v>
          </cell>
          <cell r="P27">
            <v>209268.39786827751</v>
          </cell>
          <cell r="Q27">
            <v>208793.18746316229</v>
          </cell>
          <cell r="R27">
            <v>208319.05617429892</v>
          </cell>
          <cell r="S27">
            <v>207846.00155121088</v>
          </cell>
          <cell r="T27">
            <v>207374.0211489865</v>
          </cell>
          <cell r="U27">
            <v>206903.11252826577</v>
          </cell>
          <cell r="V27">
            <v>206433.27325522827</v>
          </cell>
          <cell r="W27">
            <v>205964.50090158021</v>
          </cell>
          <cell r="X27">
            <v>205496.79304454199</v>
          </cell>
          <cell r="Y27">
            <v>205030.14726683579</v>
          </cell>
          <cell r="Z27">
            <v>204564.56115667295</v>
          </cell>
          <cell r="AA27">
            <v>204100.03230774152</v>
          </cell>
          <cell r="AB27">
            <v>203636.55831919383</v>
          </cell>
          <cell r="AC27">
            <v>203174.13679563423</v>
          </cell>
          <cell r="AD27">
            <v>202712.76534710638</v>
          </cell>
          <cell r="AE27">
            <v>202252.44158908122</v>
          </cell>
        </row>
        <row r="28">
          <cell r="G28" t="str">
            <v>RegionManufacturedExisting</v>
          </cell>
          <cell r="H28" t="str">
            <v>Res</v>
          </cell>
          <cell r="I28" t="str">
            <v>Manufactured</v>
          </cell>
          <cell r="J28" t="str">
            <v>Existing</v>
          </cell>
          <cell r="K28" t="str">
            <v>Buildings</v>
          </cell>
          <cell r="L28">
            <v>572006.3278356482</v>
          </cell>
          <cell r="M28">
            <v>565893.30394507048</v>
          </cell>
          <cell r="N28">
            <v>559845.60985814757</v>
          </cell>
          <cell r="O28">
            <v>553862.54739615123</v>
          </cell>
          <cell r="P28">
            <v>547943.42584177968</v>
          </cell>
          <cell r="Q28">
            <v>542087.56185941794</v>
          </cell>
          <cell r="R28">
            <v>536294.27941624937</v>
          </cell>
          <cell r="S28">
            <v>530562.90970421082</v>
          </cell>
          <cell r="T28">
            <v>524892.79106278194</v>
          </cell>
          <cell r="U28">
            <v>519283.26890259917</v>
          </cell>
          <cell r="V28">
            <v>513733.69562988722</v>
          </cell>
          <cell r="W28">
            <v>508243.4305716962</v>
          </cell>
          <cell r="X28">
            <v>502811.8399019395</v>
          </cell>
          <cell r="Y28">
            <v>497438.2965682213</v>
          </cell>
          <cell r="Z28">
            <v>492122.18021944637</v>
          </cell>
          <cell r="AA28">
            <v>486862.87713420321</v>
          </cell>
          <cell r="AB28">
            <v>481659.78014991269</v>
          </cell>
          <cell r="AC28">
            <v>476512.28859273402</v>
          </cell>
          <cell r="AD28">
            <v>471419.80820821953</v>
          </cell>
          <cell r="AE28">
            <v>466381.75109271082</v>
          </cell>
        </row>
        <row r="29">
          <cell r="G29" t="str">
            <v>RegionLarge OffNew</v>
          </cell>
          <cell r="H29" t="str">
            <v>Com</v>
          </cell>
          <cell r="I29" t="str">
            <v>Large Off</v>
          </cell>
          <cell r="J29" t="str">
            <v>New</v>
          </cell>
          <cell r="K29" t="str">
            <v>Millions SqFt</v>
          </cell>
          <cell r="L29">
            <v>7.8066550111953834</v>
          </cell>
          <cell r="M29">
            <v>5.9496992573140863</v>
          </cell>
          <cell r="N29">
            <v>5.890903545908837</v>
          </cell>
          <cell r="O29">
            <v>6.8915688291332424</v>
          </cell>
          <cell r="P29">
            <v>6.6410191533148355</v>
          </cell>
          <cell r="Q29">
            <v>5.4382226791221893</v>
          </cell>
          <cell r="R29">
            <v>6.9236851515846078</v>
          </cell>
          <cell r="S29">
            <v>6.040566884985755</v>
          </cell>
          <cell r="T29">
            <v>5.8620040343764588</v>
          </cell>
          <cell r="U29">
            <v>6.6048352977963205</v>
          </cell>
          <cell r="V29">
            <v>6.6081856774849808</v>
          </cell>
          <cell r="W29">
            <v>7.2276230030590352</v>
          </cell>
          <cell r="X29">
            <v>7.9321378463678132</v>
          </cell>
          <cell r="Y29">
            <v>7.2590370336019197</v>
          </cell>
          <cell r="Z29">
            <v>7.9122271387396417</v>
          </cell>
          <cell r="AA29">
            <v>7.7623340380974311</v>
          </cell>
          <cell r="AB29">
            <v>7.6402299023279152</v>
          </cell>
          <cell r="AC29">
            <v>7.1724831299946894</v>
          </cell>
          <cell r="AD29">
            <v>7.0810470955732994</v>
          </cell>
          <cell r="AE29">
            <v>7.4281005850341701</v>
          </cell>
        </row>
        <row r="30">
          <cell r="G30" t="str">
            <v>RegionMedium OffNew</v>
          </cell>
          <cell r="H30" t="str">
            <v>Com</v>
          </cell>
          <cell r="I30" t="str">
            <v>Medium Off</v>
          </cell>
          <cell r="J30" t="str">
            <v>New</v>
          </cell>
          <cell r="K30" t="str">
            <v>Millions SqFt</v>
          </cell>
          <cell r="L30">
            <v>6.3306892326899415</v>
          </cell>
          <cell r="M30">
            <v>4.6245517962703104</v>
          </cell>
          <cell r="N30">
            <v>4.6954401235311058</v>
          </cell>
          <cell r="O30">
            <v>5.5561738496820645</v>
          </cell>
          <cell r="P30">
            <v>5.2903315868283292</v>
          </cell>
          <cell r="Q30">
            <v>4.0954748538564614</v>
          </cell>
          <cell r="R30">
            <v>5.6166455086822502</v>
          </cell>
          <cell r="S30">
            <v>4.8928421056079552</v>
          </cell>
          <cell r="T30">
            <v>4.6489885594062974</v>
          </cell>
          <cell r="U30">
            <v>5.3600762751998365</v>
          </cell>
          <cell r="V30">
            <v>5.3451061612370649</v>
          </cell>
          <cell r="W30">
            <v>5.7169042762389006</v>
          </cell>
          <cell r="X30">
            <v>6.1644080859749115</v>
          </cell>
          <cell r="Y30">
            <v>5.8003829082546376</v>
          </cell>
          <cell r="Z30">
            <v>6.4331999103991837</v>
          </cell>
          <cell r="AA30">
            <v>6.1077443299386847</v>
          </cell>
          <cell r="AB30">
            <v>6.3133258324543373</v>
          </cell>
          <cell r="AC30">
            <v>5.5403053352108875</v>
          </cell>
          <cell r="AD30">
            <v>5.5266028757425794</v>
          </cell>
          <cell r="AE30">
            <v>5.9833355534459063</v>
          </cell>
        </row>
        <row r="31">
          <cell r="G31" t="str">
            <v>RegionSmall OffNew</v>
          </cell>
          <cell r="H31" t="str">
            <v>Com</v>
          </cell>
          <cell r="I31" t="str">
            <v>Small Off</v>
          </cell>
          <cell r="J31" t="str">
            <v>New</v>
          </cell>
          <cell r="K31" t="str">
            <v>Millions SqFt</v>
          </cell>
          <cell r="L31">
            <v>1.6621196768024407</v>
          </cell>
          <cell r="M31">
            <v>1.2170657423442173</v>
          </cell>
          <cell r="N31">
            <v>1.2444333527444498</v>
          </cell>
          <cell r="O31">
            <v>1.4586094503549032</v>
          </cell>
          <cell r="P31">
            <v>1.4004070058555529</v>
          </cell>
          <cell r="Q31">
            <v>1.0787722980410579</v>
          </cell>
          <cell r="R31">
            <v>1.4747976167420549</v>
          </cell>
          <cell r="S31">
            <v>1.2896357804774434</v>
          </cell>
          <cell r="T31">
            <v>1.2239291307589197</v>
          </cell>
          <cell r="U31">
            <v>1.4012443744673324</v>
          </cell>
          <cell r="V31">
            <v>1.3991315932028052</v>
          </cell>
          <cell r="W31">
            <v>1.4996248899933684</v>
          </cell>
          <cell r="X31">
            <v>1.6197763904689295</v>
          </cell>
          <cell r="Y31">
            <v>1.5187400891362097</v>
          </cell>
          <cell r="Z31">
            <v>1.6890757136254622</v>
          </cell>
          <cell r="AA31">
            <v>1.5972356158259797</v>
          </cell>
          <cell r="AB31">
            <v>1.640465747141107</v>
          </cell>
          <cell r="AC31">
            <v>1.4565955217811706</v>
          </cell>
          <cell r="AD31">
            <v>1.4531741906643101</v>
          </cell>
          <cell r="AE31">
            <v>1.5648660344158036</v>
          </cell>
        </row>
        <row r="32">
          <cell r="G32" t="str">
            <v>RegionXLarge RetNew</v>
          </cell>
          <cell r="H32" t="str">
            <v>Com</v>
          </cell>
          <cell r="I32" t="str">
            <v>XLarge Ret</v>
          </cell>
          <cell r="J32" t="str">
            <v>New</v>
          </cell>
          <cell r="K32" t="str">
            <v>Millions SqFt</v>
          </cell>
          <cell r="L32">
            <v>1.799418169017593</v>
          </cell>
          <cell r="M32">
            <v>1.485755176968429</v>
          </cell>
          <cell r="N32">
            <v>0.89794362681754358</v>
          </cell>
          <cell r="O32">
            <v>0.91201694404352718</v>
          </cell>
          <cell r="P32">
            <v>0.85125423267540556</v>
          </cell>
          <cell r="Q32">
            <v>0.73204497427617965</v>
          </cell>
          <cell r="R32">
            <v>0.73428349109996394</v>
          </cell>
          <cell r="S32">
            <v>0.71341173425108251</v>
          </cell>
          <cell r="T32">
            <v>0.89455902577447755</v>
          </cell>
          <cell r="U32">
            <v>1.032083805968905</v>
          </cell>
          <cell r="V32">
            <v>1.0963398187475875</v>
          </cell>
          <cell r="W32">
            <v>1.617287860192538</v>
          </cell>
          <cell r="X32">
            <v>1.8239074921539626</v>
          </cell>
          <cell r="Y32">
            <v>1.6267354909009817</v>
          </cell>
          <cell r="Z32">
            <v>1.5970323938843554</v>
          </cell>
          <cell r="AA32">
            <v>1.5393396581386409</v>
          </cell>
          <cell r="AB32">
            <v>1.2960530677092543</v>
          </cell>
          <cell r="AC32">
            <v>1.3176455108269955</v>
          </cell>
          <cell r="AD32">
            <v>1.2469979474733393</v>
          </cell>
          <cell r="AE32">
            <v>1.3540449607593745</v>
          </cell>
        </row>
        <row r="33">
          <cell r="G33" t="str">
            <v>RegionLarge RetNew</v>
          </cell>
          <cell r="H33" t="str">
            <v>Com</v>
          </cell>
          <cell r="I33" t="str">
            <v>Large Ret</v>
          </cell>
          <cell r="J33" t="str">
            <v>New</v>
          </cell>
          <cell r="K33" t="str">
            <v>Millions SqFt</v>
          </cell>
          <cell r="L33">
            <v>0.71960427219664069</v>
          </cell>
          <cell r="M33">
            <v>0.59647847099566831</v>
          </cell>
          <cell r="N33">
            <v>0.36611838042447359</v>
          </cell>
          <cell r="O33">
            <v>0.3731768350638246</v>
          </cell>
          <cell r="P33">
            <v>0.34504559304633386</v>
          </cell>
          <cell r="Q33">
            <v>0.2928623587115301</v>
          </cell>
          <cell r="R33">
            <v>0.29376294298921468</v>
          </cell>
          <cell r="S33">
            <v>0.28416308329236456</v>
          </cell>
          <cell r="T33">
            <v>0.36455471421578001</v>
          </cell>
          <cell r="U33">
            <v>0.42646627810709853</v>
          </cell>
          <cell r="V33">
            <v>0.44956380488737768</v>
          </cell>
          <cell r="W33">
            <v>0.65213839834683018</v>
          </cell>
          <cell r="X33">
            <v>0.73353807331773047</v>
          </cell>
          <cell r="Y33">
            <v>0.65560780242911365</v>
          </cell>
          <cell r="Z33">
            <v>0.64604928436358278</v>
          </cell>
          <cell r="AA33">
            <v>0.62178261445398098</v>
          </cell>
          <cell r="AB33">
            <v>0.52554853465709617</v>
          </cell>
          <cell r="AC33">
            <v>0.53266253778165396</v>
          </cell>
          <cell r="AD33">
            <v>0.50454130308386236</v>
          </cell>
          <cell r="AE33">
            <v>0.54553111610891503</v>
          </cell>
        </row>
        <row r="34">
          <cell r="G34" t="str">
            <v>RegionMedium RetNew</v>
          </cell>
          <cell r="H34" t="str">
            <v>Com</v>
          </cell>
          <cell r="I34" t="str">
            <v>Medium Ret</v>
          </cell>
          <cell r="J34" t="str">
            <v>New</v>
          </cell>
          <cell r="K34" t="str">
            <v>Millions SqFt</v>
          </cell>
          <cell r="L34">
            <v>2.7275899469990224</v>
          </cell>
          <cell r="M34">
            <v>2.2451802625726844</v>
          </cell>
          <cell r="N34">
            <v>1.3846551620328988</v>
          </cell>
          <cell r="O34">
            <v>1.414332931216091</v>
          </cell>
          <cell r="P34">
            <v>1.3048976182463843</v>
          </cell>
          <cell r="Q34">
            <v>1.1035456427042536</v>
          </cell>
          <cell r="R34">
            <v>1.0932193385059683</v>
          </cell>
          <cell r="S34">
            <v>1.0602010304011045</v>
          </cell>
          <cell r="T34">
            <v>1.3687417218066935</v>
          </cell>
          <cell r="U34">
            <v>1.6102119957699914</v>
          </cell>
          <cell r="V34">
            <v>1.7014476793012303</v>
          </cell>
          <cell r="W34">
            <v>2.4475448442766612</v>
          </cell>
          <cell r="X34">
            <v>2.7642584104961641</v>
          </cell>
          <cell r="Y34">
            <v>2.4645092385842489</v>
          </cell>
          <cell r="Z34">
            <v>2.435211674558635</v>
          </cell>
          <cell r="AA34">
            <v>2.3436666024455817</v>
          </cell>
          <cell r="AB34">
            <v>1.9970991421399598</v>
          </cell>
          <cell r="AC34">
            <v>2.0220850932468024</v>
          </cell>
          <cell r="AD34">
            <v>1.9074632582746243</v>
          </cell>
          <cell r="AE34">
            <v>2.0633846520749657</v>
          </cell>
        </row>
        <row r="35">
          <cell r="G35" t="str">
            <v>RegionSmall RetNew</v>
          </cell>
          <cell r="H35" t="str">
            <v>Com</v>
          </cell>
          <cell r="I35" t="str">
            <v>Small Ret</v>
          </cell>
          <cell r="J35" t="str">
            <v>New</v>
          </cell>
          <cell r="K35" t="str">
            <v>Millions SqFt</v>
          </cell>
          <cell r="L35">
            <v>0.86249938561661099</v>
          </cell>
          <cell r="M35">
            <v>0.71243811393533818</v>
          </cell>
          <cell r="N35">
            <v>0.43988135050703958</v>
          </cell>
          <cell r="O35">
            <v>0.44879648252082133</v>
          </cell>
          <cell r="P35">
            <v>0.41374173801952452</v>
          </cell>
          <cell r="Q35">
            <v>0.34301620014224921</v>
          </cell>
          <cell r="R35">
            <v>0.33946657261656726</v>
          </cell>
          <cell r="S35">
            <v>0.32965754978673117</v>
          </cell>
          <cell r="T35">
            <v>0.43689232903555525</v>
          </cell>
          <cell r="U35">
            <v>0.51886957722704219</v>
          </cell>
          <cell r="V35">
            <v>0.54817313334918127</v>
          </cell>
          <cell r="W35">
            <v>0.77969532117377649</v>
          </cell>
          <cell r="X35">
            <v>0.87858644381951334</v>
          </cell>
          <cell r="Y35">
            <v>0.78420074698109388</v>
          </cell>
          <cell r="Z35">
            <v>0.77728841592354081</v>
          </cell>
          <cell r="AA35">
            <v>0.74886674252534069</v>
          </cell>
          <cell r="AB35">
            <v>0.63964179951326661</v>
          </cell>
          <cell r="AC35">
            <v>0.64714740319049269</v>
          </cell>
          <cell r="AD35">
            <v>0.61166389038687663</v>
          </cell>
          <cell r="AE35">
            <v>0.66242443593788758</v>
          </cell>
        </row>
        <row r="36">
          <cell r="G36" t="str">
            <v>RegionSchool K-12New</v>
          </cell>
          <cell r="H36" t="str">
            <v>Com</v>
          </cell>
          <cell r="I36" t="str">
            <v>School K-12</v>
          </cell>
          <cell r="J36" t="str">
            <v>New</v>
          </cell>
          <cell r="K36" t="str">
            <v>Millions SqFt</v>
          </cell>
          <cell r="L36">
            <v>0.49337113702797691</v>
          </cell>
          <cell r="M36">
            <v>1.1029723159217257</v>
          </cell>
          <cell r="N36">
            <v>0.94992456965043459</v>
          </cell>
          <cell r="O36">
            <v>0.71720701164062661</v>
          </cell>
          <cell r="P36">
            <v>0.7442281187428561</v>
          </cell>
          <cell r="Q36">
            <v>0.85140099810585501</v>
          </cell>
          <cell r="R36">
            <v>0.99139466996200198</v>
          </cell>
          <cell r="S36">
            <v>1.5014629353162949</v>
          </cell>
          <cell r="T36">
            <v>1.8697826256608596</v>
          </cell>
          <cell r="U36">
            <v>1.6452707482432332</v>
          </cell>
          <cell r="V36">
            <v>1.6753181172445872</v>
          </cell>
          <cell r="W36">
            <v>1.7943041099264481</v>
          </cell>
          <cell r="X36">
            <v>1.8624299937819393</v>
          </cell>
          <cell r="Y36">
            <v>1.7489264522150836</v>
          </cell>
          <cell r="Z36">
            <v>1.7975598556031414</v>
          </cell>
          <cell r="AA36">
            <v>1.6195220459723754</v>
          </cell>
          <cell r="AB36">
            <v>1.8221433074925411</v>
          </cell>
          <cell r="AC36">
            <v>1.6336676691608698</v>
          </cell>
          <cell r="AD36">
            <v>1.7826242149357872</v>
          </cell>
          <cell r="AE36">
            <v>1.6891002859244486</v>
          </cell>
        </row>
        <row r="37">
          <cell r="G37" t="str">
            <v>RegionUniversityNew</v>
          </cell>
          <cell r="H37" t="str">
            <v>Com</v>
          </cell>
          <cell r="I37" t="str">
            <v>University</v>
          </cell>
          <cell r="J37" t="str">
            <v>New</v>
          </cell>
          <cell r="K37" t="str">
            <v>Millions SqFt</v>
          </cell>
          <cell r="L37">
            <v>0.2800209986196866</v>
          </cell>
          <cell r="M37">
            <v>0.29719871383536939</v>
          </cell>
          <cell r="N37">
            <v>0.58203115602335975</v>
          </cell>
          <cell r="O37">
            <v>0.83189457735737737</v>
          </cell>
          <cell r="P37">
            <v>0.66610454718876777</v>
          </cell>
          <cell r="Q37">
            <v>0.73648247778559484</v>
          </cell>
          <cell r="R37">
            <v>0.64334185638367225</v>
          </cell>
          <cell r="S37">
            <v>0.97289424291238524</v>
          </cell>
          <cell r="T37">
            <v>1.1820978013224126</v>
          </cell>
          <cell r="U37">
            <v>1.1785313924254113</v>
          </cell>
          <cell r="V37">
            <v>1.2952038876416079</v>
          </cell>
          <cell r="W37">
            <v>1.3229243736280945</v>
          </cell>
          <cell r="X37">
            <v>1.422909455419719</v>
          </cell>
          <cell r="Y37">
            <v>1.4430187909981058</v>
          </cell>
          <cell r="Z37">
            <v>1.2923971403480323</v>
          </cell>
          <cell r="AA37">
            <v>1.1785050733908478</v>
          </cell>
          <cell r="AB37">
            <v>1.3433889489273994</v>
          </cell>
          <cell r="AC37">
            <v>1.2265545990556588</v>
          </cell>
          <cell r="AD37">
            <v>1.2571458643971927</v>
          </cell>
          <cell r="AE37">
            <v>1.2979913333963795</v>
          </cell>
        </row>
        <row r="38">
          <cell r="G38" t="str">
            <v>RegionWarehouseNew</v>
          </cell>
          <cell r="H38" t="str">
            <v>Com</v>
          </cell>
          <cell r="I38" t="str">
            <v>Warehouse</v>
          </cell>
          <cell r="J38" t="str">
            <v>New</v>
          </cell>
          <cell r="K38" t="str">
            <v>Millions SqFt</v>
          </cell>
          <cell r="L38">
            <v>7.6586609772993617</v>
          </cell>
          <cell r="M38">
            <v>7.5774552212762423</v>
          </cell>
          <cell r="N38">
            <v>5.6453939930651131</v>
          </cell>
          <cell r="O38">
            <v>4.800793231843981</v>
          </cell>
          <cell r="P38">
            <v>3.5881391412601156</v>
          </cell>
          <cell r="Q38">
            <v>3.1529819033971824</v>
          </cell>
          <cell r="R38">
            <v>4.0691744688008198</v>
          </cell>
          <cell r="S38">
            <v>4.5400289951106014</v>
          </cell>
          <cell r="T38">
            <v>4.8555474587969272</v>
          </cell>
          <cell r="U38">
            <v>4.6966359797376018</v>
          </cell>
          <cell r="V38">
            <v>4.8557170740974245</v>
          </cell>
          <cell r="W38">
            <v>4.451750056135543</v>
          </cell>
          <cell r="X38">
            <v>3.8657972013430704</v>
          </cell>
          <cell r="Y38">
            <v>3.9817445148405937</v>
          </cell>
          <cell r="Z38">
            <v>3.9951806948216846</v>
          </cell>
          <cell r="AA38">
            <v>4.4738164673360306</v>
          </cell>
          <cell r="AB38">
            <v>4.2737219736102183</v>
          </cell>
          <cell r="AC38">
            <v>4.0870251812551333</v>
          </cell>
          <cell r="AD38">
            <v>4.137725578117939</v>
          </cell>
          <cell r="AE38">
            <v>3.6922064696454697</v>
          </cell>
        </row>
        <row r="39">
          <cell r="G39" t="str">
            <v>RegionSupermarketNew</v>
          </cell>
          <cell r="H39" t="str">
            <v>Com</v>
          </cell>
          <cell r="I39" t="str">
            <v>Supermarket</v>
          </cell>
          <cell r="J39" t="str">
            <v>New</v>
          </cell>
          <cell r="K39" t="str">
            <v>Millions SqFt</v>
          </cell>
          <cell r="L39">
            <v>0.38924897939746522</v>
          </cell>
          <cell r="M39">
            <v>0.34341311895347121</v>
          </cell>
          <cell r="N39">
            <v>0.29927348040561341</v>
          </cell>
          <cell r="O39">
            <v>0.29688874456634085</v>
          </cell>
          <cell r="P39">
            <v>0.29379933994281465</v>
          </cell>
          <cell r="Q39">
            <v>0.29041766271303127</v>
          </cell>
          <cell r="R39">
            <v>0.28614144770449462</v>
          </cell>
          <cell r="S39">
            <v>0.28163861967746157</v>
          </cell>
          <cell r="T39">
            <v>0.27688800876616482</v>
          </cell>
          <cell r="U39">
            <v>0.27357754310134663</v>
          </cell>
          <cell r="V39">
            <v>0.27063184585003941</v>
          </cell>
          <cell r="W39">
            <v>0.26801411864303953</v>
          </cell>
          <cell r="X39">
            <v>0.26660240614409092</v>
          </cell>
          <cell r="Y39">
            <v>0.25138198684402913</v>
          </cell>
          <cell r="Z39">
            <v>0.26455339135243683</v>
          </cell>
          <cell r="AA39">
            <v>0.26299167309250365</v>
          </cell>
          <cell r="AB39">
            <v>0.26140909607327911</v>
          </cell>
          <cell r="AC39">
            <v>0.25947687815142023</v>
          </cell>
          <cell r="AD39">
            <v>0.25750619496776178</v>
          </cell>
          <cell r="AE39">
            <v>0.25562560804995926</v>
          </cell>
        </row>
        <row r="40">
          <cell r="G40" t="str">
            <v>RegionMiniMartNew</v>
          </cell>
          <cell r="H40" t="str">
            <v>Com</v>
          </cell>
          <cell r="I40" t="str">
            <v>MiniMart</v>
          </cell>
          <cell r="J40" t="str">
            <v>New</v>
          </cell>
          <cell r="K40" t="str">
            <v>Millions SqFt</v>
          </cell>
          <cell r="L40">
            <v>0.19765540078516197</v>
          </cell>
          <cell r="M40">
            <v>0.18600542935034625</v>
          </cell>
          <cell r="N40">
            <v>9.5760802585072302E-2</v>
          </cell>
          <cell r="O40">
            <v>0.10062051473914659</v>
          </cell>
          <cell r="P40">
            <v>8.5646792534183808E-2</v>
          </cell>
          <cell r="Q40">
            <v>6.5415041923045286E-2</v>
          </cell>
          <cell r="R40">
            <v>5.7242996146950373E-2</v>
          </cell>
          <cell r="S40">
            <v>5.5087150941189433E-2</v>
          </cell>
          <cell r="T40">
            <v>7.3916214299540497E-2</v>
          </cell>
          <cell r="U40">
            <v>9.2056169088318471E-2</v>
          </cell>
          <cell r="V40">
            <v>0.10393709432109566</v>
          </cell>
          <cell r="W40">
            <v>0.15172170448022598</v>
          </cell>
          <cell r="X40">
            <v>0.15706997726929292</v>
          </cell>
          <cell r="Y40">
            <v>0.14510580631504899</v>
          </cell>
          <cell r="Z40">
            <v>0.15272706829792246</v>
          </cell>
          <cell r="AA40">
            <v>0.14104647748606622</v>
          </cell>
          <cell r="AB40">
            <v>0.11700741064540764</v>
          </cell>
          <cell r="AC40">
            <v>0.1200067315077773</v>
          </cell>
          <cell r="AD40">
            <v>0.11457442878633581</v>
          </cell>
          <cell r="AE40">
            <v>0.1211768182439132</v>
          </cell>
        </row>
        <row r="41">
          <cell r="G41" t="str">
            <v>RegionRestaurantNew</v>
          </cell>
          <cell r="H41" t="str">
            <v>Com</v>
          </cell>
          <cell r="I41" t="str">
            <v>Restaurant</v>
          </cell>
          <cell r="J41" t="str">
            <v>New</v>
          </cell>
          <cell r="K41" t="str">
            <v>Millions SqFt</v>
          </cell>
          <cell r="L41">
            <v>0.46894871790011039</v>
          </cell>
          <cell r="M41">
            <v>0.47387410836125871</v>
          </cell>
          <cell r="N41">
            <v>0.45144590813821411</v>
          </cell>
          <cell r="O41">
            <v>0.4505136151455652</v>
          </cell>
          <cell r="P41">
            <v>0.44778046039172248</v>
          </cell>
          <cell r="Q41">
            <v>0.44523396067124349</v>
          </cell>
          <cell r="R41">
            <v>0.44273536313864043</v>
          </cell>
          <cell r="S41">
            <v>0.4399078135546039</v>
          </cell>
          <cell r="T41">
            <v>0.43708606600163591</v>
          </cell>
          <cell r="U41">
            <v>0.43513915585550955</v>
          </cell>
          <cell r="V41">
            <v>0.43580404899906589</v>
          </cell>
          <cell r="W41">
            <v>0.59161866303702282</v>
          </cell>
          <cell r="X41">
            <v>0.66467702134516005</v>
          </cell>
          <cell r="Y41">
            <v>0.65353995366480533</v>
          </cell>
          <cell r="Z41">
            <v>0.676060915960916</v>
          </cell>
          <cell r="AA41">
            <v>0.70559825286541389</v>
          </cell>
          <cell r="AB41">
            <v>0.63206878506691044</v>
          </cell>
          <cell r="AC41">
            <v>0.63726309269471215</v>
          </cell>
          <cell r="AD41">
            <v>0.5828366650853003</v>
          </cell>
          <cell r="AE41">
            <v>0.63928201324113043</v>
          </cell>
        </row>
        <row r="42">
          <cell r="G42" t="str">
            <v>RegionLodgingNew</v>
          </cell>
          <cell r="H42" t="str">
            <v>Com</v>
          </cell>
          <cell r="I42" t="str">
            <v>Lodging</v>
          </cell>
          <cell r="J42" t="str">
            <v>New</v>
          </cell>
          <cell r="K42" t="str">
            <v>Millions SqFt</v>
          </cell>
          <cell r="L42">
            <v>1.0326774321313152</v>
          </cell>
          <cell r="M42">
            <v>1.0158776160943388</v>
          </cell>
          <cell r="N42">
            <v>0.74304915446037911</v>
          </cell>
          <cell r="O42">
            <v>0.76054102414226543</v>
          </cell>
          <cell r="P42">
            <v>0.65616402459427536</v>
          </cell>
          <cell r="Q42">
            <v>0.62755023267601961</v>
          </cell>
          <cell r="R42">
            <v>0.61023293273354484</v>
          </cell>
          <cell r="S42">
            <v>0.60571699788717037</v>
          </cell>
          <cell r="T42">
            <v>0.65097903457434547</v>
          </cell>
          <cell r="U42">
            <v>0.69319811486407867</v>
          </cell>
          <cell r="V42">
            <v>0.78843795894088464</v>
          </cell>
          <cell r="W42">
            <v>1.3645659476947984</v>
          </cell>
          <cell r="X42">
            <v>1.6032227373726178</v>
          </cell>
          <cell r="Y42">
            <v>1.6412696995684901</v>
          </cell>
          <cell r="Z42">
            <v>1.670283030615213</v>
          </cell>
          <cell r="AA42">
            <v>1.755661848186447</v>
          </cell>
          <cell r="AB42">
            <v>1.4871375295645746</v>
          </cell>
          <cell r="AC42">
            <v>1.4400033906080374</v>
          </cell>
          <cell r="AD42">
            <v>1.3499648074414823</v>
          </cell>
          <cell r="AE42">
            <v>1.4487057151095009</v>
          </cell>
        </row>
        <row r="43">
          <cell r="G43" t="str">
            <v>RegionHospitalNew</v>
          </cell>
          <cell r="H43" t="str">
            <v>Com</v>
          </cell>
          <cell r="I43" t="str">
            <v>Hospital</v>
          </cell>
          <cell r="J43" t="str">
            <v>New</v>
          </cell>
          <cell r="K43" t="str">
            <v>Millions SqFt</v>
          </cell>
          <cell r="L43">
            <v>4.1336070304911159</v>
          </cell>
          <cell r="M43">
            <v>3.5601449453189118</v>
          </cell>
          <cell r="N43">
            <v>3.2007770264658664</v>
          </cell>
          <cell r="O43">
            <v>2.6531465767673241</v>
          </cell>
          <cell r="P43">
            <v>1.8730082465149496</v>
          </cell>
          <cell r="Q43">
            <v>1.6467285324389391</v>
          </cell>
          <cell r="R43">
            <v>1.5196240263467067</v>
          </cell>
          <cell r="S43">
            <v>1.3328145698119136</v>
          </cell>
          <cell r="T43">
            <v>1.3372342578617185</v>
          </cell>
          <cell r="U43">
            <v>1.4086686461757902</v>
          </cell>
          <cell r="V43">
            <v>1.6725933548501446</v>
          </cell>
          <cell r="W43">
            <v>2.0158466086985318</v>
          </cell>
          <cell r="X43">
            <v>2.3033709594417431</v>
          </cell>
          <cell r="Y43">
            <v>2.063930246052466</v>
          </cell>
          <cell r="Z43">
            <v>1.9880083370090949</v>
          </cell>
          <cell r="AA43">
            <v>1.9342270452860566</v>
          </cell>
          <cell r="AB43">
            <v>1.774507966199161</v>
          </cell>
          <cell r="AC43">
            <v>1.6723841845019074</v>
          </cell>
          <cell r="AD43">
            <v>1.5414284807799123</v>
          </cell>
          <cell r="AE43">
            <v>1.5563040522680198</v>
          </cell>
        </row>
        <row r="44">
          <cell r="G44" t="str">
            <v>RegionResidential CareNew</v>
          </cell>
          <cell r="H44" t="str">
            <v>Com</v>
          </cell>
          <cell r="I44" t="str">
            <v>Residential Care</v>
          </cell>
          <cell r="J44" t="str">
            <v>New</v>
          </cell>
          <cell r="K44" t="str">
            <v>Millions SqFt</v>
          </cell>
          <cell r="L44">
            <v>4.5029406937179912</v>
          </cell>
          <cell r="M44">
            <v>4.0786070344439063</v>
          </cell>
          <cell r="N44">
            <v>3.5919834720533679</v>
          </cell>
          <cell r="O44">
            <v>3.0400934926407626</v>
          </cell>
          <cell r="P44">
            <v>2.3018670718031324</v>
          </cell>
          <cell r="Q44">
            <v>2.1321468422073435</v>
          </cell>
          <cell r="R44">
            <v>1.9771504564110642</v>
          </cell>
          <cell r="S44">
            <v>1.8096072137015302</v>
          </cell>
          <cell r="T44">
            <v>1.9023478055732992</v>
          </cell>
          <cell r="U44">
            <v>2.0129777404511922</v>
          </cell>
          <cell r="V44">
            <v>2.304026079874093</v>
          </cell>
          <cell r="W44">
            <v>2.7992417645016405</v>
          </cell>
          <cell r="X44">
            <v>3.0682339807477179</v>
          </cell>
          <cell r="Y44">
            <v>2.7441690138981158</v>
          </cell>
          <cell r="Z44">
            <v>2.8046561391012603</v>
          </cell>
          <cell r="AA44">
            <v>2.7282838662201567</v>
          </cell>
          <cell r="AB44">
            <v>2.4959637785038216</v>
          </cell>
          <cell r="AC44">
            <v>2.4392052334479857</v>
          </cell>
          <cell r="AD44">
            <v>2.3386950979959957</v>
          </cell>
          <cell r="AE44">
            <v>2.3103955399373803</v>
          </cell>
        </row>
        <row r="45">
          <cell r="G45" t="str">
            <v>RegionAssemblyNew</v>
          </cell>
          <cell r="H45" t="str">
            <v>Com</v>
          </cell>
          <cell r="I45" t="str">
            <v>Assembly</v>
          </cell>
          <cell r="J45" t="str">
            <v>New</v>
          </cell>
          <cell r="K45" t="str">
            <v>Millions SqFt</v>
          </cell>
          <cell r="L45">
            <v>3.1854829351393543</v>
          </cell>
          <cell r="M45">
            <v>3.1699057451518957</v>
          </cell>
          <cell r="N45">
            <v>2.2628528186826316</v>
          </cell>
          <cell r="O45">
            <v>2.6023617076700645</v>
          </cell>
          <cell r="P45">
            <v>2.2919684786454506</v>
          </cell>
          <cell r="Q45">
            <v>2.1556450092355899</v>
          </cell>
          <cell r="R45">
            <v>1.4820394508668711</v>
          </cell>
          <cell r="S45">
            <v>1.5603361472368396</v>
          </cell>
          <cell r="T45">
            <v>2.3546097038898557</v>
          </cell>
          <cell r="U45">
            <v>3.2740386396924066</v>
          </cell>
          <cell r="V45">
            <v>3.6241751874536021</v>
          </cell>
          <cell r="W45">
            <v>4.4420137300219826</v>
          </cell>
          <cell r="X45">
            <v>5.8224273473135861</v>
          </cell>
          <cell r="Y45">
            <v>6.4604400946422142</v>
          </cell>
          <cell r="Z45">
            <v>6.9014803298142597</v>
          </cell>
          <cell r="AA45">
            <v>6.748515751490312</v>
          </cell>
          <cell r="AB45">
            <v>6.4364694734288266</v>
          </cell>
          <cell r="AC45">
            <v>6.3053235195290611</v>
          </cell>
          <cell r="AD45">
            <v>6.2236620394663484</v>
          </cell>
          <cell r="AE45">
            <v>6.0386522880717726</v>
          </cell>
        </row>
        <row r="46">
          <cell r="G46" t="str">
            <v>RegionOtherNew</v>
          </cell>
          <cell r="H46" t="str">
            <v>Com</v>
          </cell>
          <cell r="I46" t="str">
            <v>Other</v>
          </cell>
          <cell r="J46" t="str">
            <v>New</v>
          </cell>
          <cell r="K46" t="str">
            <v>Millions SqFt</v>
          </cell>
          <cell r="L46">
            <v>12.863107129152304</v>
          </cell>
          <cell r="M46">
            <v>10.7220378193485</v>
          </cell>
          <cell r="N46">
            <v>10.142128438066296</v>
          </cell>
          <cell r="O46">
            <v>9.4611923499879236</v>
          </cell>
          <cell r="P46">
            <v>7.3638556881373223</v>
          </cell>
          <cell r="Q46">
            <v>8.1591439254269407</v>
          </cell>
          <cell r="R46">
            <v>7.9603673258815011</v>
          </cell>
          <cell r="S46">
            <v>8.6026166911432824</v>
          </cell>
          <cell r="T46">
            <v>9.3207800366095146</v>
          </cell>
          <cell r="U46">
            <v>9.0572786632714859</v>
          </cell>
          <cell r="V46">
            <v>10.184423730877143</v>
          </cell>
          <cell r="W46">
            <v>10.787657533789663</v>
          </cell>
          <cell r="X46">
            <v>11.005378574708409</v>
          </cell>
          <cell r="Y46">
            <v>10.267063981307951</v>
          </cell>
          <cell r="Z46">
            <v>11.027475862918971</v>
          </cell>
          <cell r="AA46">
            <v>9.9609233822623686</v>
          </cell>
          <cell r="AB46">
            <v>10.340047869658916</v>
          </cell>
          <cell r="AC46">
            <v>9.8383849729989699</v>
          </cell>
          <cell r="AD46">
            <v>9.3282989614436094</v>
          </cell>
          <cell r="AE46">
            <v>9.0355729282982153</v>
          </cell>
        </row>
        <row r="47">
          <cell r="G47" t="str">
            <v>RegionLarge OffStock 2016</v>
          </cell>
          <cell r="H47" t="str">
            <v>Com</v>
          </cell>
          <cell r="I47" t="str">
            <v>Large Off</v>
          </cell>
          <cell r="J47" t="str">
            <v>Stock 2016</v>
          </cell>
          <cell r="K47" t="str">
            <v>Millions SqFt</v>
          </cell>
          <cell r="L47">
            <v>380.08828477966154</v>
          </cell>
          <cell r="M47">
            <v>378.94801992532251</v>
          </cell>
          <cell r="N47">
            <v>377.81117586554655</v>
          </cell>
          <cell r="O47">
            <v>376.67774233794995</v>
          </cell>
          <cell r="P47">
            <v>375.54770911093607</v>
          </cell>
          <cell r="Q47">
            <v>374.42106598360328</v>
          </cell>
          <cell r="R47">
            <v>373.29780278565244</v>
          </cell>
          <cell r="S47">
            <v>372.17790937729552</v>
          </cell>
          <cell r="T47">
            <v>371.06137564916361</v>
          </cell>
          <cell r="U47">
            <v>369.94819152221612</v>
          </cell>
          <cell r="V47">
            <v>368.83834694764948</v>
          </cell>
          <cell r="W47">
            <v>367.73183190680658</v>
          </cell>
          <cell r="X47">
            <v>366.62863641108612</v>
          </cell>
          <cell r="Y47">
            <v>365.52875050185287</v>
          </cell>
          <cell r="Z47">
            <v>364.43216425034728</v>
          </cell>
          <cell r="AA47">
            <v>363.33886775759629</v>
          </cell>
          <cell r="AB47">
            <v>362.24885115432346</v>
          </cell>
          <cell r="AC47">
            <v>361.16210460086046</v>
          </cell>
          <cell r="AD47">
            <v>360.07861828705791</v>
          </cell>
          <cell r="AE47">
            <v>358.99838243219671</v>
          </cell>
        </row>
        <row r="48">
          <cell r="G48" t="str">
            <v>RegionMedium OffStock 2016</v>
          </cell>
          <cell r="H48" t="str">
            <v>Com</v>
          </cell>
          <cell r="I48" t="str">
            <v>Medium Off</v>
          </cell>
          <cell r="J48" t="str">
            <v>Stock 2016</v>
          </cell>
          <cell r="K48" t="str">
            <v>Millions SqFt</v>
          </cell>
          <cell r="L48">
            <v>190.73687138333023</v>
          </cell>
          <cell r="M48">
            <v>190.16466076918024</v>
          </cell>
          <cell r="N48">
            <v>189.59416678687271</v>
          </cell>
          <cell r="O48">
            <v>189.02538428651209</v>
          </cell>
          <cell r="P48">
            <v>188.45830813365254</v>
          </cell>
          <cell r="Q48">
            <v>187.89293320925157</v>
          </cell>
          <cell r="R48">
            <v>187.32925440962381</v>
          </cell>
          <cell r="S48">
            <v>186.76726664639497</v>
          </cell>
          <cell r="T48">
            <v>186.20696484645578</v>
          </cell>
          <cell r="U48">
            <v>185.64834395191642</v>
          </cell>
          <cell r="V48">
            <v>185.09139892006067</v>
          </cell>
          <cell r="W48">
            <v>184.5361247233005</v>
          </cell>
          <cell r="X48">
            <v>183.98251634913058</v>
          </cell>
          <cell r="Y48">
            <v>183.43056880008319</v>
          </cell>
          <cell r="Z48">
            <v>182.88027709368296</v>
          </cell>
          <cell r="AA48">
            <v>182.33163626240187</v>
          </cell>
          <cell r="AB48">
            <v>181.78464135361469</v>
          </cell>
          <cell r="AC48">
            <v>181.23928742955383</v>
          </cell>
          <cell r="AD48">
            <v>180.69556956726515</v>
          </cell>
          <cell r="AE48">
            <v>180.15348285856339</v>
          </cell>
        </row>
        <row r="49">
          <cell r="G49" t="str">
            <v>RegionSmall OffStock 2016</v>
          </cell>
          <cell r="H49" t="str">
            <v>Com</v>
          </cell>
          <cell r="I49" t="str">
            <v>Small Off</v>
          </cell>
          <cell r="J49" t="str">
            <v>Stock 2016</v>
          </cell>
          <cell r="K49" t="str">
            <v>Millions SqFt</v>
          </cell>
          <cell r="L49">
            <v>184.0913556049378</v>
          </cell>
          <cell r="M49">
            <v>183.53908153812301</v>
          </cell>
          <cell r="N49">
            <v>182.98846429350866</v>
          </cell>
          <cell r="O49">
            <v>182.43949890062811</v>
          </cell>
          <cell r="P49">
            <v>181.89218040392623</v>
          </cell>
          <cell r="Q49">
            <v>181.34650386271446</v>
          </cell>
          <cell r="R49">
            <v>180.80246435112633</v>
          </cell>
          <cell r="S49">
            <v>180.26005695807294</v>
          </cell>
          <cell r="T49">
            <v>179.71927678719871</v>
          </cell>
          <cell r="U49">
            <v>179.18011895683713</v>
          </cell>
          <cell r="V49">
            <v>178.64257859996661</v>
          </cell>
          <cell r="W49">
            <v>178.10665086416668</v>
          </cell>
          <cell r="X49">
            <v>177.57233091157423</v>
          </cell>
          <cell r="Y49">
            <v>177.03961391883951</v>
          </cell>
          <cell r="Z49">
            <v>176.50849507708296</v>
          </cell>
          <cell r="AA49">
            <v>175.97896959185172</v>
          </cell>
          <cell r="AB49">
            <v>175.45103268307616</v>
          </cell>
          <cell r="AC49">
            <v>174.92467958502692</v>
          </cell>
          <cell r="AD49">
            <v>174.39990554627184</v>
          </cell>
          <cell r="AE49">
            <v>173.87670582963304</v>
          </cell>
        </row>
        <row r="50">
          <cell r="G50" t="str">
            <v>RegionXLarge RetStock 2016</v>
          </cell>
          <cell r="H50" t="str">
            <v>Com</v>
          </cell>
          <cell r="I50" t="str">
            <v>XLarge Ret</v>
          </cell>
          <cell r="J50" t="str">
            <v>Stock 2016</v>
          </cell>
          <cell r="K50" t="str">
            <v>Millions SqFt</v>
          </cell>
          <cell r="L50">
            <v>138.35734062238015</v>
          </cell>
          <cell r="M50">
            <v>137.7208968555172</v>
          </cell>
          <cell r="N50">
            <v>137.08738072998179</v>
          </cell>
          <cell r="O50">
            <v>136.45677877862389</v>
          </cell>
          <cell r="P50">
            <v>135.8290775962422</v>
          </cell>
          <cell r="Q50">
            <v>135.20426383929947</v>
          </cell>
          <cell r="R50">
            <v>134.5823242256387</v>
          </cell>
          <cell r="S50">
            <v>133.96324553420075</v>
          </cell>
          <cell r="T50">
            <v>133.34701460474344</v>
          </cell>
          <cell r="U50">
            <v>132.73361833756161</v>
          </cell>
          <cell r="V50">
            <v>132.12304369320884</v>
          </cell>
          <cell r="W50">
            <v>131.51527769222005</v>
          </cell>
          <cell r="X50">
            <v>130.91030741483584</v>
          </cell>
          <cell r="Y50">
            <v>130.3081200007276</v>
          </cell>
          <cell r="Z50">
            <v>129.70870264872423</v>
          </cell>
          <cell r="AA50">
            <v>129.11204261654012</v>
          </cell>
          <cell r="AB50">
            <v>128.51812722050403</v>
          </cell>
          <cell r="AC50">
            <v>127.92694383528971</v>
          </cell>
          <cell r="AD50">
            <v>127.33847989364737</v>
          </cell>
          <cell r="AE50">
            <v>126.75272288613657</v>
          </cell>
        </row>
        <row r="51">
          <cell r="G51" t="str">
            <v>RegionLarge RetStock 2016</v>
          </cell>
          <cell r="H51" t="str">
            <v>Com</v>
          </cell>
          <cell r="I51" t="str">
            <v>Large Ret</v>
          </cell>
          <cell r="J51" t="str">
            <v>Stock 2016</v>
          </cell>
          <cell r="K51" t="str">
            <v>Millions SqFt</v>
          </cell>
          <cell r="L51">
            <v>208.9574509880029</v>
          </cell>
          <cell r="M51">
            <v>207.99624671345808</v>
          </cell>
          <cell r="N51">
            <v>207.03946397857615</v>
          </cell>
          <cell r="O51">
            <v>206.0870824442747</v>
          </cell>
          <cell r="P51">
            <v>205.13908186503102</v>
          </cell>
          <cell r="Q51">
            <v>204.1954420884519</v>
          </cell>
          <cell r="R51">
            <v>203.25614305484498</v>
          </cell>
          <cell r="S51">
            <v>202.32116479679266</v>
          </cell>
          <cell r="T51">
            <v>201.3904874387274</v>
          </cell>
          <cell r="U51">
            <v>200.46409119650929</v>
          </cell>
          <cell r="V51">
            <v>199.54195637700533</v>
          </cell>
          <cell r="W51">
            <v>198.62406337767112</v>
          </cell>
          <cell r="X51">
            <v>197.71039268613379</v>
          </cell>
          <cell r="Y51">
            <v>196.8009248797776</v>
          </cell>
          <cell r="Z51">
            <v>195.8956406253306</v>
          </cell>
          <cell r="AA51">
            <v>194.99452067845405</v>
          </cell>
          <cell r="AB51">
            <v>194.09754588333314</v>
          </cell>
          <cell r="AC51">
            <v>193.20469717226982</v>
          </cell>
          <cell r="AD51">
            <v>192.31595556527733</v>
          </cell>
          <cell r="AE51">
            <v>191.43130216967708</v>
          </cell>
        </row>
        <row r="52">
          <cell r="G52" t="str">
            <v>RegionMedium RetStock 2016</v>
          </cell>
          <cell r="H52" t="str">
            <v>Com</v>
          </cell>
          <cell r="I52" t="str">
            <v>Medium Ret</v>
          </cell>
          <cell r="J52" t="str">
            <v>Stock 2016</v>
          </cell>
          <cell r="K52" t="str">
            <v>Millions SqFt</v>
          </cell>
          <cell r="L52">
            <v>97.115689913224898</v>
          </cell>
          <cell r="M52">
            <v>96.668957739624062</v>
          </cell>
          <cell r="N52">
            <v>96.224280534021787</v>
          </cell>
          <cell r="O52">
            <v>95.781648843565293</v>
          </cell>
          <cell r="P52">
            <v>95.34105325888487</v>
          </cell>
          <cell r="Q52">
            <v>94.902484413894001</v>
          </cell>
          <cell r="R52">
            <v>94.465932985590086</v>
          </cell>
          <cell r="S52">
            <v>94.031389693856369</v>
          </cell>
          <cell r="T52">
            <v>93.598845301264618</v>
          </cell>
          <cell r="U52">
            <v>93.168290612878806</v>
          </cell>
          <cell r="V52">
            <v>92.739716476059556</v>
          </cell>
          <cell r="W52">
            <v>92.313113780269674</v>
          </cell>
          <cell r="X52">
            <v>91.888473456880433</v>
          </cell>
          <cell r="Y52">
            <v>91.465786478978771</v>
          </cell>
          <cell r="Z52">
            <v>91.045043861175472</v>
          </cell>
          <cell r="AA52">
            <v>90.626236659414062</v>
          </cell>
          <cell r="AB52">
            <v>90.209355970780734</v>
          </cell>
          <cell r="AC52">
            <v>89.794392933315152</v>
          </cell>
          <cell r="AD52">
            <v>89.381338725821905</v>
          </cell>
          <cell r="AE52">
            <v>88.97018456768312</v>
          </cell>
        </row>
        <row r="53">
          <cell r="G53" t="str">
            <v>RegionSmall RetStock 2016</v>
          </cell>
          <cell r="H53" t="str">
            <v>Com</v>
          </cell>
          <cell r="I53" t="str">
            <v>Small Ret</v>
          </cell>
          <cell r="J53" t="str">
            <v>Stock 2016</v>
          </cell>
          <cell r="K53" t="str">
            <v>Millions SqFt</v>
          </cell>
          <cell r="L53">
            <v>109.47966092768364</v>
          </cell>
          <cell r="M53">
            <v>108.97605448741629</v>
          </cell>
          <cell r="N53">
            <v>108.47476463677417</v>
          </cell>
          <cell r="O53">
            <v>107.975780719445</v>
          </cell>
          <cell r="P53">
            <v>107.47909212813555</v>
          </cell>
          <cell r="Q53">
            <v>106.98468830434612</v>
          </cell>
          <cell r="R53">
            <v>106.49255873814613</v>
          </cell>
          <cell r="S53">
            <v>106.00269296795065</v>
          </cell>
          <cell r="T53">
            <v>105.51508058029808</v>
          </cell>
          <cell r="U53">
            <v>105.0297112096287</v>
          </cell>
          <cell r="V53">
            <v>104.54657453806439</v>
          </cell>
          <cell r="W53">
            <v>104.0656602951893</v>
          </cell>
          <cell r="X53">
            <v>103.58695825783141</v>
          </cell>
          <cell r="Y53">
            <v>103.11045824984539</v>
          </cell>
          <cell r="Z53">
            <v>102.6361501418961</v>
          </cell>
          <cell r="AA53">
            <v>102.16402385124337</v>
          </cell>
          <cell r="AB53">
            <v>101.69406934152764</v>
          </cell>
          <cell r="AC53">
            <v>101.2262766225566</v>
          </cell>
          <cell r="AD53">
            <v>100.76063575009285</v>
          </cell>
          <cell r="AE53">
            <v>100.29713682564241</v>
          </cell>
        </row>
        <row r="54">
          <cell r="G54" t="str">
            <v>RegionSchool K-12Stock 2016</v>
          </cell>
          <cell r="H54" t="str">
            <v>Com</v>
          </cell>
          <cell r="I54" t="str">
            <v>School K-12</v>
          </cell>
          <cell r="J54" t="str">
            <v>Stock 2016</v>
          </cell>
          <cell r="K54" t="str">
            <v>Millions SqFt</v>
          </cell>
          <cell r="L54">
            <v>241.11763975818661</v>
          </cell>
          <cell r="M54">
            <v>240.12905743517803</v>
          </cell>
          <cell r="N54">
            <v>239.14452829969383</v>
          </cell>
          <cell r="O54">
            <v>238.16403573366509</v>
          </cell>
          <cell r="P54">
            <v>237.18756318715711</v>
          </cell>
          <cell r="Q54">
            <v>236.21509417808971</v>
          </cell>
          <cell r="R54">
            <v>235.24661229195956</v>
          </cell>
          <cell r="S54">
            <v>234.28210118156252</v>
          </cell>
          <cell r="T54">
            <v>233.32154456671807</v>
          </cell>
          <cell r="U54">
            <v>232.36492623399457</v>
          </cell>
          <cell r="V54">
            <v>231.41223003643518</v>
          </cell>
          <cell r="W54">
            <v>230.46343989328579</v>
          </cell>
          <cell r="X54">
            <v>229.51853978972335</v>
          </cell>
          <cell r="Y54">
            <v>228.57751377658545</v>
          </cell>
          <cell r="Z54">
            <v>227.64034597010144</v>
          </cell>
          <cell r="AA54">
            <v>226.70702055162403</v>
          </cell>
          <cell r="AB54">
            <v>225.77752176736234</v>
          </cell>
          <cell r="AC54">
            <v>224.85183392811618</v>
          </cell>
          <cell r="AD54">
            <v>223.92994140901092</v>
          </cell>
          <cell r="AE54">
            <v>223.01182864923393</v>
          </cell>
        </row>
        <row r="55">
          <cell r="G55" t="str">
            <v>RegionUniversityStock 2016</v>
          </cell>
          <cell r="H55" t="str">
            <v>Com</v>
          </cell>
          <cell r="I55" t="str">
            <v>University</v>
          </cell>
          <cell r="J55" t="str">
            <v>Stock 2016</v>
          </cell>
          <cell r="K55" t="str">
            <v>Millions SqFt</v>
          </cell>
          <cell r="L55">
            <v>122.15340627232256</v>
          </cell>
          <cell r="M55">
            <v>121.65257730660603</v>
          </cell>
          <cell r="N55">
            <v>121.15380173964894</v>
          </cell>
          <cell r="O55">
            <v>120.65707115251638</v>
          </cell>
          <cell r="P55">
            <v>120.16237716079107</v>
          </cell>
          <cell r="Q55">
            <v>119.66971141443182</v>
          </cell>
          <cell r="R55">
            <v>119.17906559763266</v>
          </cell>
          <cell r="S55">
            <v>118.69043142868237</v>
          </cell>
          <cell r="T55">
            <v>118.20380065982476</v>
          </cell>
          <cell r="U55">
            <v>117.71916507711948</v>
          </cell>
          <cell r="V55">
            <v>117.23651650030328</v>
          </cell>
          <cell r="W55">
            <v>116.75584678265207</v>
          </cell>
          <cell r="X55">
            <v>116.27714781084319</v>
          </cell>
          <cell r="Y55">
            <v>115.80041150481873</v>
          </cell>
          <cell r="Z55">
            <v>115.32562981764897</v>
          </cell>
          <cell r="AA55">
            <v>114.8527947353966</v>
          </cell>
          <cell r="AB55">
            <v>114.38189827698147</v>
          </cell>
          <cell r="AC55">
            <v>113.91293249404585</v>
          </cell>
          <cell r="AD55">
            <v>113.44588947082025</v>
          </cell>
          <cell r="AE55">
            <v>112.98076132398991</v>
          </cell>
        </row>
        <row r="56">
          <cell r="G56" t="str">
            <v>RegionWarehouseStock 2016</v>
          </cell>
          <cell r="H56" t="str">
            <v>Com</v>
          </cell>
          <cell r="I56" t="str">
            <v>Warehouse</v>
          </cell>
          <cell r="J56" t="str">
            <v>Stock 2016</v>
          </cell>
          <cell r="K56" t="str">
            <v>Millions SqFt</v>
          </cell>
          <cell r="L56">
            <v>448.69829599576161</v>
          </cell>
          <cell r="M56">
            <v>447.03811230057732</v>
          </cell>
          <cell r="N56">
            <v>445.3840712850652</v>
          </cell>
          <cell r="O56">
            <v>443.73615022131042</v>
          </cell>
          <cell r="P56">
            <v>442.09432646549152</v>
          </cell>
          <cell r="Q56">
            <v>440.45857745756916</v>
          </cell>
          <cell r="R56">
            <v>438.82888072097626</v>
          </cell>
          <cell r="S56">
            <v>437.2052138623086</v>
          </cell>
          <cell r="T56">
            <v>435.58755457101802</v>
          </cell>
          <cell r="U56">
            <v>433.97588061910528</v>
          </cell>
          <cell r="V56">
            <v>432.37016986081449</v>
          </cell>
          <cell r="W56">
            <v>430.77040023232951</v>
          </cell>
          <cell r="X56">
            <v>429.17654975146979</v>
          </cell>
          <cell r="Y56">
            <v>427.58859651738936</v>
          </cell>
          <cell r="Z56">
            <v>426.00651871027503</v>
          </cell>
          <cell r="AA56">
            <v>424.43029459104702</v>
          </cell>
          <cell r="AB56">
            <v>422.85990250106011</v>
          </cell>
          <cell r="AC56">
            <v>421.2953208618062</v>
          </cell>
          <cell r="AD56">
            <v>419.73652817461749</v>
          </cell>
          <cell r="AE56">
            <v>418.18350302037135</v>
          </cell>
        </row>
        <row r="57">
          <cell r="G57" t="str">
            <v>RegionSupermarketStock 2016</v>
          </cell>
          <cell r="H57" t="str">
            <v>Com</v>
          </cell>
          <cell r="I57" t="str">
            <v>Supermarket</v>
          </cell>
          <cell r="J57" t="str">
            <v>Stock 2016</v>
          </cell>
          <cell r="K57" t="str">
            <v>Millions SqFt</v>
          </cell>
          <cell r="L57">
            <v>53.720939527021244</v>
          </cell>
          <cell r="M57">
            <v>53.237451071278059</v>
          </cell>
          <cell r="N57">
            <v>52.758314011636557</v>
          </cell>
          <cell r="O57">
            <v>52.283489185531828</v>
          </cell>
          <cell r="P57">
            <v>51.812937782862043</v>
          </cell>
          <cell r="Q57">
            <v>51.346621342816277</v>
          </cell>
          <cell r="R57">
            <v>50.884501750730934</v>
          </cell>
          <cell r="S57">
            <v>50.426541234974358</v>
          </cell>
          <cell r="T57">
            <v>49.97270236385959</v>
          </cell>
          <cell r="U57">
            <v>49.522948042584851</v>
          </cell>
          <cell r="V57">
            <v>49.077241510201581</v>
          </cell>
          <cell r="W57">
            <v>48.635546336609778</v>
          </cell>
          <cell r="X57">
            <v>48.197826419580288</v>
          </cell>
          <cell r="Y57">
            <v>47.76404598180406</v>
          </cell>
          <cell r="Z57">
            <v>47.33416956796782</v>
          </cell>
          <cell r="AA57">
            <v>46.908162041856116</v>
          </cell>
          <cell r="AB57">
            <v>46.485988583479411</v>
          </cell>
          <cell r="AC57">
            <v>46.067614686228097</v>
          </cell>
          <cell r="AD57">
            <v>45.653006154052044</v>
          </cell>
          <cell r="AE57">
            <v>45.242129098665572</v>
          </cell>
        </row>
        <row r="58">
          <cell r="G58" t="str">
            <v>RegionMiniMartStock 2016</v>
          </cell>
          <cell r="H58" t="str">
            <v>Com</v>
          </cell>
          <cell r="I58" t="str">
            <v>MiniMart</v>
          </cell>
          <cell r="J58" t="str">
            <v>Stock 2016</v>
          </cell>
          <cell r="K58" t="str">
            <v>Millions SqFt</v>
          </cell>
          <cell r="L58">
            <v>22.491017060912501</v>
          </cell>
          <cell r="M58">
            <v>22.384859460384995</v>
          </cell>
          <cell r="N58">
            <v>22.279202923731983</v>
          </cell>
          <cell r="O58">
            <v>22.174045085931969</v>
          </cell>
          <cell r="P58">
            <v>22.069383593126368</v>
          </cell>
          <cell r="Q58">
            <v>21.965216102566814</v>
          </cell>
          <cell r="R58">
            <v>21.8615402825627</v>
          </cell>
          <cell r="S58">
            <v>21.758353812429004</v>
          </cell>
          <cell r="T58">
            <v>21.655654382434342</v>
          </cell>
          <cell r="U58">
            <v>21.553439693749251</v>
          </cell>
          <cell r="V58">
            <v>21.451707458394754</v>
          </cell>
          <cell r="W58">
            <v>21.350455399191134</v>
          </cell>
          <cell r="X58">
            <v>21.249681249706953</v>
          </cell>
          <cell r="Y58">
            <v>21.149382754208336</v>
          </cell>
          <cell r="Z58">
            <v>21.049557667608472</v>
          </cell>
          <cell r="AA58">
            <v>20.950203755417366</v>
          </cell>
          <cell r="AB58">
            <v>20.851318793691796</v>
          </cell>
          <cell r="AC58">
            <v>20.75290056898557</v>
          </cell>
          <cell r="AD58">
            <v>20.654946878299963</v>
          </cell>
          <cell r="AE58">
            <v>20.557455529034385</v>
          </cell>
        </row>
        <row r="59">
          <cell r="G59" t="str">
            <v>RegionRestaurantStock 2016</v>
          </cell>
          <cell r="H59" t="str">
            <v>Com</v>
          </cell>
          <cell r="I59" t="str">
            <v>Restaurant</v>
          </cell>
          <cell r="J59" t="str">
            <v>Stock 2016</v>
          </cell>
          <cell r="K59" t="str">
            <v>Millions SqFt</v>
          </cell>
          <cell r="L59">
            <v>51.550857208753726</v>
          </cell>
          <cell r="M59">
            <v>51.307537162728408</v>
          </cell>
          <cell r="N59">
            <v>51.065365587320336</v>
          </cell>
          <cell r="O59">
            <v>50.824337061748189</v>
          </cell>
          <cell r="P59">
            <v>50.584446190816735</v>
          </cell>
          <cell r="Q59">
            <v>50.345687604796083</v>
          </cell>
          <cell r="R59">
            <v>50.108055959301453</v>
          </cell>
          <cell r="S59">
            <v>49.871545935173543</v>
          </cell>
          <cell r="T59">
            <v>49.636152238359529</v>
          </cell>
          <cell r="U59">
            <v>49.40186959979448</v>
          </cell>
          <cell r="V59">
            <v>49.168692775283453</v>
          </cell>
          <cell r="W59">
            <v>48.936616545384119</v>
          </cell>
          <cell r="X59">
            <v>48.705635715289908</v>
          </cell>
          <cell r="Y59">
            <v>48.475745114713739</v>
          </cell>
          <cell r="Z59">
            <v>48.246939597772297</v>
          </cell>
          <cell r="AA59">
            <v>48.019214042870807</v>
          </cell>
          <cell r="AB59">
            <v>47.792563352588466</v>
          </cell>
          <cell r="AC59">
            <v>47.56698245356425</v>
          </cell>
          <cell r="AD59">
            <v>47.342466296383435</v>
          </cell>
          <cell r="AE59">
            <v>47.119009855464505</v>
          </cell>
        </row>
        <row r="60">
          <cell r="G60" t="str">
            <v>RegionLodgingStock 2016</v>
          </cell>
          <cell r="H60" t="str">
            <v>Com</v>
          </cell>
          <cell r="I60" t="str">
            <v>Lodging</v>
          </cell>
          <cell r="J60" t="str">
            <v>Stock 2016</v>
          </cell>
          <cell r="K60" t="str">
            <v>Millions SqFt</v>
          </cell>
          <cell r="L60">
            <v>170.15189589049527</v>
          </cell>
          <cell r="M60">
            <v>169.74353134035809</v>
          </cell>
          <cell r="N60">
            <v>169.33614686514122</v>
          </cell>
          <cell r="O60">
            <v>168.92974011266489</v>
          </cell>
          <cell r="P60">
            <v>168.52430873639449</v>
          </cell>
          <cell r="Q60">
            <v>168.11985039542716</v>
          </cell>
          <cell r="R60">
            <v>167.71636275447813</v>
          </cell>
          <cell r="S60">
            <v>167.31384348386743</v>
          </cell>
          <cell r="T60">
            <v>166.91229025950614</v>
          </cell>
          <cell r="U60">
            <v>166.51170076288332</v>
          </cell>
          <cell r="V60">
            <v>166.11207268105238</v>
          </cell>
          <cell r="W60">
            <v>165.7134037066179</v>
          </cell>
          <cell r="X60">
            <v>165.31569153772202</v>
          </cell>
          <cell r="Y60">
            <v>164.91893387803151</v>
          </cell>
          <cell r="Z60">
            <v>164.52312843672422</v>
          </cell>
          <cell r="AA60">
            <v>164.12827292847609</v>
          </cell>
          <cell r="AB60">
            <v>163.73436507344778</v>
          </cell>
          <cell r="AC60">
            <v>163.3414025972715</v>
          </cell>
          <cell r="AD60">
            <v>162.94938323103807</v>
          </cell>
          <cell r="AE60">
            <v>162.55830471128357</v>
          </cell>
        </row>
        <row r="61">
          <cell r="G61" t="str">
            <v>RegionHospitalStock 2016</v>
          </cell>
          <cell r="H61" t="str">
            <v>Com</v>
          </cell>
          <cell r="I61" t="str">
            <v>Hospital</v>
          </cell>
          <cell r="J61" t="str">
            <v>Stock 2016</v>
          </cell>
          <cell r="K61" t="str">
            <v>Millions SqFt</v>
          </cell>
          <cell r="L61">
            <v>105.02947953487826</v>
          </cell>
          <cell r="M61">
            <v>104.80891762785501</v>
          </cell>
          <cell r="N61">
            <v>104.58881890083651</v>
          </cell>
          <cell r="O61">
            <v>104.36918238114475</v>
          </cell>
          <cell r="P61">
            <v>104.15000709814436</v>
          </cell>
          <cell r="Q61">
            <v>103.93129208323826</v>
          </cell>
          <cell r="R61">
            <v>103.71303636986346</v>
          </cell>
          <cell r="S61">
            <v>103.49523899348674</v>
          </cell>
          <cell r="T61">
            <v>103.27789899160042</v>
          </cell>
          <cell r="U61">
            <v>103.06101540371807</v>
          </cell>
          <cell r="V61">
            <v>102.84458727137024</v>
          </cell>
          <cell r="W61">
            <v>102.62861363810038</v>
          </cell>
          <cell r="X61">
            <v>102.41309354946036</v>
          </cell>
          <cell r="Y61">
            <v>102.19802605300649</v>
          </cell>
          <cell r="Z61">
            <v>101.98341019829519</v>
          </cell>
          <cell r="AA61">
            <v>101.76924503687877</v>
          </cell>
          <cell r="AB61">
            <v>101.55552962230132</v>
          </cell>
          <cell r="AC61">
            <v>101.3422630100945</v>
          </cell>
          <cell r="AD61">
            <v>101.1294442577733</v>
          </cell>
          <cell r="AE61">
            <v>100.91707242483197</v>
          </cell>
        </row>
        <row r="62">
          <cell r="G62" t="str">
            <v>RegionResidential CareStock 2016</v>
          </cell>
          <cell r="H62" t="str">
            <v>Com</v>
          </cell>
          <cell r="I62" t="str">
            <v>Residential Care</v>
          </cell>
          <cell r="J62" t="str">
            <v>Stock 2016</v>
          </cell>
          <cell r="K62" t="str">
            <v>Millions SqFt</v>
          </cell>
          <cell r="L62">
            <v>128.74820917277606</v>
          </cell>
          <cell r="M62">
            <v>128.43921347076139</v>
          </cell>
          <cell r="N62">
            <v>128.1309593584316</v>
          </cell>
          <cell r="O62">
            <v>127.82344505597135</v>
          </cell>
          <cell r="P62">
            <v>127.51666878783702</v>
          </cell>
          <cell r="Q62">
            <v>127.21062878274621</v>
          </cell>
          <cell r="R62">
            <v>126.90532327366765</v>
          </cell>
          <cell r="S62">
            <v>126.60075049781085</v>
          </cell>
          <cell r="T62">
            <v>126.29690869661611</v>
          </cell>
          <cell r="U62">
            <v>125.99379611574425</v>
          </cell>
          <cell r="V62">
            <v>125.69141100506647</v>
          </cell>
          <cell r="W62">
            <v>125.3897516186543</v>
          </cell>
          <cell r="X62">
            <v>125.08881621476955</v>
          </cell>
          <cell r="Y62">
            <v>124.78860305585408</v>
          </cell>
          <cell r="Z62">
            <v>124.48911040852005</v>
          </cell>
          <cell r="AA62">
            <v>124.1903365435396</v>
          </cell>
          <cell r="AB62">
            <v>123.8922797358351</v>
          </cell>
          <cell r="AC62">
            <v>123.59493826446912</v>
          </cell>
          <cell r="AD62">
            <v>123.29831041263438</v>
          </cell>
          <cell r="AE62">
            <v>123.00239446764408</v>
          </cell>
        </row>
        <row r="63">
          <cell r="G63" t="str">
            <v>RegionAssemblyStock 2016</v>
          </cell>
          <cell r="H63" t="str">
            <v>Com</v>
          </cell>
          <cell r="I63" t="str">
            <v>Assembly</v>
          </cell>
          <cell r="J63" t="str">
            <v>Stock 2016</v>
          </cell>
          <cell r="K63" t="str">
            <v>Millions SqFt</v>
          </cell>
          <cell r="L63">
            <v>375.90224900649127</v>
          </cell>
          <cell r="M63">
            <v>374.21570091594884</v>
          </cell>
          <cell r="N63">
            <v>372.53671980450594</v>
          </cell>
          <cell r="O63">
            <v>370.86527172164978</v>
          </cell>
          <cell r="P63">
            <v>369.20132286919198</v>
          </cell>
          <cell r="Q63">
            <v>367.54483960058553</v>
          </cell>
          <cell r="R63">
            <v>365.89578842024423</v>
          </cell>
          <cell r="S63">
            <v>364.25413598286536</v>
          </cell>
          <cell r="T63">
            <v>362.6198490927556</v>
          </cell>
          <cell r="U63">
            <v>360.99289470315949</v>
          </cell>
          <cell r="V63">
            <v>359.37323991559134</v>
          </cell>
          <cell r="W63">
            <v>357.76085197917007</v>
          </cell>
          <cell r="X63">
            <v>356.15569828995689</v>
          </cell>
          <cell r="Y63">
            <v>354.55774639029596</v>
          </cell>
          <cell r="Z63">
            <v>352.96696396815821</v>
          </cell>
          <cell r="AA63">
            <v>351.38331885648773</v>
          </cell>
          <cell r="AB63">
            <v>349.80677903255156</v>
          </cell>
          <cell r="AC63">
            <v>348.23731261729228</v>
          </cell>
          <cell r="AD63">
            <v>346.67488787468267</v>
          </cell>
          <cell r="AE63">
            <v>345.11947321108494</v>
          </cell>
        </row>
        <row r="64">
          <cell r="G64" t="str">
            <v>RegionOtherStock 2016</v>
          </cell>
          <cell r="H64" t="str">
            <v>Com</v>
          </cell>
          <cell r="I64" t="str">
            <v>Other</v>
          </cell>
          <cell r="J64" t="str">
            <v>Stock 2016</v>
          </cell>
          <cell r="K64" t="str">
            <v>Millions SqFt</v>
          </cell>
          <cell r="L64">
            <v>342.64988330108076</v>
          </cell>
          <cell r="M64">
            <v>339.56603435137106</v>
          </cell>
          <cell r="N64">
            <v>336.50994004220871</v>
          </cell>
          <cell r="O64">
            <v>333.48135058182885</v>
          </cell>
          <cell r="P64">
            <v>330.48001842659238</v>
          </cell>
          <cell r="Q64">
            <v>327.50569826075304</v>
          </cell>
          <cell r="R64">
            <v>324.55814697640625</v>
          </cell>
          <cell r="S64">
            <v>321.63712365361863</v>
          </cell>
          <cell r="T64">
            <v>318.7423895407361</v>
          </cell>
          <cell r="U64">
            <v>315.87370803486942</v>
          </cell>
          <cell r="V64">
            <v>313.03084466255564</v>
          </cell>
          <cell r="W64">
            <v>310.21356706059254</v>
          </cell>
          <cell r="X64">
            <v>307.42164495704725</v>
          </cell>
          <cell r="Y64">
            <v>304.65485015243382</v>
          </cell>
          <cell r="Z64">
            <v>301.9129565010619</v>
          </cell>
          <cell r="AA64">
            <v>299.19573989255235</v>
          </cell>
          <cell r="AB64">
            <v>296.50297823351934</v>
          </cell>
          <cell r="AC64">
            <v>293.83445142941764</v>
          </cell>
          <cell r="AD64">
            <v>291.18994136655289</v>
          </cell>
          <cell r="AE64">
            <v>288.5692318942539</v>
          </cell>
        </row>
        <row r="65">
          <cell r="G65" t="str">
            <v>RegionIdahoStock</v>
          </cell>
          <cell r="H65" t="str">
            <v>Ag</v>
          </cell>
          <cell r="I65" t="str">
            <v>Idaho</v>
          </cell>
          <cell r="J65" t="str">
            <v>Stock</v>
          </cell>
          <cell r="K65" t="str">
            <v>% Growth</v>
          </cell>
          <cell r="L65">
            <v>0</v>
          </cell>
          <cell r="M65">
            <v>1.2504100211369894E-4</v>
          </cell>
          <cell r="N65">
            <v>1.7375879514796466E-4</v>
          </cell>
          <cell r="O65">
            <v>6.1210927779177624E-4</v>
          </cell>
          <cell r="P65">
            <v>8.8127487458086599E-4</v>
          </cell>
          <cell r="Q65">
            <v>1.1201972174019578E-3</v>
          </cell>
          <cell r="R65">
            <v>1.2717867360821197E-3</v>
          </cell>
          <cell r="S65">
            <v>1.4404642508513471E-3</v>
          </cell>
          <cell r="T65">
            <v>1.5874396385228723E-3</v>
          </cell>
          <cell r="U65">
            <v>1.7204636459112381E-3</v>
          </cell>
          <cell r="V65">
            <v>1.8289050040785739E-3</v>
          </cell>
          <cell r="W65">
            <v>1.9377539743383628E-3</v>
          </cell>
          <cell r="X65">
            <v>2.0316119038316116E-3</v>
          </cell>
          <cell r="Y65">
            <v>2.128079506222659E-3</v>
          </cell>
          <cell r="Z65">
            <v>2.2126572758413075E-3</v>
          </cell>
          <cell r="AA65">
            <v>2.2578225416429688E-3</v>
          </cell>
          <cell r="AB65">
            <v>2.3464540176612314E-3</v>
          </cell>
          <cell r="AC65">
            <v>2.414467009038601E-3</v>
          </cell>
          <cell r="AD65">
            <v>2.4848313911262653E-3</v>
          </cell>
          <cell r="AE65">
            <v>2.5344116000376449E-3</v>
          </cell>
        </row>
        <row r="66">
          <cell r="G66" t="str">
            <v>RegionMontanaStock</v>
          </cell>
          <cell r="H66" t="str">
            <v>Ag</v>
          </cell>
          <cell r="I66" t="str">
            <v>Montana</v>
          </cell>
          <cell r="J66" t="str">
            <v>Stock</v>
          </cell>
          <cell r="K66" t="str">
            <v>% Growth</v>
          </cell>
          <cell r="L66">
            <v>0</v>
          </cell>
          <cell r="M66">
            <v>1.0848242299839954E-2</v>
          </cell>
          <cell r="N66">
            <v>1.059267655252486E-2</v>
          </cell>
          <cell r="O66">
            <v>1.0752312089181865E-2</v>
          </cell>
          <cell r="P66">
            <v>1.075849831916186E-2</v>
          </cell>
          <cell r="Q66">
            <v>7.6567396067742733E-3</v>
          </cell>
          <cell r="R66">
            <v>7.6532068711881581E-3</v>
          </cell>
          <cell r="S66">
            <v>7.9235679867256659E-3</v>
          </cell>
          <cell r="T66">
            <v>8.1459053842477987E-3</v>
          </cell>
          <cell r="U66">
            <v>8.331284422267278E-3</v>
          </cell>
          <cell r="V66">
            <v>8.47135846405455E-3</v>
          </cell>
          <cell r="W66">
            <v>8.5938864965773454E-3</v>
          </cell>
          <cell r="X66">
            <v>8.6866032784890905E-3</v>
          </cell>
          <cell r="Y66">
            <v>8.7680800681235963E-3</v>
          </cell>
          <cell r="Z66">
            <v>8.8271867856936984E-3</v>
          </cell>
          <cell r="AA66">
            <v>8.8355566433926322E-3</v>
          </cell>
          <cell r="AB66">
            <v>8.8812025924713319E-3</v>
          </cell>
          <cell r="AC66">
            <v>8.8979055290069331E-3</v>
          </cell>
          <cell r="AD66">
            <v>8.9118787925779024E-3</v>
          </cell>
          <cell r="AE66">
            <v>8.9015256915168112E-3</v>
          </cell>
        </row>
        <row r="67">
          <cell r="G67" t="str">
            <v>RegionOregonStock</v>
          </cell>
          <cell r="H67" t="str">
            <v>Ag</v>
          </cell>
          <cell r="I67" t="str">
            <v>Oregon</v>
          </cell>
          <cell r="J67" t="str">
            <v>Stock</v>
          </cell>
          <cell r="K67" t="str">
            <v>% Growth</v>
          </cell>
          <cell r="L67">
            <v>0</v>
          </cell>
          <cell r="M67">
            <v>1.0110842680911804E-2</v>
          </cell>
          <cell r="N67">
            <v>1.0059217505089263E-2</v>
          </cell>
          <cell r="O67">
            <v>1.1176866051223918E-2</v>
          </cell>
          <cell r="P67">
            <v>1.9803102619340613E-2</v>
          </cell>
          <cell r="Q67">
            <v>1.2078828157499845E-2</v>
          </cell>
          <cell r="R67">
            <v>1.2074917420983849E-2</v>
          </cell>
          <cell r="S67">
            <v>1.2823009061012478E-2</v>
          </cell>
          <cell r="T67">
            <v>1.2064646132519813E-2</v>
          </cell>
          <cell r="U67">
            <v>2.1359830411811859E-2</v>
          </cell>
          <cell r="V67">
            <v>1.1864279678250279E-2</v>
          </cell>
          <cell r="W67">
            <v>1.1811806122028052E-2</v>
          </cell>
          <cell r="X67">
            <v>1.1060463245174785E-2</v>
          </cell>
          <cell r="Y67">
            <v>1.1689201211084101E-2</v>
          </cell>
          <cell r="Z67">
            <v>1.9623204602959039E-2</v>
          </cell>
          <cell r="AA67">
            <v>1.2054155221857031E-2</v>
          </cell>
          <cell r="AB67">
            <v>1.2615728823653952E-2</v>
          </cell>
          <cell r="AC67">
            <v>1.2496481187089379E-2</v>
          </cell>
          <cell r="AD67">
            <v>1.1753415892541448E-2</v>
          </cell>
          <cell r="AE67">
            <v>2.0946064887122692E-2</v>
          </cell>
        </row>
        <row r="68">
          <cell r="G68" t="str">
            <v>RegionWashingtonStock</v>
          </cell>
          <cell r="H68" t="str">
            <v>Ag</v>
          </cell>
          <cell r="I68" t="str">
            <v>Washington</v>
          </cell>
          <cell r="J68" t="str">
            <v>Stock</v>
          </cell>
          <cell r="K68" t="str">
            <v>% Growth</v>
          </cell>
          <cell r="L68">
            <v>0</v>
          </cell>
          <cell r="M68">
            <v>1.0662122206220235E-2</v>
          </cell>
          <cell r="N68">
            <v>1.0931258902780325E-2</v>
          </cell>
          <cell r="O68">
            <v>1.1173761515183053E-2</v>
          </cell>
          <cell r="P68">
            <v>1.811439906784525E-2</v>
          </cell>
          <cell r="Q68">
            <v>1.2399989211989764E-2</v>
          </cell>
          <cell r="R68">
            <v>1.1939862954954953E-2</v>
          </cell>
          <cell r="S68">
            <v>1.2288284859874222E-2</v>
          </cell>
          <cell r="T68">
            <v>1.1842226253476947E-2</v>
          </cell>
          <cell r="U68">
            <v>1.9682157833762929E-2</v>
          </cell>
          <cell r="V68">
            <v>1.1592234987503456E-2</v>
          </cell>
          <cell r="W68">
            <v>1.1147844023716795E-2</v>
          </cell>
          <cell r="X68">
            <v>1.1425985017752077E-2</v>
          </cell>
          <cell r="Y68">
            <v>1.0985810035676221E-2</v>
          </cell>
          <cell r="Z68">
            <v>1.7930228386922677E-2</v>
          </cell>
          <cell r="AA68">
            <v>1.1736355426763144E-2</v>
          </cell>
          <cell r="AB68">
            <v>1.1982095590114178E-2</v>
          </cell>
          <cell r="AC68">
            <v>1.1862624139313738E-2</v>
          </cell>
          <cell r="AD68">
            <v>1.1418033334772959E-2</v>
          </cell>
          <cell r="AE68">
            <v>1.8838157687553127E-2</v>
          </cell>
        </row>
        <row r="69">
          <cell r="G69" t="str">
            <v>RegionIdahoDairyStock</v>
          </cell>
          <cell r="H69" t="str">
            <v>Dairy</v>
          </cell>
          <cell r="I69" t="str">
            <v>IdahoDairy</v>
          </cell>
          <cell r="J69" t="str">
            <v>Stock</v>
          </cell>
          <cell r="K69" t="str">
            <v>1000lbs</v>
          </cell>
          <cell r="L69">
            <v>13629.012110609969</v>
          </cell>
          <cell r="M69">
            <v>13842.907114251881</v>
          </cell>
          <cell r="N69">
            <v>14023.216425344392</v>
          </cell>
          <cell r="O69">
            <v>14266.319353967396</v>
          </cell>
          <cell r="P69">
            <v>14513.683501515552</v>
          </cell>
          <cell r="Q69">
            <v>14784.738793280194</v>
          </cell>
          <cell r="R69">
            <v>15048.82150982591</v>
          </cell>
          <cell r="S69">
            <v>15351.081667959821</v>
          </cell>
          <cell r="T69">
            <v>15676.70161423125</v>
          </cell>
          <cell r="U69">
            <v>16022.910400199034</v>
          </cell>
          <cell r="V69">
            <v>16435.334001552066</v>
          </cell>
          <cell r="W69">
            <v>16796.9270935268</v>
          </cell>
          <cell r="X69">
            <v>17186.008838626629</v>
          </cell>
          <cell r="Y69">
            <v>17509.663776252026</v>
          </cell>
          <cell r="Z69">
            <v>17849.045518001847</v>
          </cell>
          <cell r="AA69">
            <v>18205.116228437721</v>
          </cell>
          <cell r="AB69">
            <v>18533.843580326749</v>
          </cell>
          <cell r="AC69">
            <v>18839.457555909743</v>
          </cell>
          <cell r="AD69">
            <v>19186.22471079613</v>
          </cell>
          <cell r="AE69">
            <v>19422.392838095242</v>
          </cell>
        </row>
        <row r="70">
          <cell r="G70" t="str">
            <v>RegionMontanaDairyStock</v>
          </cell>
          <cell r="H70" t="str">
            <v>Dairy</v>
          </cell>
          <cell r="I70" t="str">
            <v>MontanaDairy</v>
          </cell>
          <cell r="J70" t="str">
            <v>Stock</v>
          </cell>
          <cell r="K70" t="str">
            <v>1000lbs</v>
          </cell>
          <cell r="L70">
            <v>302.4843194019968</v>
          </cell>
          <cell r="M70">
            <v>302.9944263448574</v>
          </cell>
          <cell r="N70">
            <v>302.99854171936556</v>
          </cell>
          <cell r="O70">
            <v>303.37745755767685</v>
          </cell>
          <cell r="P70">
            <v>303.22585086442132</v>
          </cell>
          <cell r="Q70">
            <v>303.08168683583153</v>
          </cell>
          <cell r="R70">
            <v>303.41916012380017</v>
          </cell>
          <cell r="S70">
            <v>303.66433680226078</v>
          </cell>
          <cell r="T70">
            <v>303.05007715937325</v>
          </cell>
          <cell r="U70">
            <v>303.01007717776395</v>
          </cell>
          <cell r="V70">
            <v>303.01283415030065</v>
          </cell>
          <cell r="W70">
            <v>301.41907423058802</v>
          </cell>
          <cell r="X70">
            <v>301.23823851251768</v>
          </cell>
          <cell r="Y70">
            <v>300.88004828067164</v>
          </cell>
          <cell r="Z70">
            <v>300.32350497753021</v>
          </cell>
          <cell r="AA70">
            <v>299.65600067965477</v>
          </cell>
          <cell r="AB70">
            <v>299.65485493072765</v>
          </cell>
          <cell r="AC70">
            <v>298.68839934499135</v>
          </cell>
          <cell r="AD70">
            <v>297.75098083368539</v>
          </cell>
          <cell r="AE70">
            <v>297.76126931363558</v>
          </cell>
        </row>
        <row r="71">
          <cell r="G71" t="str">
            <v>RegionOregonDairyStock</v>
          </cell>
          <cell r="H71" t="str">
            <v>Dairy</v>
          </cell>
          <cell r="I71" t="str">
            <v>OregonDairy</v>
          </cell>
          <cell r="J71" t="str">
            <v>Stock</v>
          </cell>
          <cell r="K71" t="str">
            <v>1000lbs</v>
          </cell>
          <cell r="L71">
            <v>2744.180551622544</v>
          </cell>
          <cell r="M71">
            <v>2781.3253166710429</v>
          </cell>
          <cell r="N71">
            <v>2817.8028576592669</v>
          </cell>
          <cell r="O71">
            <v>2852.4466796581391</v>
          </cell>
          <cell r="P71">
            <v>2887.2703785501863</v>
          </cell>
          <cell r="Q71">
            <v>2923.2055190854799</v>
          </cell>
          <cell r="R71">
            <v>2963.8717110873577</v>
          </cell>
          <cell r="S71">
            <v>3007.9285968792492</v>
          </cell>
          <cell r="T71">
            <v>3054.4586648127197</v>
          </cell>
          <cell r="U71">
            <v>3103.2723514737127</v>
          </cell>
          <cell r="V71">
            <v>3155.2926430989965</v>
          </cell>
          <cell r="W71">
            <v>3205.2179835947745</v>
          </cell>
          <cell r="X71">
            <v>3255.0785902298294</v>
          </cell>
          <cell r="Y71">
            <v>3304.2085620815005</v>
          </cell>
          <cell r="Z71">
            <v>3359.7128554945239</v>
          </cell>
          <cell r="AA71">
            <v>3405.0605171911329</v>
          </cell>
          <cell r="AB71">
            <v>3454.1652559274162</v>
          </cell>
          <cell r="AC71">
            <v>3509.2005551615157</v>
          </cell>
          <cell r="AD71">
            <v>3557.2266817524842</v>
          </cell>
          <cell r="AE71">
            <v>3610.3576666465606</v>
          </cell>
        </row>
        <row r="72">
          <cell r="G72" t="str">
            <v>RegionWashingtonDairyStock</v>
          </cell>
          <cell r="H72" t="str">
            <v>Dairy</v>
          </cell>
          <cell r="I72" t="str">
            <v>WashingtonDairy</v>
          </cell>
          <cell r="J72" t="str">
            <v>Stock</v>
          </cell>
          <cell r="K72" t="str">
            <v>1000lbs</v>
          </cell>
          <cell r="L72">
            <v>6417.4166624736044</v>
          </cell>
          <cell r="M72">
            <v>6527.6845985495966</v>
          </cell>
          <cell r="N72">
            <v>6648.0748527559354</v>
          </cell>
          <cell r="O72">
            <v>6750.5768396680051</v>
          </cell>
          <cell r="P72">
            <v>6858.9947023924851</v>
          </cell>
          <cell r="Q72">
            <v>6950.9448303929594</v>
          </cell>
          <cell r="R72">
            <v>7066.5055116132971</v>
          </cell>
          <cell r="S72">
            <v>7154.1963866384513</v>
          </cell>
          <cell r="T72">
            <v>7260.5595150379595</v>
          </cell>
          <cell r="U72">
            <v>7382.1828771063319</v>
          </cell>
          <cell r="V72">
            <v>7515.612457778011</v>
          </cell>
          <cell r="W72">
            <v>7658.3815592644387</v>
          </cell>
          <cell r="X72">
            <v>7790.6041619373518</v>
          </cell>
          <cell r="Y72">
            <v>7925.9535611829233</v>
          </cell>
          <cell r="Z72">
            <v>8056.1594585167277</v>
          </cell>
          <cell r="AA72">
            <v>8212.3413257643278</v>
          </cell>
          <cell r="AB72">
            <v>8359.6360208598271</v>
          </cell>
          <cell r="AC72">
            <v>8487.3604780857568</v>
          </cell>
          <cell r="AD72">
            <v>8647.4216609802097</v>
          </cell>
          <cell r="AE72">
            <v>8766.8632794861296</v>
          </cell>
        </row>
        <row r="73">
          <cell r="G73" t="str">
            <v>RegionMechanical PulpStock</v>
          </cell>
          <cell r="H73" t="str">
            <v>Ind</v>
          </cell>
          <cell r="I73" t="str">
            <v>Mechanical Pulp</v>
          </cell>
          <cell r="J73" t="str">
            <v>Stock</v>
          </cell>
          <cell r="K73" t="str">
            <v>Consumption (MWh)</v>
          </cell>
          <cell r="L73">
            <v>3758422.9515033378</v>
          </cell>
          <cell r="M73">
            <v>3846371.717457301</v>
          </cell>
          <cell r="N73">
            <v>3968374.1915052147</v>
          </cell>
          <cell r="O73">
            <v>4090510.3824295267</v>
          </cell>
          <cell r="P73">
            <v>4250302.9154343279</v>
          </cell>
          <cell r="Q73">
            <v>4334033.2977658212</v>
          </cell>
          <cell r="R73">
            <v>4456327.439187984</v>
          </cell>
          <cell r="S73">
            <v>4578789.2711511394</v>
          </cell>
          <cell r="T73">
            <v>4701360.1942719091</v>
          </cell>
          <cell r="U73">
            <v>4824313.8733196864</v>
          </cell>
          <cell r="V73">
            <v>4947352.2681518989</v>
          </cell>
          <cell r="W73">
            <v>5070668.4941239785</v>
          </cell>
          <cell r="X73">
            <v>5241393.4127492504</v>
          </cell>
          <cell r="Y73">
            <v>5317320.3001071345</v>
          </cell>
          <cell r="Z73">
            <v>5440661.5619043242</v>
          </cell>
          <cell r="AA73">
            <v>5564018.2642552005</v>
          </cell>
          <cell r="AB73">
            <v>5739586.1964683067</v>
          </cell>
          <cell r="AC73">
            <v>5811280.9684790904</v>
          </cell>
          <cell r="AD73">
            <v>5935246.9976805374</v>
          </cell>
          <cell r="AE73">
            <v>6059032.0232603503</v>
          </cell>
        </row>
        <row r="74">
          <cell r="G74" t="str">
            <v>RegionKraft PulpStock</v>
          </cell>
          <cell r="H74" t="str">
            <v>Ind</v>
          </cell>
          <cell r="I74" t="str">
            <v>Kraft Pulp</v>
          </cell>
          <cell r="J74" t="str">
            <v>Stock</v>
          </cell>
          <cell r="K74" t="str">
            <v>Consumption (MWh)</v>
          </cell>
          <cell r="L74">
            <v>2773481.4382196674</v>
          </cell>
          <cell r="M74">
            <v>2819427.5750914654</v>
          </cell>
          <cell r="N74">
            <v>2890507.7097985409</v>
          </cell>
          <cell r="O74">
            <v>2962071.1114584161</v>
          </cell>
          <cell r="P74">
            <v>3059997.7868964532</v>
          </cell>
          <cell r="Q74">
            <v>3103655.7832492976</v>
          </cell>
          <cell r="R74">
            <v>3174966.0896720556</v>
          </cell>
          <cell r="S74">
            <v>3246510.2403896889</v>
          </cell>
          <cell r="T74">
            <v>3318080.388651574</v>
          </cell>
          <cell r="U74">
            <v>3389982.4618547466</v>
          </cell>
          <cell r="V74">
            <v>3462131.4738810235</v>
          </cell>
          <cell r="W74">
            <v>3534707.6510694856</v>
          </cell>
          <cell r="X74">
            <v>3640109.6347631621</v>
          </cell>
          <cell r="Y74">
            <v>3679903.4172538687</v>
          </cell>
          <cell r="Z74">
            <v>3752596.4740436999</v>
          </cell>
          <cell r="AA74">
            <v>3825294.7476344355</v>
          </cell>
          <cell r="AB74">
            <v>3934104.1351328893</v>
          </cell>
          <cell r="AC74">
            <v>3971456.2759534372</v>
          </cell>
          <cell r="AD74">
            <v>4044721.9040998006</v>
          </cell>
          <cell r="AE74">
            <v>4117951.8072271077</v>
          </cell>
        </row>
        <row r="75">
          <cell r="G75" t="str">
            <v>RegionPaperStock</v>
          </cell>
          <cell r="H75" t="str">
            <v>Ind</v>
          </cell>
          <cell r="I75" t="str">
            <v>Paper</v>
          </cell>
          <cell r="J75" t="str">
            <v>Stock</v>
          </cell>
          <cell r="K75" t="str">
            <v>Consumption (MWh)</v>
          </cell>
          <cell r="L75">
            <v>909695.70566164097</v>
          </cell>
          <cell r="M75">
            <v>929841.98736761883</v>
          </cell>
          <cell r="N75">
            <v>958296.9900283548</v>
          </cell>
          <cell r="O75">
            <v>986772.46541472664</v>
          </cell>
          <cell r="P75">
            <v>1024503.2482359634</v>
          </cell>
          <cell r="Q75">
            <v>1043814.269249864</v>
          </cell>
          <cell r="R75">
            <v>1072416.0473229263</v>
          </cell>
          <cell r="S75">
            <v>1101138.6289797227</v>
          </cell>
          <cell r="T75">
            <v>1129827.4252453854</v>
          </cell>
          <cell r="U75">
            <v>1158615.4096222189</v>
          </cell>
          <cell r="V75">
            <v>1187381.7412163604</v>
          </cell>
          <cell r="W75">
            <v>1216221.7351596826</v>
          </cell>
          <cell r="X75">
            <v>1256359.4314945252</v>
          </cell>
          <cell r="Y75">
            <v>1273754.7023949234</v>
          </cell>
          <cell r="Z75">
            <v>1302557.2241510332</v>
          </cell>
          <cell r="AA75">
            <v>1331330.2770174742</v>
          </cell>
          <cell r="AB75">
            <v>1372605.4069409962</v>
          </cell>
          <cell r="AC75">
            <v>1388979.5459728481</v>
          </cell>
          <cell r="AD75">
            <v>1417876.2653212347</v>
          </cell>
          <cell r="AE75">
            <v>1446660.9687985121</v>
          </cell>
        </row>
        <row r="76">
          <cell r="G76" t="str">
            <v>RegionFoundriesStock</v>
          </cell>
          <cell r="H76" t="str">
            <v>Ind</v>
          </cell>
          <cell r="I76" t="str">
            <v>Foundries</v>
          </cell>
          <cell r="J76" t="str">
            <v>Stock</v>
          </cell>
          <cell r="K76" t="str">
            <v>Consumption (MWh)</v>
          </cell>
          <cell r="L76">
            <v>2911780.7125423807</v>
          </cell>
          <cell r="M76">
            <v>2836711.9420544878</v>
          </cell>
          <cell r="N76">
            <v>2789583.7208478679</v>
          </cell>
          <cell r="O76">
            <v>2744161.1652043322</v>
          </cell>
          <cell r="P76">
            <v>2724138.9595719618</v>
          </cell>
          <cell r="Q76">
            <v>2657920.4757749322</v>
          </cell>
          <cell r="R76">
            <v>2617304.9227809869</v>
          </cell>
          <cell r="S76">
            <v>2577672.8738681655</v>
          </cell>
          <cell r="T76">
            <v>2539470.2769998731</v>
          </cell>
          <cell r="U76">
            <v>2502370.6800410077</v>
          </cell>
          <cell r="V76">
            <v>2466328.7382904179</v>
          </cell>
          <cell r="W76">
            <v>2431145.5854122876</v>
          </cell>
          <cell r="X76">
            <v>2419072.5388772879</v>
          </cell>
          <cell r="Y76">
            <v>2363410.6682392037</v>
          </cell>
          <cell r="Z76">
            <v>2330315.4302864787</v>
          </cell>
          <cell r="AA76">
            <v>2297818.1106687617</v>
          </cell>
          <cell r="AB76">
            <v>2286770.7986101452</v>
          </cell>
          <cell r="AC76">
            <v>2234701.6262630955</v>
          </cell>
          <cell r="AD76">
            <v>2204017.8086585626</v>
          </cell>
          <cell r="AE76">
            <v>2173546.4494459317</v>
          </cell>
        </row>
        <row r="77">
          <cell r="G77" t="str">
            <v>RegionFrozen FoodStock</v>
          </cell>
          <cell r="H77" t="str">
            <v>Ind</v>
          </cell>
          <cell r="I77" t="str">
            <v>Frozen Food</v>
          </cell>
          <cell r="J77" t="str">
            <v>Stock</v>
          </cell>
          <cell r="K77" t="str">
            <v>Consumption (MWh)</v>
          </cell>
          <cell r="L77">
            <v>1237117.9151862806</v>
          </cell>
          <cell r="M77">
            <v>1256265.8697824469</v>
          </cell>
          <cell r="N77">
            <v>1286638.141562406</v>
          </cell>
          <cell r="O77">
            <v>1317026.0249685342</v>
          </cell>
          <cell r="P77">
            <v>1359372.6119707115</v>
          </cell>
          <cell r="Q77">
            <v>1377450.5956346455</v>
          </cell>
          <cell r="R77">
            <v>1407752.7747509496</v>
          </cell>
          <cell r="S77">
            <v>1438031.0417962291</v>
          </cell>
          <cell r="T77">
            <v>1468359.9477337729</v>
          </cell>
          <cell r="U77">
            <v>1498806.1175902041</v>
          </cell>
          <cell r="V77">
            <v>1529247.5005361729</v>
          </cell>
          <cell r="W77">
            <v>1559755.0254088808</v>
          </cell>
          <cell r="X77">
            <v>1604695.7181381483</v>
          </cell>
          <cell r="Y77">
            <v>1620685.0488578391</v>
          </cell>
          <cell r="Z77">
            <v>1651120.4927678995</v>
          </cell>
          <cell r="AA77">
            <v>1681526.4060613776</v>
          </cell>
          <cell r="AB77">
            <v>1727706.9650814079</v>
          </cell>
          <cell r="AC77">
            <v>1742468.2976748645</v>
          </cell>
          <cell r="AD77">
            <v>1772999.536528415</v>
          </cell>
          <cell r="AE77">
            <v>1803423.3883706611</v>
          </cell>
        </row>
        <row r="78">
          <cell r="G78" t="str">
            <v>RegionOther FoodStock</v>
          </cell>
          <cell r="H78" t="str">
            <v>Ind</v>
          </cell>
          <cell r="I78" t="str">
            <v>Other Food</v>
          </cell>
          <cell r="J78" t="str">
            <v>Stock</v>
          </cell>
          <cell r="K78" t="str">
            <v>Consumption (MWh)</v>
          </cell>
          <cell r="L78">
            <v>2189215.7914933185</v>
          </cell>
          <cell r="M78">
            <v>2225714.4170001475</v>
          </cell>
          <cell r="N78">
            <v>2281801.3842795906</v>
          </cell>
          <cell r="O78">
            <v>2337878.4662610777</v>
          </cell>
          <cell r="P78">
            <v>2414859.5617400161</v>
          </cell>
          <cell r="Q78">
            <v>2449639.2617126312</v>
          </cell>
          <cell r="R78">
            <v>2505916.452109566</v>
          </cell>
          <cell r="S78">
            <v>2561919.8701418121</v>
          </cell>
          <cell r="T78">
            <v>2618248.9470964097</v>
          </cell>
          <cell r="U78">
            <v>2674706.0878431001</v>
          </cell>
          <cell r="V78">
            <v>2731406.8457201738</v>
          </cell>
          <cell r="W78">
            <v>2788145.294466868</v>
          </cell>
          <cell r="X78">
            <v>2870921.2322274465</v>
          </cell>
          <cell r="Y78">
            <v>2901825.3565548556</v>
          </cell>
          <cell r="Z78">
            <v>2958750.6188529818</v>
          </cell>
          <cell r="AA78">
            <v>3015584.6219987967</v>
          </cell>
          <cell r="AB78">
            <v>3100853.4167639203</v>
          </cell>
          <cell r="AC78">
            <v>3129759.8328607553</v>
          </cell>
          <cell r="AD78">
            <v>3187110.5829028329</v>
          </cell>
          <cell r="AE78">
            <v>3244229.8759716363</v>
          </cell>
        </row>
        <row r="79">
          <cell r="G79" t="str">
            <v>RegionWood - LumberStock</v>
          </cell>
          <cell r="H79" t="str">
            <v>Ind</v>
          </cell>
          <cell r="I79" t="str">
            <v>Wood - Lumber</v>
          </cell>
          <cell r="J79" t="str">
            <v>Stock</v>
          </cell>
          <cell r="K79" t="str">
            <v>Consumption (MWh)</v>
          </cell>
          <cell r="L79">
            <v>1161963.8217505382</v>
          </cell>
          <cell r="M79">
            <v>1117769.5487595289</v>
          </cell>
          <cell r="N79">
            <v>1084874.9921310821</v>
          </cell>
          <cell r="O79">
            <v>1052791.9192047431</v>
          </cell>
          <cell r="P79">
            <v>1030397.4491679214</v>
          </cell>
          <cell r="Q79">
            <v>990879.29279742646</v>
          </cell>
          <cell r="R79">
            <v>961065.17490868072</v>
          </cell>
          <cell r="S79">
            <v>931730.64036078285</v>
          </cell>
          <cell r="T79">
            <v>903080.08419384609</v>
          </cell>
          <cell r="U79">
            <v>874945.75211344392</v>
          </cell>
          <cell r="V79">
            <v>847310.7915088681</v>
          </cell>
          <cell r="W79">
            <v>820119.00687699113</v>
          </cell>
          <cell r="X79">
            <v>800618.32318729174</v>
          </cell>
          <cell r="Y79">
            <v>766954.27095195896</v>
          </cell>
          <cell r="Z79">
            <v>740908.22274123156</v>
          </cell>
          <cell r="AA79">
            <v>715106.45172531332</v>
          </cell>
          <cell r="AB79">
            <v>696028.08762583928</v>
          </cell>
          <cell r="AC79">
            <v>664509.97671853204</v>
          </cell>
          <cell r="AD79">
            <v>639621.04956848687</v>
          </cell>
          <cell r="AE79">
            <v>614946.99745740264</v>
          </cell>
        </row>
        <row r="80">
          <cell r="G80" t="str">
            <v>RegionWood - PanelStock</v>
          </cell>
          <cell r="H80" t="str">
            <v>Ind</v>
          </cell>
          <cell r="I80" t="str">
            <v>Wood - Panel</v>
          </cell>
          <cell r="J80" t="str">
            <v>Stock</v>
          </cell>
          <cell r="K80" t="str">
            <v>Consumption (MWh)</v>
          </cell>
          <cell r="L80">
            <v>551950.18982134352</v>
          </cell>
          <cell r="M80">
            <v>528731.18450453493</v>
          </cell>
          <cell r="N80">
            <v>510838.63702842174</v>
          </cell>
          <cell r="O80">
            <v>493229.56048375246</v>
          </cell>
          <cell r="P80">
            <v>480200.65450609016</v>
          </cell>
          <cell r="Q80">
            <v>458869.67437759304</v>
          </cell>
          <cell r="R80">
            <v>442034.77624590963</v>
          </cell>
          <cell r="S80">
            <v>425381.84725157876</v>
          </cell>
          <cell r="T80">
            <v>408945.79607863171</v>
          </cell>
          <cell r="U80">
            <v>392669.02882158436</v>
          </cell>
          <cell r="V80">
            <v>376527.17230508296</v>
          </cell>
          <cell r="W80">
            <v>360540.83558473963</v>
          </cell>
          <cell r="X80">
            <v>347793.23494737077</v>
          </cell>
          <cell r="Y80">
            <v>328864.0423583783</v>
          </cell>
          <cell r="Z80">
            <v>313174.70380282239</v>
          </cell>
          <cell r="AA80">
            <v>297578.74522290094</v>
          </cell>
          <cell r="AB80">
            <v>284693.91308797692</v>
          </cell>
          <cell r="AC80">
            <v>266695.50893493497</v>
          </cell>
          <cell r="AD80">
            <v>251377.16659093063</v>
          </cell>
          <cell r="AE80">
            <v>236121.41095945257</v>
          </cell>
        </row>
        <row r="81">
          <cell r="G81" t="str">
            <v>RegionWood - OtherStock</v>
          </cell>
          <cell r="H81" t="str">
            <v>Ind</v>
          </cell>
          <cell r="I81" t="str">
            <v>Wood - Other</v>
          </cell>
          <cell r="J81" t="str">
            <v>Stock</v>
          </cell>
          <cell r="K81" t="str">
            <v>Consumption (MWh)</v>
          </cell>
          <cell r="L81">
            <v>870727.85506649863</v>
          </cell>
          <cell r="M81">
            <v>839735.03037413268</v>
          </cell>
          <cell r="N81">
            <v>817265.57122340729</v>
          </cell>
          <cell r="O81">
            <v>795421.70406258584</v>
          </cell>
          <cell r="P81">
            <v>780923.07506947254</v>
          </cell>
          <cell r="Q81">
            <v>753146.51005964773</v>
          </cell>
          <cell r="R81">
            <v>732820.97518292943</v>
          </cell>
          <cell r="S81">
            <v>712886.70561548509</v>
          </cell>
          <cell r="T81">
            <v>693400.22734523669</v>
          </cell>
          <cell r="U81">
            <v>674308.65124034672</v>
          </cell>
          <cell r="V81">
            <v>655534.95057322702</v>
          </cell>
          <cell r="W81">
            <v>637111.60144566628</v>
          </cell>
          <cell r="X81">
            <v>624630.92244216194</v>
          </cell>
          <cell r="Y81">
            <v>601103.42928001995</v>
          </cell>
          <cell r="Z81">
            <v>583449.38612394244</v>
          </cell>
          <cell r="AA81">
            <v>565997.72271073016</v>
          </cell>
          <cell r="AB81">
            <v>553823.1943250458</v>
          </cell>
          <cell r="AC81">
            <v>531773.35758124199</v>
          </cell>
          <cell r="AD81">
            <v>514944.55152005563</v>
          </cell>
          <cell r="AE81">
            <v>498286.13824063755</v>
          </cell>
        </row>
        <row r="82">
          <cell r="G82" t="str">
            <v>RegionSugarStock</v>
          </cell>
          <cell r="H82" t="str">
            <v>Ind</v>
          </cell>
          <cell r="I82" t="str">
            <v>Sugar</v>
          </cell>
          <cell r="J82" t="str">
            <v>Stock</v>
          </cell>
          <cell r="K82" t="str">
            <v>Consumption (MWh)</v>
          </cell>
          <cell r="L82">
            <v>475136.72478012781</v>
          </cell>
          <cell r="M82">
            <v>478944.05758966133</v>
          </cell>
          <cell r="N82">
            <v>486819.48116772674</v>
          </cell>
          <cell r="O82">
            <v>494591.38634116278</v>
          </cell>
          <cell r="P82">
            <v>506508.14130214165</v>
          </cell>
          <cell r="Q82">
            <v>510023.29432266601</v>
          </cell>
          <cell r="R82">
            <v>517787.90058012598</v>
          </cell>
          <cell r="S82">
            <v>525332.27094640187</v>
          </cell>
          <cell r="T82">
            <v>532962.59651115292</v>
          </cell>
          <cell r="U82">
            <v>540559.14188859914</v>
          </cell>
          <cell r="V82">
            <v>548264.64271890977</v>
          </cell>
          <cell r="W82">
            <v>555867.220442908</v>
          </cell>
          <cell r="X82">
            <v>568632.32789277437</v>
          </cell>
          <cell r="Y82">
            <v>571112.91942260799</v>
          </cell>
          <cell r="Z82">
            <v>578836.54771749349</v>
          </cell>
          <cell r="AA82">
            <v>586399.91803551139</v>
          </cell>
          <cell r="AB82">
            <v>599561.512214605</v>
          </cell>
          <cell r="AC82">
            <v>601661.01637638209</v>
          </cell>
          <cell r="AD82">
            <v>609371.99258243595</v>
          </cell>
          <cell r="AE82">
            <v>616906.35518594901</v>
          </cell>
        </row>
        <row r="83">
          <cell r="G83" t="str">
            <v>RegionHi Tech - Chip FabStock</v>
          </cell>
          <cell r="H83" t="str">
            <v>Ind</v>
          </cell>
          <cell r="I83" t="str">
            <v>Hi Tech - Chip Fab</v>
          </cell>
          <cell r="J83" t="str">
            <v>Stock</v>
          </cell>
          <cell r="K83" t="str">
            <v>Consumption (MWh)</v>
          </cell>
          <cell r="L83">
            <v>441794.88875823218</v>
          </cell>
          <cell r="M83">
            <v>432626.39847364998</v>
          </cell>
          <cell r="N83">
            <v>427242.98054352769</v>
          </cell>
          <cell r="O83">
            <v>422213.82213962206</v>
          </cell>
          <cell r="P83">
            <v>421920.64066734893</v>
          </cell>
          <cell r="Q83">
            <v>413709.06623231358</v>
          </cell>
          <cell r="R83">
            <v>410212.7518948018</v>
          </cell>
          <cell r="S83">
            <v>406355.09832970693</v>
          </cell>
          <cell r="T83">
            <v>403296.23418868397</v>
          </cell>
          <cell r="U83">
            <v>399924.4240136806</v>
          </cell>
          <cell r="V83">
            <v>397295.90252843429</v>
          </cell>
          <cell r="W83">
            <v>394316.89382121537</v>
          </cell>
          <cell r="X83">
            <v>395623.44895442144</v>
          </cell>
          <cell r="Y83">
            <v>389392.69605832879</v>
          </cell>
          <cell r="Z83">
            <v>386892.14662184619</v>
          </cell>
          <cell r="AA83">
            <v>385025.31464219192</v>
          </cell>
          <cell r="AB83">
            <v>386311.31539104413</v>
          </cell>
          <cell r="AC83">
            <v>381213.1101798673</v>
          </cell>
          <cell r="AD83">
            <v>379233.88825255015</v>
          </cell>
          <cell r="AE83">
            <v>377804.18623239076</v>
          </cell>
        </row>
        <row r="84">
          <cell r="G84" t="str">
            <v>RegionHi Tech - SiliconStock</v>
          </cell>
          <cell r="H84" t="str">
            <v>Ind</v>
          </cell>
          <cell r="I84" t="str">
            <v>Hi Tech - Silicon</v>
          </cell>
          <cell r="J84" t="str">
            <v>Stock</v>
          </cell>
          <cell r="K84" t="str">
            <v>Consumption (MWh)</v>
          </cell>
          <cell r="L84">
            <v>226900.615461001</v>
          </cell>
          <cell r="M84">
            <v>224036.45332402681</v>
          </cell>
          <cell r="N84">
            <v>223197.60670939417</v>
          </cell>
          <cell r="O84">
            <v>222435.67348639047</v>
          </cell>
          <cell r="P84">
            <v>223898.4301459378</v>
          </cell>
          <cell r="Q84">
            <v>221368.38696638378</v>
          </cell>
          <cell r="R84">
            <v>221129.95798393188</v>
          </cell>
          <cell r="S84">
            <v>220786.11584318019</v>
          </cell>
          <cell r="T84">
            <v>220661.22741685802</v>
          </cell>
          <cell r="U84">
            <v>220514.6104276102</v>
          </cell>
          <cell r="V84">
            <v>220566.57724116242</v>
          </cell>
          <cell r="W84">
            <v>220582.85570889112</v>
          </cell>
          <cell r="X84">
            <v>222786.93799954746</v>
          </cell>
          <cell r="Y84">
            <v>220925.37261965938</v>
          </cell>
          <cell r="Z84">
            <v>221135.24104542725</v>
          </cell>
          <cell r="AA84">
            <v>221470.75488217658</v>
          </cell>
          <cell r="AB84">
            <v>223814.68962733069</v>
          </cell>
          <cell r="AC84">
            <v>222220.65723257174</v>
          </cell>
          <cell r="AD84">
            <v>222629.30420924808</v>
          </cell>
          <cell r="AE84">
            <v>223146.84657001842</v>
          </cell>
        </row>
        <row r="85">
          <cell r="G85" t="str">
            <v>RegionMetal FabStock</v>
          </cell>
          <cell r="H85" t="str">
            <v>Ind</v>
          </cell>
          <cell r="I85" t="str">
            <v>Metal Fab</v>
          </cell>
          <cell r="J85" t="str">
            <v>Stock</v>
          </cell>
          <cell r="K85" t="str">
            <v>Consumption (MWh)</v>
          </cell>
          <cell r="L85">
            <v>909892.68701188185</v>
          </cell>
          <cell r="M85">
            <v>891825.25809582323</v>
          </cell>
          <cell r="N85">
            <v>882508.80442902481</v>
          </cell>
          <cell r="O85">
            <v>873727.53576770169</v>
          </cell>
          <cell r="P85">
            <v>873074.20336348354</v>
          </cell>
          <cell r="Q85">
            <v>857353.78829031112</v>
          </cell>
          <cell r="R85">
            <v>849920.96028251934</v>
          </cell>
          <cell r="S85">
            <v>842747.12140389089</v>
          </cell>
          <cell r="T85">
            <v>835992.11174095876</v>
          </cell>
          <cell r="U85">
            <v>829585.10375461576</v>
          </cell>
          <cell r="V85">
            <v>823489.91083828453</v>
          </cell>
          <cell r="W85">
            <v>817657.03435069101</v>
          </cell>
          <cell r="X85">
            <v>819465.35455238761</v>
          </cell>
          <cell r="Y85">
            <v>806647.75437978934</v>
          </cell>
          <cell r="Z85">
            <v>801457.62846863491</v>
          </cell>
          <cell r="AA85">
            <v>796415.70090358355</v>
          </cell>
          <cell r="AB85">
            <v>798860.24754177267</v>
          </cell>
          <cell r="AC85">
            <v>786961.84080937004</v>
          </cell>
          <cell r="AD85">
            <v>782499.53998716734</v>
          </cell>
          <cell r="AE85">
            <v>778123.72130174015</v>
          </cell>
        </row>
        <row r="86">
          <cell r="G86" t="str">
            <v>RegionTransportation, EquipStock</v>
          </cell>
          <cell r="H86" t="str">
            <v>Ind</v>
          </cell>
          <cell r="I86" t="str">
            <v>Transportation, Equip</v>
          </cell>
          <cell r="J86" t="str">
            <v>Stock</v>
          </cell>
          <cell r="K86" t="str">
            <v>Consumption (MWh)</v>
          </cell>
          <cell r="L86">
            <v>1804273.4320914866</v>
          </cell>
          <cell r="M86">
            <v>1764444.7092744687</v>
          </cell>
          <cell r="N86">
            <v>1742380.5060862801</v>
          </cell>
          <cell r="O86">
            <v>1721734.2919262978</v>
          </cell>
          <cell r="P86">
            <v>1717290.0100661237</v>
          </cell>
          <cell r="Q86">
            <v>1684212.3577429946</v>
          </cell>
          <cell r="R86">
            <v>1667572.9872876552</v>
          </cell>
          <cell r="S86">
            <v>1651915.7655637239</v>
          </cell>
          <cell r="T86">
            <v>1637404.0605393937</v>
          </cell>
          <cell r="U86">
            <v>1624039.8539685637</v>
          </cell>
          <cell r="V86">
            <v>1611571.7582730576</v>
          </cell>
          <cell r="W86">
            <v>1599938.1807304013</v>
          </cell>
          <cell r="X86">
            <v>1603782.6234504275</v>
          </cell>
          <cell r="Y86">
            <v>1579189.4507664458</v>
          </cell>
          <cell r="Z86">
            <v>1569848.0280781442</v>
          </cell>
          <cell r="AA86">
            <v>1560977.4194455137</v>
          </cell>
          <cell r="AB86">
            <v>1566945.462049291</v>
          </cell>
          <cell r="AC86">
            <v>1545218.7396206472</v>
          </cell>
          <cell r="AD86">
            <v>1538099.8647244556</v>
          </cell>
          <cell r="AE86">
            <v>1531589.7574381533</v>
          </cell>
        </row>
        <row r="87">
          <cell r="G87" t="str">
            <v>RegionRefineryStock</v>
          </cell>
          <cell r="H87" t="str">
            <v>Ind</v>
          </cell>
          <cell r="I87" t="str">
            <v>Refinery</v>
          </cell>
          <cell r="J87" t="str">
            <v>Stock</v>
          </cell>
          <cell r="K87" t="str">
            <v>Consumption (MWh)</v>
          </cell>
          <cell r="L87">
            <v>1881024.91962965</v>
          </cell>
          <cell r="M87">
            <v>1909117.5467978129</v>
          </cell>
          <cell r="N87">
            <v>1951995.6132668965</v>
          </cell>
          <cell r="O87">
            <v>1997111.8831124087</v>
          </cell>
          <cell r="P87">
            <v>2057483.6301056999</v>
          </cell>
          <cell r="Q87">
            <v>2084336.8416466711</v>
          </cell>
          <cell r="R87">
            <v>2127809.677560756</v>
          </cell>
          <cell r="S87">
            <v>2172413.8365607024</v>
          </cell>
          <cell r="T87">
            <v>2215960.2386478884</v>
          </cell>
          <cell r="U87">
            <v>2261195.6605773838</v>
          </cell>
          <cell r="V87">
            <v>2305708.6406222372</v>
          </cell>
          <cell r="W87">
            <v>2351421.030442731</v>
          </cell>
          <cell r="X87">
            <v>2417809.3733545281</v>
          </cell>
          <cell r="Y87">
            <v>2441973.3932293397</v>
          </cell>
          <cell r="Z87">
            <v>2486737.3300964865</v>
          </cell>
          <cell r="AA87">
            <v>2532907.6529900534</v>
          </cell>
          <cell r="AB87">
            <v>2601624.7146502738</v>
          </cell>
          <cell r="AC87">
            <v>2625012.9439967307</v>
          </cell>
          <cell r="AD87">
            <v>2670463.7864335729</v>
          </cell>
          <cell r="AE87">
            <v>2717337.6347862268</v>
          </cell>
        </row>
        <row r="88">
          <cell r="G88" t="str">
            <v>RegionCold StorageStock</v>
          </cell>
          <cell r="H88" t="str">
            <v>Ind</v>
          </cell>
          <cell r="I88" t="str">
            <v>Cold Storage</v>
          </cell>
          <cell r="J88" t="str">
            <v>Stock</v>
          </cell>
          <cell r="K88" t="str">
            <v>Consumption (MWh)</v>
          </cell>
          <cell r="L88">
            <v>78154.236827670538</v>
          </cell>
          <cell r="M88">
            <v>79453.458629044515</v>
          </cell>
          <cell r="N88">
            <v>81462.364882615439</v>
          </cell>
          <cell r="O88">
            <v>83477.500671992908</v>
          </cell>
          <cell r="P88">
            <v>86245.581369176958</v>
          </cell>
          <cell r="Q88">
            <v>87478.747599680457</v>
          </cell>
          <cell r="R88">
            <v>89494.311122657688</v>
          </cell>
          <cell r="S88">
            <v>91509.020390414968</v>
          </cell>
          <cell r="T88">
            <v>93532.504764969955</v>
          </cell>
          <cell r="U88">
            <v>95564.382084683428</v>
          </cell>
          <cell r="V88">
            <v>97600.983939128768</v>
          </cell>
          <cell r="W88">
            <v>99644.634467322845</v>
          </cell>
          <cell r="X88">
            <v>102618.3524040958</v>
          </cell>
          <cell r="Y88">
            <v>103741.81616097505</v>
          </cell>
          <cell r="Z88">
            <v>105788.43696882724</v>
          </cell>
          <cell r="AA88">
            <v>107838.05913011087</v>
          </cell>
          <cell r="AB88">
            <v>110898.73263363529</v>
          </cell>
          <cell r="AC88">
            <v>111951.72686476028</v>
          </cell>
          <cell r="AD88">
            <v>114014.96377503965</v>
          </cell>
          <cell r="AE88">
            <v>116079.01640209509</v>
          </cell>
        </row>
        <row r="89">
          <cell r="G89" t="str">
            <v>RegionFruit StorageStock</v>
          </cell>
          <cell r="H89" t="str">
            <v>Ind</v>
          </cell>
          <cell r="I89" t="str">
            <v>Fruit Storage</v>
          </cell>
          <cell r="J89" t="str">
            <v>Stock</v>
          </cell>
          <cell r="K89" t="str">
            <v>Consumption (MWh)</v>
          </cell>
          <cell r="L89">
            <v>199395.43790713095</v>
          </cell>
          <cell r="M89">
            <v>204115.10690708214</v>
          </cell>
          <cell r="N89">
            <v>210634.84781997796</v>
          </cell>
          <cell r="O89">
            <v>217141.49063609194</v>
          </cell>
          <cell r="P89">
            <v>225683.75101923331</v>
          </cell>
          <cell r="Q89">
            <v>230234.36323329096</v>
          </cell>
          <cell r="R89">
            <v>236796.95219371072</v>
          </cell>
          <cell r="S89">
            <v>243349.21918638356</v>
          </cell>
          <cell r="T89">
            <v>249921.80671927828</v>
          </cell>
          <cell r="U89">
            <v>256506.98239189648</v>
          </cell>
          <cell r="V89">
            <v>263096.35269472009</v>
          </cell>
          <cell r="W89">
            <v>269693.66215315415</v>
          </cell>
          <cell r="X89">
            <v>278797.26062516763</v>
          </cell>
          <cell r="Y89">
            <v>282842.82237701409</v>
          </cell>
          <cell r="Z89">
            <v>289419.35664982459</v>
          </cell>
          <cell r="AA89">
            <v>295994.31165490975</v>
          </cell>
          <cell r="AB89">
            <v>305366.03036291245</v>
          </cell>
          <cell r="AC89">
            <v>309179.84460456396</v>
          </cell>
          <cell r="AD89">
            <v>315794.71629056305</v>
          </cell>
          <cell r="AE89">
            <v>322364.98084319307</v>
          </cell>
        </row>
        <row r="90">
          <cell r="G90" t="str">
            <v>RegionChemicalStock</v>
          </cell>
          <cell r="H90" t="str">
            <v>Ind</v>
          </cell>
          <cell r="I90" t="str">
            <v>Chemical</v>
          </cell>
          <cell r="J90" t="str">
            <v>Stock</v>
          </cell>
          <cell r="K90" t="str">
            <v>Consumption (MWh)</v>
          </cell>
          <cell r="L90">
            <v>3305004.1605836996</v>
          </cell>
          <cell r="M90">
            <v>3443789.6934345411</v>
          </cell>
          <cell r="N90">
            <v>3609021.9884613133</v>
          </cell>
          <cell r="O90">
            <v>3771046.7677251906</v>
          </cell>
          <cell r="P90">
            <v>3927253.9609524435</v>
          </cell>
          <cell r="Q90">
            <v>4037395.7085911199</v>
          </cell>
          <cell r="R90">
            <v>4188643.2636367837</v>
          </cell>
          <cell r="S90">
            <v>4340984.9755713558</v>
          </cell>
          <cell r="T90">
            <v>4493975.9194887662</v>
          </cell>
          <cell r="U90">
            <v>4646018.0745007796</v>
          </cell>
          <cell r="V90">
            <v>4797371.3042631764</v>
          </cell>
          <cell r="W90">
            <v>4947813.7264089147</v>
          </cell>
          <cell r="X90">
            <v>5144107.7969676936</v>
          </cell>
          <cell r="Y90">
            <v>5246402.7802377427</v>
          </cell>
          <cell r="Z90">
            <v>5394857.0622515492</v>
          </cell>
          <cell r="AA90">
            <v>5541714.6108995685</v>
          </cell>
          <cell r="AB90">
            <v>5740442.2061493713</v>
          </cell>
          <cell r="AC90">
            <v>5833788.3063517585</v>
          </cell>
          <cell r="AD90">
            <v>5979638.453419812</v>
          </cell>
          <cell r="AE90">
            <v>6123880.4660364473</v>
          </cell>
        </row>
        <row r="91">
          <cell r="G91" t="str">
            <v>RegionMisc ManfStock</v>
          </cell>
          <cell r="H91" t="str">
            <v>Ind</v>
          </cell>
          <cell r="I91" t="str">
            <v>Misc Manf</v>
          </cell>
          <cell r="J91" t="str">
            <v>Stock</v>
          </cell>
          <cell r="K91" t="str">
            <v>Consumption (MWh)</v>
          </cell>
          <cell r="L91">
            <v>4209556.472488177</v>
          </cell>
          <cell r="M91">
            <v>4334633.1165770665</v>
          </cell>
          <cell r="N91">
            <v>4496807.6122477548</v>
          </cell>
          <cell r="O91">
            <v>4658950.5636732625</v>
          </cell>
          <cell r="P91">
            <v>4833902.8390341504</v>
          </cell>
          <cell r="Q91">
            <v>4939547.3871582579</v>
          </cell>
          <cell r="R91">
            <v>5095859.5790590979</v>
          </cell>
          <cell r="S91">
            <v>5254063.1713875132</v>
          </cell>
          <cell r="T91">
            <v>5413802.5084346561</v>
          </cell>
          <cell r="U91">
            <v>5573463.6928148605</v>
          </cell>
          <cell r="V91">
            <v>5733797.7617043415</v>
          </cell>
          <cell r="W91">
            <v>5893374.3310838528</v>
          </cell>
          <cell r="X91">
            <v>6108755.4059702102</v>
          </cell>
          <cell r="Y91">
            <v>6213044.4648437528</v>
          </cell>
          <cell r="Z91">
            <v>6372313.332896472</v>
          </cell>
          <cell r="AA91">
            <v>6531884.2745853113</v>
          </cell>
          <cell r="AB91">
            <v>6752077.3183153793</v>
          </cell>
          <cell r="AC91">
            <v>6850327.3548128605</v>
          </cell>
          <cell r="AD91">
            <v>7009692.065473482</v>
          </cell>
          <cell r="AE91">
            <v>7168736.8179728845</v>
          </cell>
        </row>
        <row r="92">
          <cell r="G92" t="str">
            <v>RegionEVStock</v>
          </cell>
          <cell r="H92" t="str">
            <v>EV</v>
          </cell>
          <cell r="I92" t="str">
            <v>EV</v>
          </cell>
          <cell r="J92" t="str">
            <v>Stock</v>
          </cell>
          <cell r="K92" t="str">
            <v>1000 Cars</v>
          </cell>
          <cell r="L92">
            <v>60.183986956923889</v>
          </cell>
          <cell r="M92">
            <v>91.985039267783762</v>
          </cell>
          <cell r="N92">
            <v>131.71899349682545</v>
          </cell>
          <cell r="O92">
            <v>179.31931215654896</v>
          </cell>
          <cell r="P92">
            <v>234.46894197990883</v>
          </cell>
          <cell r="Q92">
            <v>296.9378027583823</v>
          </cell>
          <cell r="R92">
            <v>366.00059330503768</v>
          </cell>
          <cell r="S92">
            <v>441.25939468635204</v>
          </cell>
          <cell r="T92">
            <v>522.62506581198477</v>
          </cell>
          <cell r="U92">
            <v>610.52396116716261</v>
          </cell>
          <cell r="V92">
            <v>705.01906985870437</v>
          </cell>
          <cell r="W92">
            <v>801.72374571842784</v>
          </cell>
          <cell r="X92">
            <v>899.84995621451503</v>
          </cell>
          <cell r="Y92">
            <v>998.49290967026104</v>
          </cell>
          <cell r="Z92">
            <v>1096.4275699987345</v>
          </cell>
          <cell r="AA92">
            <v>1187.7661760902763</v>
          </cell>
          <cell r="AB92">
            <v>1272.9815546454543</v>
          </cell>
          <cell r="AC92">
            <v>1351.8588013409089</v>
          </cell>
          <cell r="AD92">
            <v>1433.0587465545455</v>
          </cell>
          <cell r="AE92">
            <v>1500.0488473772725</v>
          </cell>
        </row>
        <row r="93">
          <cell r="G93" t="str">
            <v>RegionPopStock</v>
          </cell>
          <cell r="H93" t="str">
            <v>Pop</v>
          </cell>
          <cell r="I93" t="str">
            <v>Pop</v>
          </cell>
          <cell r="J93" t="str">
            <v>Stock</v>
          </cell>
          <cell r="K93" t="str">
            <v># of people</v>
          </cell>
          <cell r="L93">
            <v>13520.68111</v>
          </cell>
          <cell r="M93">
            <v>13661.840299999998</v>
          </cell>
          <cell r="N93">
            <v>13803.691440000001</v>
          </cell>
          <cell r="O93">
            <v>13944.276469999999</v>
          </cell>
          <cell r="P93">
            <v>14082.801340000002</v>
          </cell>
          <cell r="Q93">
            <v>14218.715590000002</v>
          </cell>
          <cell r="R93">
            <v>14351.918940000001</v>
          </cell>
          <cell r="S93">
            <v>14482.437540000003</v>
          </cell>
          <cell r="T93">
            <v>14610.4211</v>
          </cell>
          <cell r="U93">
            <v>14736.24631</v>
          </cell>
          <cell r="V93">
            <v>14860.320880000001</v>
          </cell>
          <cell r="W93">
            <v>14983.078860000001</v>
          </cell>
          <cell r="X93">
            <v>15104.70127</v>
          </cell>
          <cell r="Y93">
            <v>15225.195700000002</v>
          </cell>
          <cell r="Z93">
            <v>15344.62486</v>
          </cell>
          <cell r="AA93">
            <v>15463.089019999998</v>
          </cell>
          <cell r="AB93">
            <v>15580.68845</v>
          </cell>
          <cell r="AC93">
            <v>15697.50913</v>
          </cell>
          <cell r="AD93">
            <v>15813.626329999999</v>
          </cell>
          <cell r="AE93">
            <v>15929.254489999999</v>
          </cell>
        </row>
        <row r="94">
          <cell r="G94">
            <v>0</v>
          </cell>
          <cell r="H94">
            <v>0</v>
          </cell>
          <cell r="I94">
            <v>0</v>
          </cell>
          <cell r="J94">
            <v>0</v>
          </cell>
          <cell r="K94">
            <v>0</v>
          </cell>
          <cell r="L94">
            <v>0</v>
          </cell>
          <cell r="M94">
            <v>0</v>
          </cell>
          <cell r="N94">
            <v>0</v>
          </cell>
          <cell r="O94">
            <v>0</v>
          </cell>
          <cell r="P94">
            <v>0</v>
          </cell>
          <cell r="Q94">
            <v>0</v>
          </cell>
          <cell r="R94">
            <v>0</v>
          </cell>
          <cell r="S94">
            <v>0</v>
          </cell>
          <cell r="T94">
            <v>0</v>
          </cell>
          <cell r="U94">
            <v>0</v>
          </cell>
          <cell r="V94">
            <v>0</v>
          </cell>
          <cell r="W94">
            <v>0</v>
          </cell>
          <cell r="X94">
            <v>0</v>
          </cell>
          <cell r="Y94">
            <v>0</v>
          </cell>
          <cell r="Z94">
            <v>0</v>
          </cell>
          <cell r="AA94">
            <v>0</v>
          </cell>
          <cell r="AB94">
            <v>0</v>
          </cell>
          <cell r="AC94">
            <v>0</v>
          </cell>
          <cell r="AD94">
            <v>0</v>
          </cell>
          <cell r="AE94">
            <v>0</v>
          </cell>
        </row>
        <row r="95">
          <cell r="G95">
            <v>0</v>
          </cell>
          <cell r="H95">
            <v>0</v>
          </cell>
          <cell r="I95">
            <v>0</v>
          </cell>
          <cell r="J95">
            <v>0</v>
          </cell>
          <cell r="K95">
            <v>0</v>
          </cell>
          <cell r="L95">
            <v>0</v>
          </cell>
          <cell r="M95">
            <v>0</v>
          </cell>
          <cell r="N95">
            <v>0</v>
          </cell>
          <cell r="O95">
            <v>0</v>
          </cell>
          <cell r="P95">
            <v>0</v>
          </cell>
          <cell r="Q95">
            <v>0</v>
          </cell>
          <cell r="R95">
            <v>0</v>
          </cell>
          <cell r="S95">
            <v>0</v>
          </cell>
          <cell r="T95">
            <v>0</v>
          </cell>
          <cell r="U95">
            <v>0</v>
          </cell>
          <cell r="V95">
            <v>0</v>
          </cell>
          <cell r="W95">
            <v>0</v>
          </cell>
          <cell r="X95">
            <v>0</v>
          </cell>
          <cell r="Y95">
            <v>0</v>
          </cell>
          <cell r="Z95">
            <v>0</v>
          </cell>
          <cell r="AA95">
            <v>0</v>
          </cell>
          <cell r="AB95">
            <v>0</v>
          </cell>
          <cell r="AC95">
            <v>0</v>
          </cell>
          <cell r="AD95">
            <v>0</v>
          </cell>
          <cell r="AE95">
            <v>0</v>
          </cell>
        </row>
        <row r="96">
          <cell r="G96">
            <v>0</v>
          </cell>
          <cell r="H96">
            <v>0</v>
          </cell>
          <cell r="I96">
            <v>0</v>
          </cell>
          <cell r="J96">
            <v>0</v>
          </cell>
          <cell r="K96">
            <v>0</v>
          </cell>
          <cell r="L96">
            <v>0</v>
          </cell>
          <cell r="M96">
            <v>0</v>
          </cell>
          <cell r="N96">
            <v>0</v>
          </cell>
          <cell r="O96">
            <v>0</v>
          </cell>
          <cell r="P96">
            <v>0</v>
          </cell>
          <cell r="Q96">
            <v>0</v>
          </cell>
          <cell r="R96">
            <v>0</v>
          </cell>
          <cell r="S96">
            <v>0</v>
          </cell>
          <cell r="T96">
            <v>0</v>
          </cell>
          <cell r="U96">
            <v>0</v>
          </cell>
          <cell r="V96">
            <v>0</v>
          </cell>
          <cell r="W96">
            <v>0</v>
          </cell>
          <cell r="X96">
            <v>0</v>
          </cell>
          <cell r="Y96">
            <v>0</v>
          </cell>
          <cell r="Z96">
            <v>0</v>
          </cell>
          <cell r="AA96">
            <v>0</v>
          </cell>
          <cell r="AB96">
            <v>0</v>
          </cell>
          <cell r="AC96">
            <v>0</v>
          </cell>
          <cell r="AD96">
            <v>0</v>
          </cell>
          <cell r="AE96">
            <v>0</v>
          </cell>
        </row>
        <row r="97">
          <cell r="G97">
            <v>0</v>
          </cell>
          <cell r="H97">
            <v>0</v>
          </cell>
          <cell r="I97">
            <v>0</v>
          </cell>
          <cell r="J97">
            <v>0</v>
          </cell>
          <cell r="K97">
            <v>0</v>
          </cell>
          <cell r="L97">
            <v>0</v>
          </cell>
          <cell r="M97">
            <v>0</v>
          </cell>
          <cell r="N97">
            <v>0</v>
          </cell>
          <cell r="O97">
            <v>0</v>
          </cell>
          <cell r="P97">
            <v>0</v>
          </cell>
          <cell r="Q97">
            <v>0</v>
          </cell>
          <cell r="R97">
            <v>0</v>
          </cell>
          <cell r="S97">
            <v>0</v>
          </cell>
          <cell r="T97">
            <v>0</v>
          </cell>
          <cell r="U97">
            <v>0</v>
          </cell>
          <cell r="V97">
            <v>0</v>
          </cell>
          <cell r="W97">
            <v>0</v>
          </cell>
          <cell r="X97">
            <v>0</v>
          </cell>
          <cell r="Y97">
            <v>0</v>
          </cell>
          <cell r="Z97">
            <v>0</v>
          </cell>
          <cell r="AA97">
            <v>0</v>
          </cell>
          <cell r="AB97">
            <v>0</v>
          </cell>
          <cell r="AC97">
            <v>0</v>
          </cell>
          <cell r="AD97">
            <v>0</v>
          </cell>
          <cell r="AE97">
            <v>0</v>
          </cell>
        </row>
        <row r="98">
          <cell r="G98">
            <v>0</v>
          </cell>
          <cell r="H98">
            <v>0</v>
          </cell>
          <cell r="I98">
            <v>0</v>
          </cell>
          <cell r="J98">
            <v>0</v>
          </cell>
          <cell r="K98">
            <v>0</v>
          </cell>
          <cell r="L98">
            <v>0</v>
          </cell>
          <cell r="M98">
            <v>0</v>
          </cell>
          <cell r="N98">
            <v>0</v>
          </cell>
          <cell r="O98">
            <v>0</v>
          </cell>
          <cell r="P98">
            <v>0</v>
          </cell>
          <cell r="Q98">
            <v>0</v>
          </cell>
          <cell r="R98">
            <v>0</v>
          </cell>
          <cell r="S98">
            <v>0</v>
          </cell>
          <cell r="T98">
            <v>0</v>
          </cell>
          <cell r="U98">
            <v>0</v>
          </cell>
          <cell r="V98">
            <v>0</v>
          </cell>
          <cell r="W98">
            <v>0</v>
          </cell>
          <cell r="X98">
            <v>0</v>
          </cell>
          <cell r="Y98">
            <v>0</v>
          </cell>
          <cell r="Z98">
            <v>0</v>
          </cell>
          <cell r="AA98">
            <v>0</v>
          </cell>
          <cell r="AB98">
            <v>0</v>
          </cell>
          <cell r="AC98">
            <v>0</v>
          </cell>
          <cell r="AD98">
            <v>0</v>
          </cell>
          <cell r="AE98">
            <v>0</v>
          </cell>
        </row>
        <row r="99">
          <cell r="G99">
            <v>0</v>
          </cell>
          <cell r="H99">
            <v>0</v>
          </cell>
          <cell r="I99">
            <v>0</v>
          </cell>
          <cell r="J99">
            <v>0</v>
          </cell>
          <cell r="K99">
            <v>0</v>
          </cell>
          <cell r="L99">
            <v>0</v>
          </cell>
          <cell r="M99">
            <v>0</v>
          </cell>
          <cell r="N99">
            <v>0</v>
          </cell>
          <cell r="O99">
            <v>0</v>
          </cell>
          <cell r="P99">
            <v>0</v>
          </cell>
          <cell r="Q99">
            <v>0</v>
          </cell>
          <cell r="R99">
            <v>0</v>
          </cell>
          <cell r="S99">
            <v>0</v>
          </cell>
          <cell r="T99">
            <v>0</v>
          </cell>
          <cell r="U99">
            <v>0</v>
          </cell>
          <cell r="V99">
            <v>0</v>
          </cell>
          <cell r="W99">
            <v>0</v>
          </cell>
          <cell r="X99">
            <v>0</v>
          </cell>
          <cell r="Y99">
            <v>0</v>
          </cell>
          <cell r="Z99">
            <v>0</v>
          </cell>
          <cell r="AA99">
            <v>0</v>
          </cell>
          <cell r="AB99">
            <v>0</v>
          </cell>
          <cell r="AC99">
            <v>0</v>
          </cell>
          <cell r="AD99">
            <v>0</v>
          </cell>
          <cell r="AE99">
            <v>0</v>
          </cell>
        </row>
        <row r="100">
          <cell r="G100">
            <v>0</v>
          </cell>
          <cell r="H100">
            <v>0</v>
          </cell>
          <cell r="I100">
            <v>0</v>
          </cell>
          <cell r="J100">
            <v>0</v>
          </cell>
          <cell r="K100">
            <v>0</v>
          </cell>
          <cell r="L100">
            <v>0</v>
          </cell>
          <cell r="M100">
            <v>0</v>
          </cell>
          <cell r="N100">
            <v>0</v>
          </cell>
          <cell r="O100">
            <v>0</v>
          </cell>
          <cell r="P100">
            <v>0</v>
          </cell>
          <cell r="Q100">
            <v>0</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row>
        <row r="101">
          <cell r="G101">
            <v>0</v>
          </cell>
          <cell r="H101">
            <v>0</v>
          </cell>
          <cell r="I101">
            <v>0</v>
          </cell>
          <cell r="J101">
            <v>0</v>
          </cell>
          <cell r="K101">
            <v>0</v>
          </cell>
          <cell r="L101">
            <v>0</v>
          </cell>
          <cell r="M101">
            <v>0</v>
          </cell>
          <cell r="N101">
            <v>0</v>
          </cell>
          <cell r="O101">
            <v>0</v>
          </cell>
          <cell r="P101">
            <v>0</v>
          </cell>
          <cell r="Q101">
            <v>0</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row>
        <row r="102">
          <cell r="G102">
            <v>0</v>
          </cell>
          <cell r="H102">
            <v>0</v>
          </cell>
          <cell r="I102">
            <v>0</v>
          </cell>
          <cell r="J102">
            <v>0</v>
          </cell>
          <cell r="K102">
            <v>0</v>
          </cell>
          <cell r="L102">
            <v>0</v>
          </cell>
          <cell r="M102">
            <v>0</v>
          </cell>
          <cell r="N102">
            <v>0</v>
          </cell>
          <cell r="O102">
            <v>0</v>
          </cell>
          <cell r="P102">
            <v>0</v>
          </cell>
          <cell r="Q102">
            <v>0</v>
          </cell>
          <cell r="R102">
            <v>0</v>
          </cell>
          <cell r="S102">
            <v>0</v>
          </cell>
          <cell r="T102">
            <v>0</v>
          </cell>
          <cell r="U102">
            <v>0</v>
          </cell>
          <cell r="V102">
            <v>0</v>
          </cell>
          <cell r="W102">
            <v>0</v>
          </cell>
          <cell r="X102">
            <v>0</v>
          </cell>
          <cell r="Y102">
            <v>0</v>
          </cell>
          <cell r="Z102">
            <v>0</v>
          </cell>
          <cell r="AA102">
            <v>0</v>
          </cell>
          <cell r="AB102">
            <v>0</v>
          </cell>
          <cell r="AC102">
            <v>0</v>
          </cell>
          <cell r="AD102">
            <v>0</v>
          </cell>
          <cell r="AE102">
            <v>0</v>
          </cell>
        </row>
        <row r="103">
          <cell r="G103">
            <v>0</v>
          </cell>
          <cell r="H103">
            <v>0</v>
          </cell>
          <cell r="I103">
            <v>0</v>
          </cell>
          <cell r="J103">
            <v>0</v>
          </cell>
          <cell r="K103">
            <v>0</v>
          </cell>
          <cell r="L103">
            <v>0</v>
          </cell>
          <cell r="M103">
            <v>0</v>
          </cell>
          <cell r="N103">
            <v>0</v>
          </cell>
          <cell r="O103">
            <v>0</v>
          </cell>
          <cell r="P103">
            <v>0</v>
          </cell>
          <cell r="Q103">
            <v>0</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row>
        <row r="104">
          <cell r="G104">
            <v>0</v>
          </cell>
          <cell r="H104">
            <v>0</v>
          </cell>
          <cell r="I104">
            <v>0</v>
          </cell>
          <cell r="J104">
            <v>0</v>
          </cell>
          <cell r="K104">
            <v>0</v>
          </cell>
          <cell r="L104">
            <v>0</v>
          </cell>
          <cell r="M104">
            <v>0</v>
          </cell>
          <cell r="N104">
            <v>0</v>
          </cell>
          <cell r="O104">
            <v>0</v>
          </cell>
          <cell r="P104">
            <v>0</v>
          </cell>
          <cell r="Q104">
            <v>0</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row>
        <row r="105">
          <cell r="G105">
            <v>0</v>
          </cell>
          <cell r="H105">
            <v>0</v>
          </cell>
          <cell r="I105">
            <v>0</v>
          </cell>
          <cell r="J105">
            <v>0</v>
          </cell>
          <cell r="K105">
            <v>0</v>
          </cell>
          <cell r="L105">
            <v>0</v>
          </cell>
          <cell r="M105">
            <v>0</v>
          </cell>
          <cell r="N105">
            <v>0</v>
          </cell>
          <cell r="O105">
            <v>0</v>
          </cell>
          <cell r="P105">
            <v>0</v>
          </cell>
          <cell r="Q105">
            <v>0</v>
          </cell>
          <cell r="R105">
            <v>0</v>
          </cell>
          <cell r="S105">
            <v>0</v>
          </cell>
          <cell r="T105">
            <v>0</v>
          </cell>
          <cell r="U105">
            <v>0</v>
          </cell>
          <cell r="V105">
            <v>0</v>
          </cell>
          <cell r="W105">
            <v>0</v>
          </cell>
          <cell r="X105">
            <v>0</v>
          </cell>
          <cell r="Y105">
            <v>0</v>
          </cell>
          <cell r="Z105">
            <v>0</v>
          </cell>
          <cell r="AA105">
            <v>0</v>
          </cell>
          <cell r="AB105">
            <v>0</v>
          </cell>
          <cell r="AC105">
            <v>0</v>
          </cell>
          <cell r="AD105">
            <v>0</v>
          </cell>
          <cell r="AE105">
            <v>0</v>
          </cell>
        </row>
        <row r="106">
          <cell r="G106">
            <v>0</v>
          </cell>
          <cell r="H106">
            <v>0</v>
          </cell>
          <cell r="I106">
            <v>0</v>
          </cell>
          <cell r="J106">
            <v>0</v>
          </cell>
          <cell r="K106">
            <v>0</v>
          </cell>
          <cell r="L106">
            <v>0</v>
          </cell>
          <cell r="M106">
            <v>0</v>
          </cell>
          <cell r="N106">
            <v>0</v>
          </cell>
          <cell r="O106">
            <v>0</v>
          </cell>
          <cell r="P106">
            <v>0</v>
          </cell>
          <cell r="Q106">
            <v>0</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row>
        <row r="107">
          <cell r="G107">
            <v>0</v>
          </cell>
          <cell r="H107">
            <v>0</v>
          </cell>
          <cell r="I107">
            <v>0</v>
          </cell>
          <cell r="J107">
            <v>0</v>
          </cell>
          <cell r="K107">
            <v>0</v>
          </cell>
          <cell r="L107">
            <v>0</v>
          </cell>
          <cell r="M107">
            <v>0</v>
          </cell>
          <cell r="N107">
            <v>0</v>
          </cell>
          <cell r="O107">
            <v>0</v>
          </cell>
          <cell r="P107">
            <v>0</v>
          </cell>
          <cell r="Q107">
            <v>0</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row>
        <row r="108">
          <cell r="G108">
            <v>0</v>
          </cell>
          <cell r="H108">
            <v>0</v>
          </cell>
          <cell r="I108">
            <v>0</v>
          </cell>
          <cell r="J108">
            <v>0</v>
          </cell>
          <cell r="K108">
            <v>0</v>
          </cell>
          <cell r="L108">
            <v>0</v>
          </cell>
          <cell r="M108">
            <v>0</v>
          </cell>
          <cell r="N108">
            <v>0</v>
          </cell>
          <cell r="O108">
            <v>0</v>
          </cell>
          <cell r="P108">
            <v>0</v>
          </cell>
          <cell r="Q108">
            <v>0</v>
          </cell>
          <cell r="R108">
            <v>0</v>
          </cell>
          <cell r="S108">
            <v>0</v>
          </cell>
          <cell r="T108">
            <v>0</v>
          </cell>
          <cell r="U108">
            <v>0</v>
          </cell>
          <cell r="V108">
            <v>0</v>
          </cell>
          <cell r="W108">
            <v>0</v>
          </cell>
          <cell r="X108">
            <v>0</v>
          </cell>
          <cell r="Y108">
            <v>0</v>
          </cell>
          <cell r="Z108">
            <v>0</v>
          </cell>
          <cell r="AA108">
            <v>0</v>
          </cell>
          <cell r="AB108">
            <v>0</v>
          </cell>
          <cell r="AC108">
            <v>0</v>
          </cell>
          <cell r="AD108">
            <v>0</v>
          </cell>
          <cell r="AE108">
            <v>0</v>
          </cell>
        </row>
        <row r="109">
          <cell r="G109">
            <v>0</v>
          </cell>
          <cell r="H109">
            <v>0</v>
          </cell>
          <cell r="I109">
            <v>0</v>
          </cell>
          <cell r="J109">
            <v>0</v>
          </cell>
          <cell r="K109">
            <v>0</v>
          </cell>
          <cell r="L109">
            <v>0</v>
          </cell>
          <cell r="M109">
            <v>0</v>
          </cell>
          <cell r="N109">
            <v>0</v>
          </cell>
          <cell r="O109">
            <v>0</v>
          </cell>
          <cell r="P109">
            <v>0</v>
          </cell>
          <cell r="Q109">
            <v>0</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row>
        <row r="110">
          <cell r="G110">
            <v>0</v>
          </cell>
          <cell r="H110">
            <v>0</v>
          </cell>
          <cell r="I110">
            <v>0</v>
          </cell>
          <cell r="J110">
            <v>0</v>
          </cell>
          <cell r="K110">
            <v>0</v>
          </cell>
          <cell r="L110">
            <v>0</v>
          </cell>
          <cell r="M110">
            <v>0</v>
          </cell>
          <cell r="N110">
            <v>0</v>
          </cell>
          <cell r="O110">
            <v>0</v>
          </cell>
          <cell r="P110">
            <v>0</v>
          </cell>
          <cell r="Q110">
            <v>0</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row>
        <row r="111">
          <cell r="G111">
            <v>0</v>
          </cell>
          <cell r="H111">
            <v>0</v>
          </cell>
          <cell r="I111">
            <v>0</v>
          </cell>
          <cell r="J111">
            <v>0</v>
          </cell>
          <cell r="K111">
            <v>0</v>
          </cell>
          <cell r="L111">
            <v>0</v>
          </cell>
          <cell r="M111">
            <v>0</v>
          </cell>
          <cell r="N111">
            <v>0</v>
          </cell>
          <cell r="O111">
            <v>0</v>
          </cell>
          <cell r="P111">
            <v>0</v>
          </cell>
          <cell r="Q111">
            <v>0</v>
          </cell>
          <cell r="R111">
            <v>0</v>
          </cell>
          <cell r="S111">
            <v>0</v>
          </cell>
          <cell r="T111">
            <v>0</v>
          </cell>
          <cell r="U111">
            <v>0</v>
          </cell>
          <cell r="V111">
            <v>0</v>
          </cell>
          <cell r="W111">
            <v>0</v>
          </cell>
          <cell r="X111">
            <v>0</v>
          </cell>
          <cell r="Y111">
            <v>0</v>
          </cell>
          <cell r="Z111">
            <v>0</v>
          </cell>
          <cell r="AA111">
            <v>0</v>
          </cell>
          <cell r="AB111">
            <v>0</v>
          </cell>
          <cell r="AC111">
            <v>0</v>
          </cell>
          <cell r="AD111">
            <v>0</v>
          </cell>
          <cell r="AE111">
            <v>0</v>
          </cell>
        </row>
        <row r="112">
          <cell r="G112">
            <v>0</v>
          </cell>
          <cell r="H112">
            <v>0</v>
          </cell>
          <cell r="I112">
            <v>0</v>
          </cell>
          <cell r="J112">
            <v>0</v>
          </cell>
          <cell r="K112">
            <v>0</v>
          </cell>
          <cell r="L112">
            <v>0</v>
          </cell>
          <cell r="M112">
            <v>0</v>
          </cell>
          <cell r="N112">
            <v>0</v>
          </cell>
          <cell r="O112">
            <v>0</v>
          </cell>
          <cell r="P112">
            <v>0</v>
          </cell>
          <cell r="Q112">
            <v>0</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row>
        <row r="113">
          <cell r="G113">
            <v>0</v>
          </cell>
          <cell r="H113">
            <v>0</v>
          </cell>
          <cell r="I113">
            <v>0</v>
          </cell>
          <cell r="J113">
            <v>0</v>
          </cell>
          <cell r="K113">
            <v>0</v>
          </cell>
          <cell r="L113">
            <v>0</v>
          </cell>
          <cell r="M113">
            <v>0</v>
          </cell>
          <cell r="N113">
            <v>0</v>
          </cell>
          <cell r="O113">
            <v>0</v>
          </cell>
          <cell r="P113">
            <v>0</v>
          </cell>
          <cell r="Q113">
            <v>0</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row>
        <row r="114">
          <cell r="G114">
            <v>0</v>
          </cell>
          <cell r="H114">
            <v>0</v>
          </cell>
          <cell r="I114">
            <v>0</v>
          </cell>
          <cell r="J114">
            <v>0</v>
          </cell>
          <cell r="K114">
            <v>0</v>
          </cell>
          <cell r="L114">
            <v>0</v>
          </cell>
          <cell r="M114">
            <v>0</v>
          </cell>
          <cell r="N114">
            <v>0</v>
          </cell>
          <cell r="O114">
            <v>0</v>
          </cell>
          <cell r="P114">
            <v>0</v>
          </cell>
          <cell r="Q114">
            <v>0</v>
          </cell>
          <cell r="R114">
            <v>0</v>
          </cell>
          <cell r="S114">
            <v>0</v>
          </cell>
          <cell r="T114">
            <v>0</v>
          </cell>
          <cell r="U114">
            <v>0</v>
          </cell>
          <cell r="V114">
            <v>0</v>
          </cell>
          <cell r="W114">
            <v>0</v>
          </cell>
          <cell r="X114">
            <v>0</v>
          </cell>
          <cell r="Y114">
            <v>0</v>
          </cell>
          <cell r="Z114">
            <v>0</v>
          </cell>
          <cell r="AA114">
            <v>0</v>
          </cell>
          <cell r="AB114">
            <v>0</v>
          </cell>
          <cell r="AC114">
            <v>0</v>
          </cell>
          <cell r="AD114">
            <v>0</v>
          </cell>
          <cell r="AE114">
            <v>0</v>
          </cell>
        </row>
        <row r="115">
          <cell r="G115">
            <v>0</v>
          </cell>
          <cell r="H115">
            <v>0</v>
          </cell>
          <cell r="I115">
            <v>0</v>
          </cell>
          <cell r="J115">
            <v>0</v>
          </cell>
          <cell r="K115">
            <v>0</v>
          </cell>
          <cell r="L115">
            <v>0</v>
          </cell>
          <cell r="M115">
            <v>0</v>
          </cell>
          <cell r="N115">
            <v>0</v>
          </cell>
          <cell r="O115">
            <v>0</v>
          </cell>
          <cell r="P115">
            <v>0</v>
          </cell>
          <cell r="Q115">
            <v>0</v>
          </cell>
          <cell r="R115">
            <v>0</v>
          </cell>
          <cell r="S115">
            <v>0</v>
          </cell>
          <cell r="T115">
            <v>0</v>
          </cell>
          <cell r="U115">
            <v>0</v>
          </cell>
          <cell r="V115">
            <v>0</v>
          </cell>
          <cell r="W115">
            <v>0</v>
          </cell>
          <cell r="X115">
            <v>0</v>
          </cell>
          <cell r="Y115">
            <v>0</v>
          </cell>
          <cell r="Z115">
            <v>0</v>
          </cell>
          <cell r="AA115">
            <v>0</v>
          </cell>
          <cell r="AB115">
            <v>0</v>
          </cell>
          <cell r="AC115">
            <v>0</v>
          </cell>
          <cell r="AD115">
            <v>0</v>
          </cell>
          <cell r="AE115">
            <v>0</v>
          </cell>
        </row>
        <row r="116">
          <cell r="G116">
            <v>0</v>
          </cell>
          <cell r="H116">
            <v>0</v>
          </cell>
          <cell r="I116">
            <v>0</v>
          </cell>
          <cell r="J116">
            <v>0</v>
          </cell>
          <cell r="K116">
            <v>0</v>
          </cell>
          <cell r="L116">
            <v>0</v>
          </cell>
          <cell r="M116">
            <v>0</v>
          </cell>
          <cell r="N116">
            <v>0</v>
          </cell>
          <cell r="O116">
            <v>0</v>
          </cell>
          <cell r="P116">
            <v>0</v>
          </cell>
          <cell r="Q116">
            <v>0</v>
          </cell>
          <cell r="R116">
            <v>0</v>
          </cell>
          <cell r="S116">
            <v>0</v>
          </cell>
          <cell r="T116">
            <v>0</v>
          </cell>
          <cell r="U116">
            <v>0</v>
          </cell>
          <cell r="V116">
            <v>0</v>
          </cell>
          <cell r="W116">
            <v>0</v>
          </cell>
          <cell r="X116">
            <v>0</v>
          </cell>
          <cell r="Y116">
            <v>0</v>
          </cell>
          <cell r="Z116">
            <v>0</v>
          </cell>
          <cell r="AA116">
            <v>0</v>
          </cell>
          <cell r="AB116">
            <v>0</v>
          </cell>
          <cell r="AC116">
            <v>0</v>
          </cell>
          <cell r="AD116">
            <v>0</v>
          </cell>
          <cell r="AE116">
            <v>0</v>
          </cell>
        </row>
        <row r="117">
          <cell r="G117">
            <v>0</v>
          </cell>
          <cell r="H117">
            <v>0</v>
          </cell>
          <cell r="I117">
            <v>0</v>
          </cell>
          <cell r="J117">
            <v>0</v>
          </cell>
          <cell r="K117">
            <v>0</v>
          </cell>
          <cell r="L117">
            <v>0</v>
          </cell>
          <cell r="M117">
            <v>0</v>
          </cell>
          <cell r="N117">
            <v>0</v>
          </cell>
          <cell r="O117">
            <v>0</v>
          </cell>
          <cell r="P117">
            <v>0</v>
          </cell>
          <cell r="Q117">
            <v>0</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row>
        <row r="118">
          <cell r="G118">
            <v>0</v>
          </cell>
          <cell r="H118">
            <v>0</v>
          </cell>
          <cell r="I118">
            <v>0</v>
          </cell>
          <cell r="J118">
            <v>0</v>
          </cell>
          <cell r="K118">
            <v>0</v>
          </cell>
          <cell r="L118">
            <v>0</v>
          </cell>
          <cell r="M118">
            <v>0</v>
          </cell>
          <cell r="N118">
            <v>0</v>
          </cell>
          <cell r="O118">
            <v>0</v>
          </cell>
          <cell r="P118">
            <v>0</v>
          </cell>
          <cell r="Q118">
            <v>0</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row>
        <row r="119">
          <cell r="G119">
            <v>0</v>
          </cell>
          <cell r="H119">
            <v>0</v>
          </cell>
          <cell r="I119">
            <v>0</v>
          </cell>
          <cell r="J119">
            <v>0</v>
          </cell>
          <cell r="K119">
            <v>0</v>
          </cell>
          <cell r="L119">
            <v>0</v>
          </cell>
          <cell r="M119">
            <v>0</v>
          </cell>
          <cell r="N119">
            <v>0</v>
          </cell>
          <cell r="O119">
            <v>0</v>
          </cell>
          <cell r="P119">
            <v>0</v>
          </cell>
          <cell r="Q119">
            <v>0</v>
          </cell>
          <cell r="R119">
            <v>0</v>
          </cell>
          <cell r="S119">
            <v>0</v>
          </cell>
          <cell r="T119">
            <v>0</v>
          </cell>
          <cell r="U119">
            <v>0</v>
          </cell>
          <cell r="V119">
            <v>0</v>
          </cell>
          <cell r="W119">
            <v>0</v>
          </cell>
          <cell r="X119">
            <v>0</v>
          </cell>
          <cell r="Y119">
            <v>0</v>
          </cell>
          <cell r="Z119">
            <v>0</v>
          </cell>
          <cell r="AA119">
            <v>0</v>
          </cell>
          <cell r="AB119">
            <v>0</v>
          </cell>
          <cell r="AC119">
            <v>0</v>
          </cell>
          <cell r="AD119">
            <v>0</v>
          </cell>
          <cell r="AE119">
            <v>0</v>
          </cell>
        </row>
        <row r="120">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row>
        <row r="121">
          <cell r="G121">
            <v>0</v>
          </cell>
          <cell r="H121">
            <v>0</v>
          </cell>
          <cell r="I121">
            <v>0</v>
          </cell>
          <cell r="J121">
            <v>0</v>
          </cell>
          <cell r="K121">
            <v>0</v>
          </cell>
          <cell r="L121">
            <v>0</v>
          </cell>
          <cell r="M121">
            <v>0</v>
          </cell>
          <cell r="N121">
            <v>0</v>
          </cell>
          <cell r="O121">
            <v>0</v>
          </cell>
          <cell r="P121">
            <v>0</v>
          </cell>
          <cell r="Q121">
            <v>0</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row>
        <row r="122">
          <cell r="G122">
            <v>0</v>
          </cell>
          <cell r="H122">
            <v>0</v>
          </cell>
          <cell r="I122">
            <v>0</v>
          </cell>
          <cell r="J122">
            <v>0</v>
          </cell>
          <cell r="K122">
            <v>0</v>
          </cell>
          <cell r="L122">
            <v>0</v>
          </cell>
          <cell r="M122">
            <v>0</v>
          </cell>
          <cell r="N122">
            <v>0</v>
          </cell>
          <cell r="O122">
            <v>0</v>
          </cell>
          <cell r="P122">
            <v>0</v>
          </cell>
          <cell r="Q122">
            <v>0</v>
          </cell>
          <cell r="R122">
            <v>0</v>
          </cell>
          <cell r="S122">
            <v>0</v>
          </cell>
          <cell r="T122">
            <v>0</v>
          </cell>
          <cell r="U122">
            <v>0</v>
          </cell>
          <cell r="V122">
            <v>0</v>
          </cell>
          <cell r="W122">
            <v>0</v>
          </cell>
          <cell r="X122">
            <v>0</v>
          </cell>
          <cell r="Y122">
            <v>0</v>
          </cell>
          <cell r="Z122">
            <v>0</v>
          </cell>
          <cell r="AA122">
            <v>0</v>
          </cell>
          <cell r="AB122">
            <v>0</v>
          </cell>
          <cell r="AC122">
            <v>0</v>
          </cell>
          <cell r="AD122">
            <v>0</v>
          </cell>
          <cell r="AE122">
            <v>0</v>
          </cell>
        </row>
        <row r="123">
          <cell r="G123">
            <v>0</v>
          </cell>
          <cell r="H123">
            <v>0</v>
          </cell>
          <cell r="I123">
            <v>0</v>
          </cell>
          <cell r="J123">
            <v>0</v>
          </cell>
          <cell r="K123">
            <v>0</v>
          </cell>
          <cell r="L123">
            <v>0</v>
          </cell>
          <cell r="M123">
            <v>0</v>
          </cell>
          <cell r="N123">
            <v>0</v>
          </cell>
          <cell r="O123">
            <v>0</v>
          </cell>
          <cell r="P123">
            <v>0</v>
          </cell>
          <cell r="Q123">
            <v>0</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row>
        <row r="124">
          <cell r="G124">
            <v>0</v>
          </cell>
          <cell r="H124">
            <v>0</v>
          </cell>
          <cell r="I124">
            <v>0</v>
          </cell>
          <cell r="J124">
            <v>0</v>
          </cell>
          <cell r="K124">
            <v>0</v>
          </cell>
          <cell r="L124">
            <v>0</v>
          </cell>
          <cell r="M124">
            <v>0</v>
          </cell>
          <cell r="N124">
            <v>0</v>
          </cell>
          <cell r="O124">
            <v>0</v>
          </cell>
          <cell r="P124">
            <v>0</v>
          </cell>
          <cell r="Q124">
            <v>0</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row>
        <row r="125">
          <cell r="G125">
            <v>0</v>
          </cell>
          <cell r="H125">
            <v>0</v>
          </cell>
          <cell r="I125">
            <v>0</v>
          </cell>
          <cell r="J125">
            <v>0</v>
          </cell>
          <cell r="K125">
            <v>0</v>
          </cell>
          <cell r="L125">
            <v>0</v>
          </cell>
          <cell r="M125">
            <v>0</v>
          </cell>
          <cell r="N125">
            <v>0</v>
          </cell>
          <cell r="O125">
            <v>0</v>
          </cell>
          <cell r="P125">
            <v>0</v>
          </cell>
          <cell r="Q125">
            <v>0</v>
          </cell>
          <cell r="R125">
            <v>0</v>
          </cell>
          <cell r="S125">
            <v>0</v>
          </cell>
          <cell r="T125">
            <v>0</v>
          </cell>
          <cell r="U125">
            <v>0</v>
          </cell>
          <cell r="V125">
            <v>0</v>
          </cell>
          <cell r="W125">
            <v>0</v>
          </cell>
          <cell r="X125">
            <v>0</v>
          </cell>
          <cell r="Y125">
            <v>0</v>
          </cell>
          <cell r="Z125">
            <v>0</v>
          </cell>
          <cell r="AA125">
            <v>0</v>
          </cell>
          <cell r="AB125">
            <v>0</v>
          </cell>
          <cell r="AC125">
            <v>0</v>
          </cell>
          <cell r="AD125">
            <v>0</v>
          </cell>
          <cell r="AE125">
            <v>0</v>
          </cell>
        </row>
        <row r="126">
          <cell r="G126">
            <v>0</v>
          </cell>
          <cell r="H126">
            <v>0</v>
          </cell>
          <cell r="I126">
            <v>0</v>
          </cell>
          <cell r="J126">
            <v>0</v>
          </cell>
          <cell r="K126">
            <v>0</v>
          </cell>
          <cell r="L126">
            <v>0</v>
          </cell>
          <cell r="M126">
            <v>0</v>
          </cell>
          <cell r="N126">
            <v>0</v>
          </cell>
          <cell r="O126">
            <v>0</v>
          </cell>
          <cell r="P126">
            <v>0</v>
          </cell>
          <cell r="Q126">
            <v>0</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row>
        <row r="127">
          <cell r="G127">
            <v>0</v>
          </cell>
          <cell r="H127">
            <v>0</v>
          </cell>
          <cell r="I127">
            <v>0</v>
          </cell>
          <cell r="J127">
            <v>0</v>
          </cell>
          <cell r="K127">
            <v>0</v>
          </cell>
          <cell r="L127">
            <v>0</v>
          </cell>
          <cell r="M127">
            <v>0</v>
          </cell>
          <cell r="N127">
            <v>0</v>
          </cell>
          <cell r="O127">
            <v>0</v>
          </cell>
          <cell r="P127">
            <v>0</v>
          </cell>
          <cell r="Q127">
            <v>0</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row>
        <row r="128">
          <cell r="G128">
            <v>0</v>
          </cell>
          <cell r="H128">
            <v>0</v>
          </cell>
          <cell r="I128">
            <v>0</v>
          </cell>
          <cell r="J128">
            <v>0</v>
          </cell>
          <cell r="K128">
            <v>0</v>
          </cell>
          <cell r="L128">
            <v>0</v>
          </cell>
          <cell r="M128">
            <v>0</v>
          </cell>
          <cell r="N128">
            <v>0</v>
          </cell>
          <cell r="O128">
            <v>0</v>
          </cell>
          <cell r="P128">
            <v>0</v>
          </cell>
          <cell r="Q128">
            <v>0</v>
          </cell>
          <cell r="R128">
            <v>0</v>
          </cell>
          <cell r="S128">
            <v>0</v>
          </cell>
          <cell r="T128">
            <v>0</v>
          </cell>
          <cell r="U128">
            <v>0</v>
          </cell>
          <cell r="V128">
            <v>0</v>
          </cell>
          <cell r="W128">
            <v>0</v>
          </cell>
          <cell r="X128">
            <v>0</v>
          </cell>
          <cell r="Y128">
            <v>0</v>
          </cell>
          <cell r="Z128">
            <v>0</v>
          </cell>
          <cell r="AA128">
            <v>0</v>
          </cell>
          <cell r="AB128">
            <v>0</v>
          </cell>
          <cell r="AC128">
            <v>0</v>
          </cell>
          <cell r="AD128">
            <v>0</v>
          </cell>
          <cell r="AE128">
            <v>0</v>
          </cell>
        </row>
        <row r="129">
          <cell r="G129">
            <v>0</v>
          </cell>
          <cell r="H129">
            <v>0</v>
          </cell>
          <cell r="I129">
            <v>0</v>
          </cell>
          <cell r="J129">
            <v>0</v>
          </cell>
          <cell r="K129">
            <v>0</v>
          </cell>
          <cell r="L129">
            <v>0</v>
          </cell>
          <cell r="M129">
            <v>0</v>
          </cell>
          <cell r="N129">
            <v>0</v>
          </cell>
          <cell r="O129">
            <v>0</v>
          </cell>
          <cell r="P129">
            <v>0</v>
          </cell>
          <cell r="Q129">
            <v>0</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row>
        <row r="130">
          <cell r="G130">
            <v>0</v>
          </cell>
          <cell r="H130">
            <v>0</v>
          </cell>
          <cell r="I130">
            <v>0</v>
          </cell>
          <cell r="J130">
            <v>0</v>
          </cell>
          <cell r="K130">
            <v>0</v>
          </cell>
          <cell r="L130">
            <v>0</v>
          </cell>
          <cell r="M130">
            <v>0</v>
          </cell>
          <cell r="N130">
            <v>0</v>
          </cell>
          <cell r="O130">
            <v>0</v>
          </cell>
          <cell r="P130">
            <v>0</v>
          </cell>
          <cell r="Q130">
            <v>0</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row>
        <row r="131">
          <cell r="G131">
            <v>0</v>
          </cell>
          <cell r="H131">
            <v>0</v>
          </cell>
          <cell r="I131">
            <v>0</v>
          </cell>
          <cell r="J131">
            <v>0</v>
          </cell>
          <cell r="K131">
            <v>0</v>
          </cell>
          <cell r="L131">
            <v>0</v>
          </cell>
          <cell r="M131">
            <v>0</v>
          </cell>
          <cell r="N131">
            <v>0</v>
          </cell>
          <cell r="O131">
            <v>0</v>
          </cell>
          <cell r="P131">
            <v>0</v>
          </cell>
          <cell r="Q131">
            <v>0</v>
          </cell>
          <cell r="R131">
            <v>0</v>
          </cell>
          <cell r="S131">
            <v>0</v>
          </cell>
          <cell r="T131">
            <v>0</v>
          </cell>
          <cell r="U131">
            <v>0</v>
          </cell>
          <cell r="V131">
            <v>0</v>
          </cell>
          <cell r="W131">
            <v>0</v>
          </cell>
          <cell r="X131">
            <v>0</v>
          </cell>
          <cell r="Y131">
            <v>0</v>
          </cell>
          <cell r="Z131">
            <v>0</v>
          </cell>
          <cell r="AA131">
            <v>0</v>
          </cell>
          <cell r="AB131">
            <v>0</v>
          </cell>
          <cell r="AC131">
            <v>0</v>
          </cell>
          <cell r="AD131">
            <v>0</v>
          </cell>
          <cell r="AE131">
            <v>0</v>
          </cell>
        </row>
        <row r="132">
          <cell r="G132">
            <v>0</v>
          </cell>
          <cell r="H132">
            <v>0</v>
          </cell>
          <cell r="I132">
            <v>0</v>
          </cell>
          <cell r="J132">
            <v>0</v>
          </cell>
          <cell r="K132">
            <v>0</v>
          </cell>
          <cell r="L132">
            <v>0</v>
          </cell>
          <cell r="M132">
            <v>0</v>
          </cell>
          <cell r="N132">
            <v>0</v>
          </cell>
          <cell r="O132">
            <v>0</v>
          </cell>
          <cell r="P132">
            <v>0</v>
          </cell>
          <cell r="Q132">
            <v>0</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row>
        <row r="133">
          <cell r="G133">
            <v>0</v>
          </cell>
          <cell r="H133">
            <v>0</v>
          </cell>
          <cell r="I133">
            <v>0</v>
          </cell>
          <cell r="J133">
            <v>0</v>
          </cell>
          <cell r="K133">
            <v>0</v>
          </cell>
          <cell r="L133">
            <v>0</v>
          </cell>
          <cell r="M133">
            <v>0</v>
          </cell>
          <cell r="N133">
            <v>0</v>
          </cell>
          <cell r="O133">
            <v>0</v>
          </cell>
          <cell r="P133">
            <v>0</v>
          </cell>
          <cell r="Q133">
            <v>0</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row>
        <row r="134">
          <cell r="G134">
            <v>0</v>
          </cell>
          <cell r="H134">
            <v>0</v>
          </cell>
          <cell r="I134">
            <v>0</v>
          </cell>
          <cell r="J134">
            <v>0</v>
          </cell>
          <cell r="K134">
            <v>0</v>
          </cell>
          <cell r="L134">
            <v>0</v>
          </cell>
          <cell r="M134">
            <v>0</v>
          </cell>
          <cell r="N134">
            <v>0</v>
          </cell>
          <cell r="O134">
            <v>0</v>
          </cell>
          <cell r="P134">
            <v>0</v>
          </cell>
          <cell r="Q134">
            <v>0</v>
          </cell>
          <cell r="R134">
            <v>0</v>
          </cell>
          <cell r="S134">
            <v>0</v>
          </cell>
          <cell r="T134">
            <v>0</v>
          </cell>
          <cell r="U134">
            <v>0</v>
          </cell>
          <cell r="V134">
            <v>0</v>
          </cell>
          <cell r="W134">
            <v>0</v>
          </cell>
          <cell r="X134">
            <v>0</v>
          </cell>
          <cell r="Y134">
            <v>0</v>
          </cell>
          <cell r="Z134">
            <v>0</v>
          </cell>
          <cell r="AA134">
            <v>0</v>
          </cell>
          <cell r="AB134">
            <v>0</v>
          </cell>
          <cell r="AC134">
            <v>0</v>
          </cell>
          <cell r="AD134">
            <v>0</v>
          </cell>
          <cell r="AE134">
            <v>0</v>
          </cell>
        </row>
        <row r="135">
          <cell r="G135">
            <v>0</v>
          </cell>
          <cell r="H135">
            <v>0</v>
          </cell>
          <cell r="I135">
            <v>0</v>
          </cell>
          <cell r="J135">
            <v>0</v>
          </cell>
          <cell r="K135">
            <v>0</v>
          </cell>
          <cell r="L135">
            <v>0</v>
          </cell>
          <cell r="M135">
            <v>0</v>
          </cell>
          <cell r="N135">
            <v>0</v>
          </cell>
          <cell r="O135">
            <v>0</v>
          </cell>
          <cell r="P135">
            <v>0</v>
          </cell>
          <cell r="Q135">
            <v>0</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row>
        <row r="136">
          <cell r="G136">
            <v>0</v>
          </cell>
          <cell r="H136">
            <v>0</v>
          </cell>
          <cell r="I136">
            <v>0</v>
          </cell>
          <cell r="J136">
            <v>0</v>
          </cell>
          <cell r="K136">
            <v>0</v>
          </cell>
          <cell r="L136">
            <v>0</v>
          </cell>
          <cell r="M136">
            <v>0</v>
          </cell>
          <cell r="N136">
            <v>0</v>
          </cell>
          <cell r="O136">
            <v>0</v>
          </cell>
          <cell r="P136">
            <v>0</v>
          </cell>
          <cell r="Q136">
            <v>0</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row>
        <row r="137">
          <cell r="G137">
            <v>0</v>
          </cell>
          <cell r="H137">
            <v>0</v>
          </cell>
          <cell r="I137">
            <v>0</v>
          </cell>
          <cell r="J137">
            <v>0</v>
          </cell>
          <cell r="K137">
            <v>0</v>
          </cell>
          <cell r="L137">
            <v>0</v>
          </cell>
          <cell r="M137">
            <v>0</v>
          </cell>
          <cell r="N137">
            <v>0</v>
          </cell>
          <cell r="O137">
            <v>0</v>
          </cell>
          <cell r="P137">
            <v>0</v>
          </cell>
          <cell r="Q137">
            <v>0</v>
          </cell>
          <cell r="R137">
            <v>0</v>
          </cell>
          <cell r="S137">
            <v>0</v>
          </cell>
          <cell r="T137">
            <v>0</v>
          </cell>
          <cell r="U137">
            <v>0</v>
          </cell>
          <cell r="V137">
            <v>0</v>
          </cell>
          <cell r="W137">
            <v>0</v>
          </cell>
          <cell r="X137">
            <v>0</v>
          </cell>
          <cell r="Y137">
            <v>0</v>
          </cell>
          <cell r="Z137">
            <v>0</v>
          </cell>
          <cell r="AA137">
            <v>0</v>
          </cell>
          <cell r="AB137">
            <v>0</v>
          </cell>
          <cell r="AC137">
            <v>0</v>
          </cell>
          <cell r="AD137">
            <v>0</v>
          </cell>
          <cell r="AE137">
            <v>0</v>
          </cell>
        </row>
        <row r="138">
          <cell r="G138">
            <v>0</v>
          </cell>
          <cell r="H138">
            <v>0</v>
          </cell>
          <cell r="I138">
            <v>0</v>
          </cell>
          <cell r="J138">
            <v>0</v>
          </cell>
          <cell r="K138">
            <v>0</v>
          </cell>
          <cell r="L138">
            <v>0</v>
          </cell>
          <cell r="M138">
            <v>0</v>
          </cell>
          <cell r="N138">
            <v>0</v>
          </cell>
          <cell r="O138">
            <v>0</v>
          </cell>
          <cell r="P138">
            <v>0</v>
          </cell>
          <cell r="Q138">
            <v>0</v>
          </cell>
          <cell r="R138">
            <v>0</v>
          </cell>
          <cell r="S138">
            <v>0</v>
          </cell>
          <cell r="T138">
            <v>0</v>
          </cell>
          <cell r="U138">
            <v>0</v>
          </cell>
          <cell r="V138">
            <v>0</v>
          </cell>
          <cell r="W138">
            <v>0</v>
          </cell>
          <cell r="X138">
            <v>0</v>
          </cell>
          <cell r="Y138">
            <v>0</v>
          </cell>
          <cell r="Z138">
            <v>0</v>
          </cell>
          <cell r="AA138">
            <v>0</v>
          </cell>
          <cell r="AB138">
            <v>0</v>
          </cell>
          <cell r="AC138">
            <v>0</v>
          </cell>
          <cell r="AD138">
            <v>0</v>
          </cell>
          <cell r="AE138">
            <v>0</v>
          </cell>
        </row>
        <row r="139">
          <cell r="G139">
            <v>0</v>
          </cell>
          <cell r="H139">
            <v>0</v>
          </cell>
          <cell r="I139">
            <v>0</v>
          </cell>
          <cell r="J139">
            <v>0</v>
          </cell>
          <cell r="K139">
            <v>0</v>
          </cell>
          <cell r="L139">
            <v>0</v>
          </cell>
          <cell r="M139">
            <v>0</v>
          </cell>
          <cell r="N139">
            <v>0</v>
          </cell>
          <cell r="O139">
            <v>0</v>
          </cell>
          <cell r="P139">
            <v>0</v>
          </cell>
          <cell r="Q139">
            <v>0</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row>
        <row r="140">
          <cell r="G140">
            <v>0</v>
          </cell>
          <cell r="H140">
            <v>0</v>
          </cell>
          <cell r="I140">
            <v>0</v>
          </cell>
          <cell r="J140">
            <v>0</v>
          </cell>
          <cell r="K140">
            <v>0</v>
          </cell>
          <cell r="L140">
            <v>0</v>
          </cell>
          <cell r="M140">
            <v>0</v>
          </cell>
          <cell r="N140">
            <v>0</v>
          </cell>
          <cell r="O140">
            <v>0</v>
          </cell>
          <cell r="P140">
            <v>0</v>
          </cell>
          <cell r="Q140">
            <v>0</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row>
        <row r="141">
          <cell r="G141">
            <v>0</v>
          </cell>
          <cell r="H141">
            <v>0</v>
          </cell>
          <cell r="I141">
            <v>0</v>
          </cell>
          <cell r="J141">
            <v>0</v>
          </cell>
          <cell r="K141">
            <v>0</v>
          </cell>
          <cell r="L141">
            <v>0</v>
          </cell>
          <cell r="M141">
            <v>0</v>
          </cell>
          <cell r="N141">
            <v>0</v>
          </cell>
          <cell r="O141">
            <v>0</v>
          </cell>
          <cell r="P141">
            <v>0</v>
          </cell>
          <cell r="Q141">
            <v>0</v>
          </cell>
          <cell r="R141">
            <v>0</v>
          </cell>
          <cell r="S141">
            <v>0</v>
          </cell>
          <cell r="T141">
            <v>0</v>
          </cell>
          <cell r="U141">
            <v>0</v>
          </cell>
          <cell r="V141">
            <v>0</v>
          </cell>
          <cell r="W141">
            <v>0</v>
          </cell>
          <cell r="X141">
            <v>0</v>
          </cell>
          <cell r="Y141">
            <v>0</v>
          </cell>
          <cell r="Z141">
            <v>0</v>
          </cell>
          <cell r="AA141">
            <v>0</v>
          </cell>
          <cell r="AB141">
            <v>0</v>
          </cell>
          <cell r="AC141">
            <v>0</v>
          </cell>
          <cell r="AD141">
            <v>0</v>
          </cell>
          <cell r="AE141">
            <v>0</v>
          </cell>
        </row>
        <row r="142">
          <cell r="G142">
            <v>0</v>
          </cell>
          <cell r="H142">
            <v>0</v>
          </cell>
          <cell r="I142">
            <v>0</v>
          </cell>
          <cell r="J142">
            <v>0</v>
          </cell>
          <cell r="K142">
            <v>0</v>
          </cell>
          <cell r="L142">
            <v>0</v>
          </cell>
          <cell r="M142">
            <v>0</v>
          </cell>
          <cell r="N142">
            <v>0</v>
          </cell>
          <cell r="O142">
            <v>0</v>
          </cell>
          <cell r="P142">
            <v>0</v>
          </cell>
          <cell r="Q142">
            <v>0</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row>
        <row r="143">
          <cell r="G143">
            <v>0</v>
          </cell>
          <cell r="H143">
            <v>0</v>
          </cell>
          <cell r="I143">
            <v>0</v>
          </cell>
          <cell r="J143">
            <v>0</v>
          </cell>
          <cell r="K143">
            <v>0</v>
          </cell>
          <cell r="L143">
            <v>0</v>
          </cell>
          <cell r="M143">
            <v>0</v>
          </cell>
          <cell r="N143">
            <v>0</v>
          </cell>
          <cell r="O143">
            <v>0</v>
          </cell>
          <cell r="P143">
            <v>0</v>
          </cell>
          <cell r="Q143">
            <v>0</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row>
        <row r="144">
          <cell r="G144">
            <v>0</v>
          </cell>
          <cell r="H144">
            <v>0</v>
          </cell>
          <cell r="I144">
            <v>0</v>
          </cell>
          <cell r="J144">
            <v>0</v>
          </cell>
          <cell r="K144">
            <v>0</v>
          </cell>
          <cell r="L144">
            <v>0</v>
          </cell>
          <cell r="M144">
            <v>0</v>
          </cell>
          <cell r="N144">
            <v>0</v>
          </cell>
          <cell r="O144">
            <v>0</v>
          </cell>
          <cell r="P144">
            <v>0</v>
          </cell>
          <cell r="Q144">
            <v>0</v>
          </cell>
          <cell r="R144">
            <v>0</v>
          </cell>
          <cell r="S144">
            <v>0</v>
          </cell>
          <cell r="T144">
            <v>0</v>
          </cell>
          <cell r="U144">
            <v>0</v>
          </cell>
          <cell r="V144">
            <v>0</v>
          </cell>
          <cell r="W144">
            <v>0</v>
          </cell>
          <cell r="X144">
            <v>0</v>
          </cell>
          <cell r="Y144">
            <v>0</v>
          </cell>
          <cell r="Z144">
            <v>0</v>
          </cell>
          <cell r="AA144">
            <v>0</v>
          </cell>
          <cell r="AB144">
            <v>0</v>
          </cell>
          <cell r="AC144">
            <v>0</v>
          </cell>
          <cell r="AD144">
            <v>0</v>
          </cell>
          <cell r="AE144">
            <v>0</v>
          </cell>
        </row>
        <row r="145">
          <cell r="G145">
            <v>0</v>
          </cell>
          <cell r="H145">
            <v>0</v>
          </cell>
          <cell r="I145">
            <v>0</v>
          </cell>
          <cell r="J145">
            <v>0</v>
          </cell>
          <cell r="K145">
            <v>0</v>
          </cell>
          <cell r="L145">
            <v>0</v>
          </cell>
          <cell r="M145">
            <v>0</v>
          </cell>
          <cell r="N145">
            <v>0</v>
          </cell>
          <cell r="O145">
            <v>0</v>
          </cell>
          <cell r="P145">
            <v>0</v>
          </cell>
          <cell r="Q145">
            <v>0</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row>
        <row r="146">
          <cell r="G146">
            <v>0</v>
          </cell>
          <cell r="H146">
            <v>0</v>
          </cell>
          <cell r="I146">
            <v>0</v>
          </cell>
          <cell r="J146">
            <v>0</v>
          </cell>
          <cell r="K146">
            <v>0</v>
          </cell>
          <cell r="L146">
            <v>0</v>
          </cell>
          <cell r="M146">
            <v>0</v>
          </cell>
          <cell r="N146">
            <v>0</v>
          </cell>
          <cell r="O146">
            <v>0</v>
          </cell>
          <cell r="P146">
            <v>0</v>
          </cell>
          <cell r="Q146">
            <v>0</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row>
        <row r="147">
          <cell r="G147">
            <v>0</v>
          </cell>
          <cell r="H147">
            <v>0</v>
          </cell>
          <cell r="I147">
            <v>0</v>
          </cell>
          <cell r="J147">
            <v>0</v>
          </cell>
          <cell r="K147">
            <v>0</v>
          </cell>
          <cell r="L147">
            <v>0</v>
          </cell>
          <cell r="M147">
            <v>0</v>
          </cell>
          <cell r="N147">
            <v>0</v>
          </cell>
          <cell r="O147">
            <v>0</v>
          </cell>
          <cell r="P147">
            <v>0</v>
          </cell>
          <cell r="Q147">
            <v>0</v>
          </cell>
          <cell r="R147">
            <v>0</v>
          </cell>
          <cell r="S147">
            <v>0</v>
          </cell>
          <cell r="T147">
            <v>0</v>
          </cell>
          <cell r="U147">
            <v>0</v>
          </cell>
          <cell r="V147">
            <v>0</v>
          </cell>
          <cell r="W147">
            <v>0</v>
          </cell>
          <cell r="X147">
            <v>0</v>
          </cell>
          <cell r="Y147">
            <v>0</v>
          </cell>
          <cell r="Z147">
            <v>0</v>
          </cell>
          <cell r="AA147">
            <v>0</v>
          </cell>
          <cell r="AB147">
            <v>0</v>
          </cell>
          <cell r="AC147">
            <v>0</v>
          </cell>
          <cell r="AD147">
            <v>0</v>
          </cell>
          <cell r="AE147">
            <v>0</v>
          </cell>
        </row>
        <row r="148">
          <cell r="G148">
            <v>0</v>
          </cell>
          <cell r="H148">
            <v>0</v>
          </cell>
          <cell r="I148">
            <v>0</v>
          </cell>
          <cell r="J148">
            <v>0</v>
          </cell>
          <cell r="K148">
            <v>0</v>
          </cell>
          <cell r="L148">
            <v>0</v>
          </cell>
          <cell r="M148">
            <v>0</v>
          </cell>
          <cell r="N148">
            <v>0</v>
          </cell>
          <cell r="O148">
            <v>0</v>
          </cell>
          <cell r="P148">
            <v>0</v>
          </cell>
          <cell r="Q148">
            <v>0</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row>
        <row r="149">
          <cell r="G149">
            <v>0</v>
          </cell>
          <cell r="H149">
            <v>0</v>
          </cell>
          <cell r="I149">
            <v>0</v>
          </cell>
          <cell r="J149">
            <v>0</v>
          </cell>
          <cell r="K149">
            <v>0</v>
          </cell>
          <cell r="L149">
            <v>0</v>
          </cell>
          <cell r="M149">
            <v>0</v>
          </cell>
          <cell r="N149">
            <v>0</v>
          </cell>
          <cell r="O149">
            <v>0</v>
          </cell>
          <cell r="P149">
            <v>0</v>
          </cell>
          <cell r="Q149">
            <v>0</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row>
        <row r="150">
          <cell r="G150">
            <v>0</v>
          </cell>
          <cell r="H150">
            <v>0</v>
          </cell>
          <cell r="I150">
            <v>0</v>
          </cell>
          <cell r="J150">
            <v>0</v>
          </cell>
          <cell r="K150">
            <v>0</v>
          </cell>
          <cell r="L150">
            <v>0</v>
          </cell>
          <cell r="M150">
            <v>0</v>
          </cell>
          <cell r="N150">
            <v>0</v>
          </cell>
          <cell r="O150">
            <v>0</v>
          </cell>
          <cell r="P150">
            <v>0</v>
          </cell>
          <cell r="Q150">
            <v>0</v>
          </cell>
          <cell r="R150">
            <v>0</v>
          </cell>
          <cell r="S150">
            <v>0</v>
          </cell>
          <cell r="T150">
            <v>0</v>
          </cell>
          <cell r="U150">
            <v>0</v>
          </cell>
          <cell r="V150">
            <v>0</v>
          </cell>
          <cell r="W150">
            <v>0</v>
          </cell>
          <cell r="X150">
            <v>0</v>
          </cell>
          <cell r="Y150">
            <v>0</v>
          </cell>
          <cell r="Z150">
            <v>0</v>
          </cell>
          <cell r="AA150">
            <v>0</v>
          </cell>
          <cell r="AB150">
            <v>0</v>
          </cell>
          <cell r="AC150">
            <v>0</v>
          </cell>
          <cell r="AD150">
            <v>0</v>
          </cell>
          <cell r="AE150">
            <v>0</v>
          </cell>
        </row>
        <row r="151">
          <cell r="G151">
            <v>0</v>
          </cell>
          <cell r="H151">
            <v>0</v>
          </cell>
          <cell r="I151">
            <v>0</v>
          </cell>
          <cell r="J151">
            <v>0</v>
          </cell>
          <cell r="K151">
            <v>0</v>
          </cell>
          <cell r="L151">
            <v>0</v>
          </cell>
          <cell r="M151">
            <v>0</v>
          </cell>
          <cell r="N151">
            <v>0</v>
          </cell>
          <cell r="O151">
            <v>0</v>
          </cell>
          <cell r="P151">
            <v>0</v>
          </cell>
          <cell r="Q151">
            <v>0</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row>
        <row r="152">
          <cell r="G152">
            <v>0</v>
          </cell>
          <cell r="H152">
            <v>0</v>
          </cell>
          <cell r="I152">
            <v>0</v>
          </cell>
          <cell r="J152">
            <v>0</v>
          </cell>
          <cell r="K152">
            <v>0</v>
          </cell>
          <cell r="L152">
            <v>0</v>
          </cell>
          <cell r="M152">
            <v>0</v>
          </cell>
          <cell r="N152">
            <v>0</v>
          </cell>
          <cell r="O152">
            <v>0</v>
          </cell>
          <cell r="P152">
            <v>0</v>
          </cell>
          <cell r="Q152">
            <v>0</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row>
        <row r="153">
          <cell r="G153">
            <v>0</v>
          </cell>
          <cell r="H153">
            <v>0</v>
          </cell>
          <cell r="I153">
            <v>0</v>
          </cell>
          <cell r="J153">
            <v>0</v>
          </cell>
          <cell r="K153">
            <v>0</v>
          </cell>
          <cell r="L153">
            <v>0</v>
          </cell>
          <cell r="M153">
            <v>0</v>
          </cell>
          <cell r="N153">
            <v>0</v>
          </cell>
          <cell r="O153">
            <v>0</v>
          </cell>
          <cell r="P153">
            <v>0</v>
          </cell>
          <cell r="Q153">
            <v>0</v>
          </cell>
          <cell r="R153">
            <v>0</v>
          </cell>
          <cell r="S153">
            <v>0</v>
          </cell>
          <cell r="T153">
            <v>0</v>
          </cell>
          <cell r="U153">
            <v>0</v>
          </cell>
          <cell r="V153">
            <v>0</v>
          </cell>
          <cell r="W153">
            <v>0</v>
          </cell>
          <cell r="X153">
            <v>0</v>
          </cell>
          <cell r="Y153">
            <v>0</v>
          </cell>
          <cell r="Z153">
            <v>0</v>
          </cell>
          <cell r="AA153">
            <v>0</v>
          </cell>
          <cell r="AB153">
            <v>0</v>
          </cell>
          <cell r="AC153">
            <v>0</v>
          </cell>
          <cell r="AD153">
            <v>0</v>
          </cell>
          <cell r="AE153">
            <v>0</v>
          </cell>
        </row>
        <row r="154">
          <cell r="G154">
            <v>0</v>
          </cell>
          <cell r="H154">
            <v>0</v>
          </cell>
          <cell r="I154">
            <v>0</v>
          </cell>
          <cell r="J154">
            <v>0</v>
          </cell>
          <cell r="K154">
            <v>0</v>
          </cell>
          <cell r="L154">
            <v>0</v>
          </cell>
          <cell r="M154">
            <v>0</v>
          </cell>
          <cell r="N154">
            <v>0</v>
          </cell>
          <cell r="O154">
            <v>0</v>
          </cell>
          <cell r="P154">
            <v>0</v>
          </cell>
          <cell r="Q154">
            <v>0</v>
          </cell>
          <cell r="R154">
            <v>0</v>
          </cell>
          <cell r="S154">
            <v>0</v>
          </cell>
          <cell r="T154">
            <v>0</v>
          </cell>
          <cell r="U154">
            <v>0</v>
          </cell>
          <cell r="V154">
            <v>0</v>
          </cell>
          <cell r="W154">
            <v>0</v>
          </cell>
          <cell r="X154">
            <v>0</v>
          </cell>
          <cell r="Y154">
            <v>0</v>
          </cell>
          <cell r="Z154">
            <v>0</v>
          </cell>
          <cell r="AA154">
            <v>0</v>
          </cell>
          <cell r="AB154">
            <v>0</v>
          </cell>
          <cell r="AC154">
            <v>0</v>
          </cell>
          <cell r="AD154">
            <v>0</v>
          </cell>
          <cell r="AE154">
            <v>0</v>
          </cell>
        </row>
        <row r="155">
          <cell r="G155">
            <v>0</v>
          </cell>
          <cell r="H155">
            <v>0</v>
          </cell>
          <cell r="I155">
            <v>0</v>
          </cell>
          <cell r="J155">
            <v>0</v>
          </cell>
          <cell r="K155">
            <v>0</v>
          </cell>
          <cell r="L155">
            <v>0</v>
          </cell>
          <cell r="M155">
            <v>0</v>
          </cell>
          <cell r="N155">
            <v>0</v>
          </cell>
          <cell r="O155">
            <v>0</v>
          </cell>
          <cell r="P155">
            <v>0</v>
          </cell>
          <cell r="Q155">
            <v>0</v>
          </cell>
          <cell r="R155">
            <v>0</v>
          </cell>
          <cell r="S155">
            <v>0</v>
          </cell>
          <cell r="T155">
            <v>0</v>
          </cell>
          <cell r="U155">
            <v>0</v>
          </cell>
          <cell r="V155">
            <v>0</v>
          </cell>
          <cell r="W155">
            <v>0</v>
          </cell>
          <cell r="X155">
            <v>0</v>
          </cell>
          <cell r="Y155">
            <v>0</v>
          </cell>
          <cell r="Z155">
            <v>0</v>
          </cell>
          <cell r="AA155">
            <v>0</v>
          </cell>
          <cell r="AB155">
            <v>0</v>
          </cell>
          <cell r="AC155">
            <v>0</v>
          </cell>
          <cell r="AD155">
            <v>0</v>
          </cell>
          <cell r="AE155">
            <v>0</v>
          </cell>
        </row>
        <row r="156">
          <cell r="G156">
            <v>0</v>
          </cell>
          <cell r="H156">
            <v>0</v>
          </cell>
          <cell r="I156">
            <v>0</v>
          </cell>
          <cell r="J156">
            <v>0</v>
          </cell>
          <cell r="K156">
            <v>0</v>
          </cell>
          <cell r="L156">
            <v>0</v>
          </cell>
          <cell r="M156">
            <v>0</v>
          </cell>
          <cell r="N156">
            <v>0</v>
          </cell>
          <cell r="O156">
            <v>0</v>
          </cell>
          <cell r="P156">
            <v>0</v>
          </cell>
          <cell r="Q156">
            <v>0</v>
          </cell>
          <cell r="R156">
            <v>0</v>
          </cell>
          <cell r="S156">
            <v>0</v>
          </cell>
          <cell r="T156">
            <v>0</v>
          </cell>
          <cell r="U156">
            <v>0</v>
          </cell>
          <cell r="V156">
            <v>0</v>
          </cell>
          <cell r="W156">
            <v>0</v>
          </cell>
          <cell r="X156">
            <v>0</v>
          </cell>
          <cell r="Y156">
            <v>0</v>
          </cell>
          <cell r="Z156">
            <v>0</v>
          </cell>
          <cell r="AA156">
            <v>0</v>
          </cell>
          <cell r="AB156">
            <v>0</v>
          </cell>
          <cell r="AC156">
            <v>0</v>
          </cell>
          <cell r="AD156">
            <v>0</v>
          </cell>
          <cell r="AE156">
            <v>0</v>
          </cell>
        </row>
        <row r="157">
          <cell r="G157">
            <v>0</v>
          </cell>
          <cell r="H157">
            <v>0</v>
          </cell>
          <cell r="I157">
            <v>0</v>
          </cell>
          <cell r="J157">
            <v>0</v>
          </cell>
          <cell r="K157">
            <v>0</v>
          </cell>
          <cell r="L157">
            <v>0</v>
          </cell>
          <cell r="M157">
            <v>0</v>
          </cell>
          <cell r="N157">
            <v>0</v>
          </cell>
          <cell r="O157">
            <v>0</v>
          </cell>
          <cell r="P157">
            <v>0</v>
          </cell>
          <cell r="Q157">
            <v>0</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row>
        <row r="158">
          <cell r="G158">
            <v>0</v>
          </cell>
          <cell r="H158">
            <v>0</v>
          </cell>
          <cell r="I158">
            <v>0</v>
          </cell>
          <cell r="J158">
            <v>0</v>
          </cell>
          <cell r="K158">
            <v>0</v>
          </cell>
          <cell r="L158">
            <v>0</v>
          </cell>
          <cell r="M158">
            <v>0</v>
          </cell>
          <cell r="N158">
            <v>0</v>
          </cell>
          <cell r="O158">
            <v>0</v>
          </cell>
          <cell r="P158">
            <v>0</v>
          </cell>
          <cell r="Q158">
            <v>0</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row>
        <row r="159">
          <cell r="G159">
            <v>0</v>
          </cell>
          <cell r="H159">
            <v>0</v>
          </cell>
          <cell r="I159">
            <v>0</v>
          </cell>
          <cell r="J159">
            <v>0</v>
          </cell>
          <cell r="K159">
            <v>0</v>
          </cell>
          <cell r="L159">
            <v>0</v>
          </cell>
          <cell r="M159">
            <v>0</v>
          </cell>
          <cell r="N159">
            <v>0</v>
          </cell>
          <cell r="O159">
            <v>0</v>
          </cell>
          <cell r="P159">
            <v>0</v>
          </cell>
          <cell r="Q159">
            <v>0</v>
          </cell>
          <cell r="R159">
            <v>0</v>
          </cell>
          <cell r="S159">
            <v>0</v>
          </cell>
          <cell r="T159">
            <v>0</v>
          </cell>
          <cell r="U159">
            <v>0</v>
          </cell>
          <cell r="V159">
            <v>0</v>
          </cell>
          <cell r="W159">
            <v>0</v>
          </cell>
          <cell r="X159">
            <v>0</v>
          </cell>
          <cell r="Y159">
            <v>0</v>
          </cell>
          <cell r="Z159">
            <v>0</v>
          </cell>
          <cell r="AA159">
            <v>0</v>
          </cell>
          <cell r="AB159">
            <v>0</v>
          </cell>
          <cell r="AC159">
            <v>0</v>
          </cell>
          <cell r="AD159">
            <v>0</v>
          </cell>
          <cell r="AE159">
            <v>0</v>
          </cell>
        </row>
        <row r="160">
          <cell r="G160">
            <v>0</v>
          </cell>
          <cell r="H160">
            <v>0</v>
          </cell>
          <cell r="I160">
            <v>0</v>
          </cell>
          <cell r="J160">
            <v>0</v>
          </cell>
          <cell r="K160">
            <v>0</v>
          </cell>
          <cell r="L160">
            <v>0</v>
          </cell>
          <cell r="M160">
            <v>0</v>
          </cell>
          <cell r="N160">
            <v>0</v>
          </cell>
          <cell r="O160">
            <v>0</v>
          </cell>
          <cell r="P160">
            <v>0</v>
          </cell>
          <cell r="Q160">
            <v>0</v>
          </cell>
          <cell r="R160">
            <v>0</v>
          </cell>
          <cell r="S160">
            <v>0</v>
          </cell>
          <cell r="T160">
            <v>0</v>
          </cell>
          <cell r="U160">
            <v>0</v>
          </cell>
          <cell r="V160">
            <v>0</v>
          </cell>
          <cell r="W160">
            <v>0</v>
          </cell>
          <cell r="X160">
            <v>0</v>
          </cell>
          <cell r="Y160">
            <v>0</v>
          </cell>
          <cell r="Z160">
            <v>0</v>
          </cell>
          <cell r="AA160">
            <v>0</v>
          </cell>
          <cell r="AB160">
            <v>0</v>
          </cell>
          <cell r="AC160">
            <v>0</v>
          </cell>
          <cell r="AD160">
            <v>0</v>
          </cell>
          <cell r="AE160">
            <v>0</v>
          </cell>
        </row>
        <row r="161">
          <cell r="G161">
            <v>0</v>
          </cell>
          <cell r="H161">
            <v>0</v>
          </cell>
          <cell r="I161">
            <v>0</v>
          </cell>
          <cell r="J161">
            <v>0</v>
          </cell>
          <cell r="K161">
            <v>0</v>
          </cell>
          <cell r="L161">
            <v>0</v>
          </cell>
          <cell r="M161">
            <v>0</v>
          </cell>
          <cell r="N161">
            <v>0</v>
          </cell>
          <cell r="O161">
            <v>0</v>
          </cell>
          <cell r="P161">
            <v>0</v>
          </cell>
          <cell r="Q161">
            <v>0</v>
          </cell>
          <cell r="R161">
            <v>0</v>
          </cell>
          <cell r="S161">
            <v>0</v>
          </cell>
          <cell r="T161">
            <v>0</v>
          </cell>
          <cell r="U161">
            <v>0</v>
          </cell>
          <cell r="V161">
            <v>0</v>
          </cell>
          <cell r="W161">
            <v>0</v>
          </cell>
          <cell r="X161">
            <v>0</v>
          </cell>
          <cell r="Y161">
            <v>0</v>
          </cell>
          <cell r="Z161">
            <v>0</v>
          </cell>
          <cell r="AA161">
            <v>0</v>
          </cell>
          <cell r="AB161">
            <v>0</v>
          </cell>
          <cell r="AC161">
            <v>0</v>
          </cell>
          <cell r="AD161">
            <v>0</v>
          </cell>
          <cell r="AE161">
            <v>0</v>
          </cell>
        </row>
        <row r="162">
          <cell r="G162">
            <v>0</v>
          </cell>
          <cell r="H162">
            <v>0</v>
          </cell>
          <cell r="I162">
            <v>0</v>
          </cell>
          <cell r="J162">
            <v>0</v>
          </cell>
          <cell r="K162">
            <v>0</v>
          </cell>
          <cell r="L162">
            <v>0</v>
          </cell>
          <cell r="M162">
            <v>0</v>
          </cell>
          <cell r="N162">
            <v>0</v>
          </cell>
          <cell r="O162">
            <v>0</v>
          </cell>
          <cell r="P162">
            <v>0</v>
          </cell>
          <cell r="Q162">
            <v>0</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row>
        <row r="163">
          <cell r="G163">
            <v>0</v>
          </cell>
          <cell r="H163">
            <v>0</v>
          </cell>
          <cell r="I163">
            <v>0</v>
          </cell>
          <cell r="J163">
            <v>0</v>
          </cell>
          <cell r="K163">
            <v>0</v>
          </cell>
          <cell r="L163">
            <v>0</v>
          </cell>
          <cell r="M163">
            <v>0</v>
          </cell>
          <cell r="N163">
            <v>0</v>
          </cell>
          <cell r="O163">
            <v>0</v>
          </cell>
          <cell r="P163">
            <v>0</v>
          </cell>
          <cell r="Q163">
            <v>0</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row>
        <row r="164">
          <cell r="G164">
            <v>0</v>
          </cell>
          <cell r="H164">
            <v>0</v>
          </cell>
          <cell r="I164">
            <v>0</v>
          </cell>
          <cell r="J164">
            <v>0</v>
          </cell>
          <cell r="K164">
            <v>0</v>
          </cell>
          <cell r="L164">
            <v>0</v>
          </cell>
          <cell r="M164">
            <v>0</v>
          </cell>
          <cell r="N164">
            <v>0</v>
          </cell>
          <cell r="O164">
            <v>0</v>
          </cell>
          <cell r="P164">
            <v>0</v>
          </cell>
          <cell r="Q164">
            <v>0</v>
          </cell>
          <cell r="R164">
            <v>0</v>
          </cell>
          <cell r="S164">
            <v>0</v>
          </cell>
          <cell r="T164">
            <v>0</v>
          </cell>
          <cell r="U164">
            <v>0</v>
          </cell>
          <cell r="V164">
            <v>0</v>
          </cell>
          <cell r="W164">
            <v>0</v>
          </cell>
          <cell r="X164">
            <v>0</v>
          </cell>
          <cell r="Y164">
            <v>0</v>
          </cell>
          <cell r="Z164">
            <v>0</v>
          </cell>
          <cell r="AA164">
            <v>0</v>
          </cell>
          <cell r="AB164">
            <v>0</v>
          </cell>
          <cell r="AC164">
            <v>0</v>
          </cell>
          <cell r="AD164">
            <v>0</v>
          </cell>
          <cell r="AE164">
            <v>0</v>
          </cell>
        </row>
        <row r="165">
          <cell r="G165">
            <v>0</v>
          </cell>
          <cell r="H165">
            <v>0</v>
          </cell>
          <cell r="I165">
            <v>0</v>
          </cell>
          <cell r="J165">
            <v>0</v>
          </cell>
          <cell r="K165">
            <v>0</v>
          </cell>
          <cell r="L165">
            <v>0</v>
          </cell>
          <cell r="M165">
            <v>0</v>
          </cell>
          <cell r="N165">
            <v>0</v>
          </cell>
          <cell r="O165">
            <v>0</v>
          </cell>
          <cell r="P165">
            <v>0</v>
          </cell>
          <cell r="Q165">
            <v>0</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row>
        <row r="166">
          <cell r="G166">
            <v>0</v>
          </cell>
          <cell r="H166">
            <v>0</v>
          </cell>
          <cell r="I166">
            <v>0</v>
          </cell>
          <cell r="J166">
            <v>0</v>
          </cell>
          <cell r="K166">
            <v>0</v>
          </cell>
          <cell r="L166">
            <v>0</v>
          </cell>
          <cell r="M166">
            <v>0</v>
          </cell>
          <cell r="N166">
            <v>0</v>
          </cell>
          <cell r="O166">
            <v>0</v>
          </cell>
          <cell r="P166">
            <v>0</v>
          </cell>
          <cell r="Q166">
            <v>0</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row>
        <row r="167">
          <cell r="G167">
            <v>0</v>
          </cell>
          <cell r="H167">
            <v>0</v>
          </cell>
          <cell r="I167">
            <v>0</v>
          </cell>
          <cell r="J167">
            <v>0</v>
          </cell>
          <cell r="K167">
            <v>0</v>
          </cell>
          <cell r="L167">
            <v>0</v>
          </cell>
          <cell r="M167">
            <v>0</v>
          </cell>
          <cell r="N167">
            <v>0</v>
          </cell>
          <cell r="O167">
            <v>0</v>
          </cell>
          <cell r="P167">
            <v>0</v>
          </cell>
          <cell r="Q167">
            <v>0</v>
          </cell>
          <cell r="R167">
            <v>0</v>
          </cell>
          <cell r="S167">
            <v>0</v>
          </cell>
          <cell r="T167">
            <v>0</v>
          </cell>
          <cell r="U167">
            <v>0</v>
          </cell>
          <cell r="V167">
            <v>0</v>
          </cell>
          <cell r="W167">
            <v>0</v>
          </cell>
          <cell r="X167">
            <v>0</v>
          </cell>
          <cell r="Y167">
            <v>0</v>
          </cell>
          <cell r="Z167">
            <v>0</v>
          </cell>
          <cell r="AA167">
            <v>0</v>
          </cell>
          <cell r="AB167">
            <v>0</v>
          </cell>
          <cell r="AC167">
            <v>0</v>
          </cell>
          <cell r="AD167">
            <v>0</v>
          </cell>
          <cell r="AE167">
            <v>0</v>
          </cell>
        </row>
        <row r="168">
          <cell r="G168">
            <v>0</v>
          </cell>
          <cell r="H168">
            <v>0</v>
          </cell>
          <cell r="I168">
            <v>0</v>
          </cell>
          <cell r="J168">
            <v>0</v>
          </cell>
          <cell r="K168">
            <v>0</v>
          </cell>
          <cell r="L168">
            <v>0</v>
          </cell>
          <cell r="M168">
            <v>0</v>
          </cell>
          <cell r="N168">
            <v>0</v>
          </cell>
          <cell r="O168">
            <v>0</v>
          </cell>
          <cell r="P168">
            <v>0</v>
          </cell>
          <cell r="Q168">
            <v>0</v>
          </cell>
          <cell r="R168">
            <v>0</v>
          </cell>
          <cell r="S168">
            <v>0</v>
          </cell>
          <cell r="T168">
            <v>0</v>
          </cell>
          <cell r="U168">
            <v>0</v>
          </cell>
          <cell r="V168">
            <v>0</v>
          </cell>
          <cell r="W168">
            <v>0</v>
          </cell>
          <cell r="X168">
            <v>0</v>
          </cell>
          <cell r="Y168">
            <v>0</v>
          </cell>
          <cell r="Z168">
            <v>0</v>
          </cell>
          <cell r="AA168">
            <v>0</v>
          </cell>
          <cell r="AB168">
            <v>0</v>
          </cell>
          <cell r="AC168">
            <v>0</v>
          </cell>
          <cell r="AD168">
            <v>0</v>
          </cell>
          <cell r="AE168">
            <v>0</v>
          </cell>
        </row>
        <row r="169">
          <cell r="G169">
            <v>0</v>
          </cell>
          <cell r="H169">
            <v>0</v>
          </cell>
          <cell r="I169">
            <v>0</v>
          </cell>
          <cell r="J169">
            <v>0</v>
          </cell>
          <cell r="K169">
            <v>0</v>
          </cell>
          <cell r="L169">
            <v>0</v>
          </cell>
          <cell r="M169">
            <v>0</v>
          </cell>
          <cell r="N169">
            <v>0</v>
          </cell>
          <cell r="O169">
            <v>0</v>
          </cell>
          <cell r="P169">
            <v>0</v>
          </cell>
          <cell r="Q169">
            <v>0</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row>
        <row r="170">
          <cell r="G170">
            <v>0</v>
          </cell>
          <cell r="H170">
            <v>0</v>
          </cell>
          <cell r="I170">
            <v>0</v>
          </cell>
          <cell r="J170">
            <v>0</v>
          </cell>
          <cell r="K170">
            <v>0</v>
          </cell>
          <cell r="L170">
            <v>0</v>
          </cell>
          <cell r="M170">
            <v>0</v>
          </cell>
          <cell r="N170">
            <v>0</v>
          </cell>
          <cell r="O170">
            <v>0</v>
          </cell>
          <cell r="P170">
            <v>0</v>
          </cell>
          <cell r="Q170">
            <v>0</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row>
        <row r="171">
          <cell r="G171">
            <v>0</v>
          </cell>
          <cell r="H171">
            <v>0</v>
          </cell>
          <cell r="I171">
            <v>0</v>
          </cell>
          <cell r="J171">
            <v>0</v>
          </cell>
          <cell r="K171">
            <v>0</v>
          </cell>
          <cell r="L171">
            <v>0</v>
          </cell>
          <cell r="M171">
            <v>0</v>
          </cell>
          <cell r="N171">
            <v>0</v>
          </cell>
          <cell r="O171">
            <v>0</v>
          </cell>
          <cell r="P171">
            <v>0</v>
          </cell>
          <cell r="Q171">
            <v>0</v>
          </cell>
          <cell r="R171">
            <v>0</v>
          </cell>
          <cell r="S171">
            <v>0</v>
          </cell>
          <cell r="T171">
            <v>0</v>
          </cell>
          <cell r="U171">
            <v>0</v>
          </cell>
          <cell r="V171">
            <v>0</v>
          </cell>
          <cell r="W171">
            <v>0</v>
          </cell>
          <cell r="X171">
            <v>0</v>
          </cell>
          <cell r="Y171">
            <v>0</v>
          </cell>
          <cell r="Z171">
            <v>0</v>
          </cell>
          <cell r="AA171">
            <v>0</v>
          </cell>
          <cell r="AB171">
            <v>0</v>
          </cell>
          <cell r="AC171">
            <v>0</v>
          </cell>
          <cell r="AD171">
            <v>0</v>
          </cell>
          <cell r="AE171">
            <v>0</v>
          </cell>
        </row>
        <row r="172">
          <cell r="G172">
            <v>0</v>
          </cell>
          <cell r="H172">
            <v>0</v>
          </cell>
          <cell r="I172">
            <v>0</v>
          </cell>
          <cell r="J172">
            <v>0</v>
          </cell>
          <cell r="K172">
            <v>0</v>
          </cell>
          <cell r="L172">
            <v>0</v>
          </cell>
          <cell r="M172">
            <v>0</v>
          </cell>
          <cell r="N172">
            <v>0</v>
          </cell>
          <cell r="O172">
            <v>0</v>
          </cell>
          <cell r="P172">
            <v>0</v>
          </cell>
          <cell r="Q172">
            <v>0</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row>
        <row r="173">
          <cell r="G173">
            <v>0</v>
          </cell>
          <cell r="H173">
            <v>0</v>
          </cell>
          <cell r="I173">
            <v>0</v>
          </cell>
          <cell r="J173">
            <v>0</v>
          </cell>
          <cell r="K173">
            <v>0</v>
          </cell>
          <cell r="L173">
            <v>0</v>
          </cell>
          <cell r="M173">
            <v>0</v>
          </cell>
          <cell r="N173">
            <v>0</v>
          </cell>
          <cell r="O173">
            <v>0</v>
          </cell>
          <cell r="P173">
            <v>0</v>
          </cell>
          <cell r="Q173">
            <v>0</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row>
        <row r="174">
          <cell r="G174">
            <v>0</v>
          </cell>
          <cell r="H174">
            <v>0</v>
          </cell>
          <cell r="I174">
            <v>0</v>
          </cell>
          <cell r="J174">
            <v>0</v>
          </cell>
          <cell r="K174">
            <v>0</v>
          </cell>
          <cell r="L174">
            <v>0</v>
          </cell>
          <cell r="M174">
            <v>0</v>
          </cell>
          <cell r="N174">
            <v>0</v>
          </cell>
          <cell r="O174">
            <v>0</v>
          </cell>
          <cell r="P174">
            <v>0</v>
          </cell>
          <cell r="Q174">
            <v>0</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row>
        <row r="175">
          <cell r="G175">
            <v>0</v>
          </cell>
          <cell r="H175">
            <v>0</v>
          </cell>
          <cell r="I175">
            <v>0</v>
          </cell>
          <cell r="J175">
            <v>0</v>
          </cell>
          <cell r="K175">
            <v>0</v>
          </cell>
          <cell r="L175">
            <v>0</v>
          </cell>
          <cell r="M175">
            <v>0</v>
          </cell>
          <cell r="N175">
            <v>0</v>
          </cell>
          <cell r="O175">
            <v>0</v>
          </cell>
          <cell r="P175">
            <v>0</v>
          </cell>
          <cell r="Q175">
            <v>0</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row>
        <row r="176">
          <cell r="G176">
            <v>0</v>
          </cell>
          <cell r="H176">
            <v>0</v>
          </cell>
          <cell r="I176">
            <v>0</v>
          </cell>
          <cell r="J176">
            <v>0</v>
          </cell>
          <cell r="K176">
            <v>0</v>
          </cell>
          <cell r="L176">
            <v>0</v>
          </cell>
          <cell r="M176">
            <v>0</v>
          </cell>
          <cell r="N176">
            <v>0</v>
          </cell>
          <cell r="O176">
            <v>0</v>
          </cell>
          <cell r="P176">
            <v>0</v>
          </cell>
          <cell r="Q176">
            <v>0</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row>
        <row r="177">
          <cell r="G177">
            <v>0</v>
          </cell>
          <cell r="H177">
            <v>0</v>
          </cell>
          <cell r="I177">
            <v>0</v>
          </cell>
          <cell r="J177">
            <v>0</v>
          </cell>
          <cell r="K177">
            <v>0</v>
          </cell>
          <cell r="L177">
            <v>0</v>
          </cell>
          <cell r="M177">
            <v>0</v>
          </cell>
          <cell r="N177">
            <v>0</v>
          </cell>
          <cell r="O177">
            <v>0</v>
          </cell>
          <cell r="P177">
            <v>0</v>
          </cell>
          <cell r="Q177">
            <v>0</v>
          </cell>
          <cell r="R177">
            <v>0</v>
          </cell>
          <cell r="S177">
            <v>0</v>
          </cell>
          <cell r="T177">
            <v>0</v>
          </cell>
          <cell r="U177">
            <v>0</v>
          </cell>
          <cell r="V177">
            <v>0</v>
          </cell>
          <cell r="W177">
            <v>0</v>
          </cell>
          <cell r="X177">
            <v>0</v>
          </cell>
          <cell r="Y177">
            <v>0</v>
          </cell>
          <cell r="Z177">
            <v>0</v>
          </cell>
          <cell r="AA177">
            <v>0</v>
          </cell>
          <cell r="AB177">
            <v>0</v>
          </cell>
          <cell r="AC177">
            <v>0</v>
          </cell>
          <cell r="AD177">
            <v>0</v>
          </cell>
          <cell r="AE177">
            <v>0</v>
          </cell>
        </row>
        <row r="178">
          <cell r="G178">
            <v>0</v>
          </cell>
          <cell r="H178">
            <v>0</v>
          </cell>
          <cell r="I178">
            <v>0</v>
          </cell>
          <cell r="J178">
            <v>0</v>
          </cell>
          <cell r="K178">
            <v>0</v>
          </cell>
          <cell r="L178">
            <v>0</v>
          </cell>
          <cell r="M178">
            <v>0</v>
          </cell>
          <cell r="N178">
            <v>0</v>
          </cell>
          <cell r="O178">
            <v>0</v>
          </cell>
          <cell r="P178">
            <v>0</v>
          </cell>
          <cell r="Q178">
            <v>0</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row>
        <row r="179">
          <cell r="G179">
            <v>0</v>
          </cell>
          <cell r="H179">
            <v>0</v>
          </cell>
          <cell r="I179">
            <v>0</v>
          </cell>
          <cell r="J179">
            <v>0</v>
          </cell>
          <cell r="K179">
            <v>0</v>
          </cell>
          <cell r="L179">
            <v>0</v>
          </cell>
          <cell r="M179">
            <v>0</v>
          </cell>
          <cell r="N179">
            <v>0</v>
          </cell>
          <cell r="O179">
            <v>0</v>
          </cell>
          <cell r="P179">
            <v>0</v>
          </cell>
          <cell r="Q179">
            <v>0</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row>
        <row r="180">
          <cell r="G180">
            <v>0</v>
          </cell>
          <cell r="H180">
            <v>0</v>
          </cell>
          <cell r="I180">
            <v>0</v>
          </cell>
          <cell r="J180">
            <v>0</v>
          </cell>
          <cell r="K180">
            <v>0</v>
          </cell>
          <cell r="L180">
            <v>0</v>
          </cell>
          <cell r="M180">
            <v>0</v>
          </cell>
          <cell r="N180">
            <v>0</v>
          </cell>
          <cell r="O180">
            <v>0</v>
          </cell>
          <cell r="P180">
            <v>0</v>
          </cell>
          <cell r="Q180">
            <v>0</v>
          </cell>
          <cell r="R180">
            <v>0</v>
          </cell>
          <cell r="S180">
            <v>0</v>
          </cell>
          <cell r="T180">
            <v>0</v>
          </cell>
          <cell r="U180">
            <v>0</v>
          </cell>
          <cell r="V180">
            <v>0</v>
          </cell>
          <cell r="W180">
            <v>0</v>
          </cell>
          <cell r="X180">
            <v>0</v>
          </cell>
          <cell r="Y180">
            <v>0</v>
          </cell>
          <cell r="Z180">
            <v>0</v>
          </cell>
          <cell r="AA180">
            <v>0</v>
          </cell>
          <cell r="AB180">
            <v>0</v>
          </cell>
          <cell r="AC180">
            <v>0</v>
          </cell>
          <cell r="AD180">
            <v>0</v>
          </cell>
          <cell r="AE180">
            <v>0</v>
          </cell>
        </row>
        <row r="181">
          <cell r="G181">
            <v>0</v>
          </cell>
          <cell r="H181">
            <v>0</v>
          </cell>
          <cell r="I181">
            <v>0</v>
          </cell>
          <cell r="J181">
            <v>0</v>
          </cell>
          <cell r="K181">
            <v>0</v>
          </cell>
          <cell r="L181">
            <v>0</v>
          </cell>
          <cell r="M181">
            <v>0</v>
          </cell>
          <cell r="N181">
            <v>0</v>
          </cell>
          <cell r="O181">
            <v>0</v>
          </cell>
          <cell r="P181">
            <v>0</v>
          </cell>
          <cell r="Q181">
            <v>0</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row>
        <row r="182">
          <cell r="G182">
            <v>0</v>
          </cell>
          <cell r="H182">
            <v>0</v>
          </cell>
          <cell r="I182">
            <v>0</v>
          </cell>
          <cell r="J182">
            <v>0</v>
          </cell>
          <cell r="K182">
            <v>0</v>
          </cell>
          <cell r="L182">
            <v>0</v>
          </cell>
          <cell r="M182">
            <v>0</v>
          </cell>
          <cell r="N182">
            <v>0</v>
          </cell>
          <cell r="O182">
            <v>0</v>
          </cell>
          <cell r="P182">
            <v>0</v>
          </cell>
          <cell r="Q182">
            <v>0</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row>
        <row r="183">
          <cell r="G183">
            <v>0</v>
          </cell>
          <cell r="H183">
            <v>0</v>
          </cell>
          <cell r="I183">
            <v>0</v>
          </cell>
          <cell r="J183">
            <v>0</v>
          </cell>
          <cell r="K183">
            <v>0</v>
          </cell>
          <cell r="L183">
            <v>0</v>
          </cell>
          <cell r="M183">
            <v>0</v>
          </cell>
          <cell r="N183">
            <v>0</v>
          </cell>
          <cell r="O183">
            <v>0</v>
          </cell>
          <cell r="P183">
            <v>0</v>
          </cell>
          <cell r="Q183">
            <v>0</v>
          </cell>
          <cell r="R183">
            <v>0</v>
          </cell>
          <cell r="S183">
            <v>0</v>
          </cell>
          <cell r="T183">
            <v>0</v>
          </cell>
          <cell r="U183">
            <v>0</v>
          </cell>
          <cell r="V183">
            <v>0</v>
          </cell>
          <cell r="W183">
            <v>0</v>
          </cell>
          <cell r="X183">
            <v>0</v>
          </cell>
          <cell r="Y183">
            <v>0</v>
          </cell>
          <cell r="Z183">
            <v>0</v>
          </cell>
          <cell r="AA183">
            <v>0</v>
          </cell>
          <cell r="AB183">
            <v>0</v>
          </cell>
          <cell r="AC183">
            <v>0</v>
          </cell>
          <cell r="AD183">
            <v>0</v>
          </cell>
          <cell r="AE183">
            <v>0</v>
          </cell>
        </row>
        <row r="184">
          <cell r="G184">
            <v>0</v>
          </cell>
          <cell r="H184">
            <v>0</v>
          </cell>
          <cell r="I184">
            <v>0</v>
          </cell>
          <cell r="J184">
            <v>0</v>
          </cell>
          <cell r="K184">
            <v>0</v>
          </cell>
          <cell r="L184">
            <v>0</v>
          </cell>
          <cell r="M184">
            <v>0</v>
          </cell>
          <cell r="N184">
            <v>0</v>
          </cell>
          <cell r="O184">
            <v>0</v>
          </cell>
          <cell r="P184">
            <v>0</v>
          </cell>
          <cell r="Q184">
            <v>0</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row>
        <row r="185">
          <cell r="G185">
            <v>0</v>
          </cell>
          <cell r="H185">
            <v>0</v>
          </cell>
          <cell r="I185">
            <v>0</v>
          </cell>
          <cell r="J185">
            <v>0</v>
          </cell>
          <cell r="K185">
            <v>0</v>
          </cell>
          <cell r="L185">
            <v>0</v>
          </cell>
          <cell r="M185">
            <v>0</v>
          </cell>
          <cell r="N185">
            <v>0</v>
          </cell>
          <cell r="O185">
            <v>0</v>
          </cell>
          <cell r="P185">
            <v>0</v>
          </cell>
          <cell r="Q185">
            <v>0</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row>
        <row r="186">
          <cell r="G186">
            <v>0</v>
          </cell>
          <cell r="H186">
            <v>0</v>
          </cell>
          <cell r="I186">
            <v>0</v>
          </cell>
          <cell r="J186">
            <v>0</v>
          </cell>
          <cell r="K186">
            <v>0</v>
          </cell>
          <cell r="L186">
            <v>0</v>
          </cell>
          <cell r="M186">
            <v>0</v>
          </cell>
          <cell r="N186">
            <v>0</v>
          </cell>
          <cell r="O186">
            <v>0</v>
          </cell>
          <cell r="P186">
            <v>0</v>
          </cell>
          <cell r="Q186">
            <v>0</v>
          </cell>
          <cell r="R186">
            <v>0</v>
          </cell>
          <cell r="S186">
            <v>0</v>
          </cell>
          <cell r="T186">
            <v>0</v>
          </cell>
          <cell r="U186">
            <v>0</v>
          </cell>
          <cell r="V186">
            <v>0</v>
          </cell>
          <cell r="W186">
            <v>0</v>
          </cell>
          <cell r="X186">
            <v>0</v>
          </cell>
          <cell r="Y186">
            <v>0</v>
          </cell>
          <cell r="Z186">
            <v>0</v>
          </cell>
          <cell r="AA186">
            <v>0</v>
          </cell>
          <cell r="AB186">
            <v>0</v>
          </cell>
          <cell r="AC186">
            <v>0</v>
          </cell>
          <cell r="AD186">
            <v>0</v>
          </cell>
          <cell r="AE186">
            <v>0</v>
          </cell>
        </row>
        <row r="187">
          <cell r="G187">
            <v>0</v>
          </cell>
          <cell r="H187">
            <v>0</v>
          </cell>
          <cell r="I187">
            <v>0</v>
          </cell>
          <cell r="J187">
            <v>0</v>
          </cell>
          <cell r="K187">
            <v>0</v>
          </cell>
          <cell r="L187">
            <v>0</v>
          </cell>
          <cell r="M187">
            <v>0</v>
          </cell>
          <cell r="N187">
            <v>0</v>
          </cell>
          <cell r="O187">
            <v>0</v>
          </cell>
          <cell r="P187">
            <v>0</v>
          </cell>
          <cell r="Q187">
            <v>0</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row>
        <row r="188">
          <cell r="G188">
            <v>0</v>
          </cell>
          <cell r="H188">
            <v>0</v>
          </cell>
          <cell r="I188">
            <v>0</v>
          </cell>
          <cell r="J188">
            <v>0</v>
          </cell>
          <cell r="K188">
            <v>0</v>
          </cell>
          <cell r="L188">
            <v>0</v>
          </cell>
          <cell r="M188">
            <v>0</v>
          </cell>
          <cell r="N188">
            <v>0</v>
          </cell>
          <cell r="O188">
            <v>0</v>
          </cell>
          <cell r="P188">
            <v>0</v>
          </cell>
          <cell r="Q188">
            <v>0</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row>
        <row r="189">
          <cell r="G189">
            <v>0</v>
          </cell>
          <cell r="H189">
            <v>0</v>
          </cell>
          <cell r="I189">
            <v>0</v>
          </cell>
          <cell r="J189">
            <v>0</v>
          </cell>
          <cell r="K189">
            <v>0</v>
          </cell>
          <cell r="L189">
            <v>0</v>
          </cell>
          <cell r="M189">
            <v>0</v>
          </cell>
          <cell r="N189">
            <v>0</v>
          </cell>
          <cell r="O189">
            <v>0</v>
          </cell>
          <cell r="P189">
            <v>0</v>
          </cell>
          <cell r="Q189">
            <v>0</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row>
        <row r="190">
          <cell r="G190">
            <v>0</v>
          </cell>
          <cell r="H190">
            <v>0</v>
          </cell>
          <cell r="I190">
            <v>0</v>
          </cell>
          <cell r="J190">
            <v>0</v>
          </cell>
          <cell r="K190">
            <v>0</v>
          </cell>
          <cell r="L190">
            <v>0</v>
          </cell>
          <cell r="M190">
            <v>0</v>
          </cell>
          <cell r="N190">
            <v>0</v>
          </cell>
          <cell r="O190">
            <v>0</v>
          </cell>
          <cell r="P190">
            <v>0</v>
          </cell>
          <cell r="Q190">
            <v>0</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row>
        <row r="191">
          <cell r="G191">
            <v>0</v>
          </cell>
          <cell r="H191">
            <v>0</v>
          </cell>
          <cell r="I191">
            <v>0</v>
          </cell>
          <cell r="J191">
            <v>0</v>
          </cell>
          <cell r="K191">
            <v>0</v>
          </cell>
          <cell r="L191">
            <v>0</v>
          </cell>
          <cell r="M191">
            <v>0</v>
          </cell>
          <cell r="N191">
            <v>0</v>
          </cell>
          <cell r="O191">
            <v>0</v>
          </cell>
          <cell r="P191">
            <v>0</v>
          </cell>
          <cell r="Q191">
            <v>0</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row>
        <row r="192">
          <cell r="G192">
            <v>0</v>
          </cell>
          <cell r="H192">
            <v>0</v>
          </cell>
          <cell r="I192">
            <v>0</v>
          </cell>
          <cell r="J192">
            <v>0</v>
          </cell>
          <cell r="K192">
            <v>0</v>
          </cell>
          <cell r="L192">
            <v>0</v>
          </cell>
          <cell r="M192">
            <v>0</v>
          </cell>
          <cell r="N192">
            <v>0</v>
          </cell>
          <cell r="O192">
            <v>0</v>
          </cell>
          <cell r="P192">
            <v>0</v>
          </cell>
          <cell r="Q192">
            <v>0</v>
          </cell>
          <cell r="R192">
            <v>0</v>
          </cell>
          <cell r="S192">
            <v>0</v>
          </cell>
          <cell r="T192">
            <v>0</v>
          </cell>
          <cell r="U192">
            <v>0</v>
          </cell>
          <cell r="V192">
            <v>0</v>
          </cell>
          <cell r="W192">
            <v>0</v>
          </cell>
          <cell r="X192">
            <v>0</v>
          </cell>
          <cell r="Y192">
            <v>0</v>
          </cell>
          <cell r="Z192">
            <v>0</v>
          </cell>
          <cell r="AA192">
            <v>0</v>
          </cell>
          <cell r="AB192">
            <v>0</v>
          </cell>
          <cell r="AC192">
            <v>0</v>
          </cell>
          <cell r="AD192">
            <v>0</v>
          </cell>
          <cell r="AE192">
            <v>0</v>
          </cell>
        </row>
        <row r="193">
          <cell r="G193">
            <v>0</v>
          </cell>
          <cell r="H193">
            <v>0</v>
          </cell>
          <cell r="I193">
            <v>0</v>
          </cell>
          <cell r="J193">
            <v>0</v>
          </cell>
          <cell r="K193">
            <v>0</v>
          </cell>
          <cell r="L193">
            <v>0</v>
          </cell>
          <cell r="M193">
            <v>0</v>
          </cell>
          <cell r="N193">
            <v>0</v>
          </cell>
          <cell r="O193">
            <v>0</v>
          </cell>
          <cell r="P193">
            <v>0</v>
          </cell>
          <cell r="Q193">
            <v>0</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row>
        <row r="194">
          <cell r="G194">
            <v>0</v>
          </cell>
          <cell r="H194">
            <v>0</v>
          </cell>
          <cell r="I194">
            <v>0</v>
          </cell>
          <cell r="J194">
            <v>0</v>
          </cell>
          <cell r="K194">
            <v>0</v>
          </cell>
          <cell r="L194">
            <v>0</v>
          </cell>
          <cell r="M194">
            <v>0</v>
          </cell>
          <cell r="N194">
            <v>0</v>
          </cell>
          <cell r="O194">
            <v>0</v>
          </cell>
          <cell r="P194">
            <v>0</v>
          </cell>
          <cell r="Q194">
            <v>0</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row>
        <row r="195">
          <cell r="G195">
            <v>0</v>
          </cell>
          <cell r="H195">
            <v>0</v>
          </cell>
          <cell r="I195">
            <v>0</v>
          </cell>
          <cell r="J195">
            <v>0</v>
          </cell>
          <cell r="K195">
            <v>0</v>
          </cell>
          <cell r="L195">
            <v>0</v>
          </cell>
          <cell r="M195">
            <v>0</v>
          </cell>
          <cell r="N195">
            <v>0</v>
          </cell>
          <cell r="O195">
            <v>0</v>
          </cell>
          <cell r="P195">
            <v>0</v>
          </cell>
          <cell r="Q195">
            <v>0</v>
          </cell>
          <cell r="R195">
            <v>0</v>
          </cell>
          <cell r="S195">
            <v>0</v>
          </cell>
          <cell r="T195">
            <v>0</v>
          </cell>
          <cell r="U195">
            <v>0</v>
          </cell>
          <cell r="V195">
            <v>0</v>
          </cell>
          <cell r="W195">
            <v>0</v>
          </cell>
          <cell r="X195">
            <v>0</v>
          </cell>
          <cell r="Y195">
            <v>0</v>
          </cell>
          <cell r="Z195">
            <v>0</v>
          </cell>
          <cell r="AA195">
            <v>0</v>
          </cell>
          <cell r="AB195">
            <v>0</v>
          </cell>
          <cell r="AC195">
            <v>0</v>
          </cell>
          <cell r="AD195">
            <v>0</v>
          </cell>
          <cell r="AE195">
            <v>0</v>
          </cell>
        </row>
        <row r="196">
          <cell r="G196">
            <v>0</v>
          </cell>
          <cell r="H196">
            <v>0</v>
          </cell>
          <cell r="I196">
            <v>0</v>
          </cell>
          <cell r="J196">
            <v>0</v>
          </cell>
          <cell r="K196">
            <v>0</v>
          </cell>
          <cell r="L196">
            <v>0</v>
          </cell>
          <cell r="M196">
            <v>0</v>
          </cell>
          <cell r="N196">
            <v>0</v>
          </cell>
          <cell r="O196">
            <v>0</v>
          </cell>
          <cell r="P196">
            <v>0</v>
          </cell>
          <cell r="Q196">
            <v>0</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row>
        <row r="197">
          <cell r="G197">
            <v>0</v>
          </cell>
          <cell r="H197">
            <v>0</v>
          </cell>
          <cell r="I197">
            <v>0</v>
          </cell>
          <cell r="J197">
            <v>0</v>
          </cell>
          <cell r="K197">
            <v>0</v>
          </cell>
          <cell r="L197">
            <v>0</v>
          </cell>
          <cell r="M197">
            <v>0</v>
          </cell>
          <cell r="N197">
            <v>0</v>
          </cell>
          <cell r="O197">
            <v>0</v>
          </cell>
          <cell r="P197">
            <v>0</v>
          </cell>
          <cell r="Q197">
            <v>0</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row>
        <row r="198">
          <cell r="G198">
            <v>0</v>
          </cell>
          <cell r="H198">
            <v>0</v>
          </cell>
          <cell r="I198">
            <v>0</v>
          </cell>
          <cell r="J198">
            <v>0</v>
          </cell>
          <cell r="K198">
            <v>0</v>
          </cell>
          <cell r="L198">
            <v>0</v>
          </cell>
          <cell r="M198">
            <v>0</v>
          </cell>
          <cell r="N198">
            <v>0</v>
          </cell>
          <cell r="O198">
            <v>0</v>
          </cell>
          <cell r="P198">
            <v>0</v>
          </cell>
          <cell r="Q198">
            <v>0</v>
          </cell>
          <cell r="R198">
            <v>0</v>
          </cell>
          <cell r="S198">
            <v>0</v>
          </cell>
          <cell r="T198">
            <v>0</v>
          </cell>
          <cell r="U198">
            <v>0</v>
          </cell>
          <cell r="V198">
            <v>0</v>
          </cell>
          <cell r="W198">
            <v>0</v>
          </cell>
          <cell r="X198">
            <v>0</v>
          </cell>
          <cell r="Y198">
            <v>0</v>
          </cell>
          <cell r="Z198">
            <v>0</v>
          </cell>
          <cell r="AA198">
            <v>0</v>
          </cell>
          <cell r="AB198">
            <v>0</v>
          </cell>
          <cell r="AC198">
            <v>0</v>
          </cell>
          <cell r="AD198">
            <v>0</v>
          </cell>
          <cell r="AE198">
            <v>0</v>
          </cell>
        </row>
        <row r="199">
          <cell r="G199">
            <v>0</v>
          </cell>
          <cell r="H199">
            <v>0</v>
          </cell>
          <cell r="I199">
            <v>0</v>
          </cell>
          <cell r="J199">
            <v>0</v>
          </cell>
          <cell r="K199">
            <v>0</v>
          </cell>
          <cell r="L199">
            <v>0</v>
          </cell>
          <cell r="M199">
            <v>0</v>
          </cell>
          <cell r="N199">
            <v>0</v>
          </cell>
          <cell r="O199">
            <v>0</v>
          </cell>
          <cell r="P199">
            <v>0</v>
          </cell>
          <cell r="Q199">
            <v>0</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row>
        <row r="200">
          <cell r="G200">
            <v>0</v>
          </cell>
          <cell r="H200">
            <v>0</v>
          </cell>
          <cell r="I200">
            <v>0</v>
          </cell>
          <cell r="J200">
            <v>0</v>
          </cell>
          <cell r="K200">
            <v>0</v>
          </cell>
          <cell r="L200">
            <v>0</v>
          </cell>
          <cell r="M200">
            <v>0</v>
          </cell>
          <cell r="N200">
            <v>0</v>
          </cell>
          <cell r="O200">
            <v>0</v>
          </cell>
          <cell r="P200">
            <v>0</v>
          </cell>
          <cell r="Q200">
            <v>0</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row>
        <row r="201">
          <cell r="G201">
            <v>0</v>
          </cell>
          <cell r="H201">
            <v>0</v>
          </cell>
          <cell r="I201">
            <v>0</v>
          </cell>
          <cell r="J201">
            <v>0</v>
          </cell>
          <cell r="K201">
            <v>0</v>
          </cell>
          <cell r="L201">
            <v>0</v>
          </cell>
          <cell r="M201">
            <v>0</v>
          </cell>
          <cell r="N201">
            <v>0</v>
          </cell>
          <cell r="O201">
            <v>0</v>
          </cell>
          <cell r="P201">
            <v>0</v>
          </cell>
          <cell r="Q201">
            <v>0</v>
          </cell>
          <cell r="R201">
            <v>0</v>
          </cell>
          <cell r="S201">
            <v>0</v>
          </cell>
          <cell r="T201">
            <v>0</v>
          </cell>
          <cell r="U201">
            <v>0</v>
          </cell>
          <cell r="V201">
            <v>0</v>
          </cell>
          <cell r="W201">
            <v>0</v>
          </cell>
          <cell r="X201">
            <v>0</v>
          </cell>
          <cell r="Y201">
            <v>0</v>
          </cell>
          <cell r="Z201">
            <v>0</v>
          </cell>
          <cell r="AA201">
            <v>0</v>
          </cell>
          <cell r="AB201">
            <v>0</v>
          </cell>
          <cell r="AC201">
            <v>0</v>
          </cell>
          <cell r="AD201">
            <v>0</v>
          </cell>
          <cell r="AE201">
            <v>0</v>
          </cell>
        </row>
        <row r="202">
          <cell r="G202">
            <v>0</v>
          </cell>
          <cell r="H202">
            <v>0</v>
          </cell>
          <cell r="I202">
            <v>0</v>
          </cell>
          <cell r="J202">
            <v>0</v>
          </cell>
          <cell r="K202">
            <v>0</v>
          </cell>
          <cell r="L202">
            <v>0</v>
          </cell>
          <cell r="M202">
            <v>0</v>
          </cell>
          <cell r="N202">
            <v>0</v>
          </cell>
          <cell r="O202">
            <v>0</v>
          </cell>
          <cell r="P202">
            <v>0</v>
          </cell>
          <cell r="Q202">
            <v>0</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row>
        <row r="203">
          <cell r="G203">
            <v>0</v>
          </cell>
          <cell r="H203">
            <v>0</v>
          </cell>
          <cell r="I203">
            <v>0</v>
          </cell>
          <cell r="J203">
            <v>0</v>
          </cell>
          <cell r="K203">
            <v>0</v>
          </cell>
          <cell r="L203">
            <v>0</v>
          </cell>
          <cell r="M203">
            <v>0</v>
          </cell>
          <cell r="N203">
            <v>0</v>
          </cell>
          <cell r="O203">
            <v>0</v>
          </cell>
          <cell r="P203">
            <v>0</v>
          </cell>
          <cell r="Q203">
            <v>0</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row>
        <row r="204">
          <cell r="G204">
            <v>0</v>
          </cell>
          <cell r="H204">
            <v>0</v>
          </cell>
          <cell r="I204">
            <v>0</v>
          </cell>
          <cell r="J204">
            <v>0</v>
          </cell>
          <cell r="K204">
            <v>0</v>
          </cell>
          <cell r="L204">
            <v>0</v>
          </cell>
          <cell r="M204">
            <v>0</v>
          </cell>
          <cell r="N204">
            <v>0</v>
          </cell>
          <cell r="O204">
            <v>0</v>
          </cell>
          <cell r="P204">
            <v>0</v>
          </cell>
          <cell r="Q204">
            <v>0</v>
          </cell>
          <cell r="R204">
            <v>0</v>
          </cell>
          <cell r="S204">
            <v>0</v>
          </cell>
          <cell r="T204">
            <v>0</v>
          </cell>
          <cell r="U204">
            <v>0</v>
          </cell>
          <cell r="V204">
            <v>0</v>
          </cell>
          <cell r="W204">
            <v>0</v>
          </cell>
          <cell r="X204">
            <v>0</v>
          </cell>
          <cell r="Y204">
            <v>0</v>
          </cell>
          <cell r="Z204">
            <v>0</v>
          </cell>
          <cell r="AA204">
            <v>0</v>
          </cell>
          <cell r="AB204">
            <v>0</v>
          </cell>
          <cell r="AC204">
            <v>0</v>
          </cell>
          <cell r="AD204">
            <v>0</v>
          </cell>
          <cell r="AE204">
            <v>0</v>
          </cell>
        </row>
        <row r="205">
          <cell r="G205">
            <v>0</v>
          </cell>
          <cell r="H205">
            <v>0</v>
          </cell>
          <cell r="I205">
            <v>0</v>
          </cell>
          <cell r="J205">
            <v>0</v>
          </cell>
          <cell r="K205">
            <v>0</v>
          </cell>
          <cell r="L205">
            <v>0</v>
          </cell>
          <cell r="M205">
            <v>0</v>
          </cell>
          <cell r="N205">
            <v>0</v>
          </cell>
          <cell r="O205">
            <v>0</v>
          </cell>
          <cell r="P205">
            <v>0</v>
          </cell>
          <cell r="Q205">
            <v>0</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row>
        <row r="206">
          <cell r="G206">
            <v>0</v>
          </cell>
          <cell r="H206">
            <v>0</v>
          </cell>
          <cell r="I206">
            <v>0</v>
          </cell>
          <cell r="J206">
            <v>0</v>
          </cell>
          <cell r="K206">
            <v>0</v>
          </cell>
          <cell r="L206">
            <v>0</v>
          </cell>
          <cell r="M206">
            <v>0</v>
          </cell>
          <cell r="N206">
            <v>0</v>
          </cell>
          <cell r="O206">
            <v>0</v>
          </cell>
          <cell r="P206">
            <v>0</v>
          </cell>
          <cell r="Q206">
            <v>0</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row>
        <row r="207">
          <cell r="G207">
            <v>0</v>
          </cell>
          <cell r="H207">
            <v>0</v>
          </cell>
          <cell r="I207">
            <v>0</v>
          </cell>
          <cell r="J207">
            <v>0</v>
          </cell>
          <cell r="K207">
            <v>0</v>
          </cell>
          <cell r="L207">
            <v>0</v>
          </cell>
          <cell r="M207">
            <v>0</v>
          </cell>
          <cell r="N207">
            <v>0</v>
          </cell>
          <cell r="O207">
            <v>0</v>
          </cell>
          <cell r="P207">
            <v>0</v>
          </cell>
          <cell r="Q207">
            <v>0</v>
          </cell>
          <cell r="R207">
            <v>0</v>
          </cell>
          <cell r="S207">
            <v>0</v>
          </cell>
          <cell r="T207">
            <v>0</v>
          </cell>
          <cell r="U207">
            <v>0</v>
          </cell>
          <cell r="V207">
            <v>0</v>
          </cell>
          <cell r="W207">
            <v>0</v>
          </cell>
          <cell r="X207">
            <v>0</v>
          </cell>
          <cell r="Y207">
            <v>0</v>
          </cell>
          <cell r="Z207">
            <v>0</v>
          </cell>
          <cell r="AA207">
            <v>0</v>
          </cell>
          <cell r="AB207">
            <v>0</v>
          </cell>
          <cell r="AC207">
            <v>0</v>
          </cell>
          <cell r="AD207">
            <v>0</v>
          </cell>
          <cell r="AE207">
            <v>0</v>
          </cell>
        </row>
        <row r="208">
          <cell r="G208">
            <v>0</v>
          </cell>
          <cell r="H208">
            <v>0</v>
          </cell>
          <cell r="I208">
            <v>0</v>
          </cell>
          <cell r="J208">
            <v>0</v>
          </cell>
          <cell r="K208">
            <v>0</v>
          </cell>
          <cell r="L208">
            <v>0</v>
          </cell>
          <cell r="M208">
            <v>0</v>
          </cell>
          <cell r="N208">
            <v>0</v>
          </cell>
          <cell r="O208">
            <v>0</v>
          </cell>
          <cell r="P208">
            <v>0</v>
          </cell>
          <cell r="Q208">
            <v>0</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row>
        <row r="209">
          <cell r="G209">
            <v>0</v>
          </cell>
          <cell r="H209">
            <v>0</v>
          </cell>
          <cell r="I209">
            <v>0</v>
          </cell>
          <cell r="J209">
            <v>0</v>
          </cell>
          <cell r="K209">
            <v>0</v>
          </cell>
          <cell r="L209">
            <v>0</v>
          </cell>
          <cell r="M209">
            <v>0</v>
          </cell>
          <cell r="N209">
            <v>0</v>
          </cell>
          <cell r="O209">
            <v>0</v>
          </cell>
          <cell r="P209">
            <v>0</v>
          </cell>
          <cell r="Q209">
            <v>0</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row>
        <row r="210">
          <cell r="G210">
            <v>0</v>
          </cell>
          <cell r="H210">
            <v>0</v>
          </cell>
          <cell r="I210">
            <v>0</v>
          </cell>
          <cell r="J210">
            <v>0</v>
          </cell>
          <cell r="K210">
            <v>0</v>
          </cell>
          <cell r="L210">
            <v>0</v>
          </cell>
          <cell r="M210">
            <v>0</v>
          </cell>
          <cell r="N210">
            <v>0</v>
          </cell>
          <cell r="O210">
            <v>0</v>
          </cell>
          <cell r="P210">
            <v>0</v>
          </cell>
          <cell r="Q210">
            <v>0</v>
          </cell>
          <cell r="R210">
            <v>0</v>
          </cell>
          <cell r="S210">
            <v>0</v>
          </cell>
          <cell r="T210">
            <v>0</v>
          </cell>
          <cell r="U210">
            <v>0</v>
          </cell>
          <cell r="V210">
            <v>0</v>
          </cell>
          <cell r="W210">
            <v>0</v>
          </cell>
          <cell r="X210">
            <v>0</v>
          </cell>
          <cell r="Y210">
            <v>0</v>
          </cell>
          <cell r="Z210">
            <v>0</v>
          </cell>
          <cell r="AA210">
            <v>0</v>
          </cell>
          <cell r="AB210">
            <v>0</v>
          </cell>
          <cell r="AC210">
            <v>0</v>
          </cell>
          <cell r="AD210">
            <v>0</v>
          </cell>
          <cell r="AE210">
            <v>0</v>
          </cell>
        </row>
        <row r="211">
          <cell r="G211">
            <v>0</v>
          </cell>
          <cell r="H211">
            <v>0</v>
          </cell>
          <cell r="I211">
            <v>0</v>
          </cell>
          <cell r="J211">
            <v>0</v>
          </cell>
          <cell r="K211">
            <v>0</v>
          </cell>
          <cell r="L211">
            <v>0</v>
          </cell>
          <cell r="M211">
            <v>0</v>
          </cell>
          <cell r="N211">
            <v>0</v>
          </cell>
          <cell r="O211">
            <v>0</v>
          </cell>
          <cell r="P211">
            <v>0</v>
          </cell>
          <cell r="Q211">
            <v>0</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row>
        <row r="212">
          <cell r="G212">
            <v>0</v>
          </cell>
          <cell r="H212">
            <v>0</v>
          </cell>
          <cell r="I212">
            <v>0</v>
          </cell>
          <cell r="J212">
            <v>0</v>
          </cell>
          <cell r="K212">
            <v>0</v>
          </cell>
          <cell r="L212">
            <v>0</v>
          </cell>
          <cell r="M212">
            <v>0</v>
          </cell>
          <cell r="N212">
            <v>0</v>
          </cell>
          <cell r="O212">
            <v>0</v>
          </cell>
          <cell r="P212">
            <v>0</v>
          </cell>
          <cell r="Q212">
            <v>0</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row>
        <row r="213">
          <cell r="G213">
            <v>0</v>
          </cell>
          <cell r="H213">
            <v>0</v>
          </cell>
          <cell r="I213">
            <v>0</v>
          </cell>
          <cell r="J213">
            <v>0</v>
          </cell>
          <cell r="K213">
            <v>0</v>
          </cell>
          <cell r="L213">
            <v>0</v>
          </cell>
          <cell r="M213">
            <v>0</v>
          </cell>
          <cell r="N213">
            <v>0</v>
          </cell>
          <cell r="O213">
            <v>0</v>
          </cell>
          <cell r="P213">
            <v>0</v>
          </cell>
          <cell r="Q213">
            <v>0</v>
          </cell>
          <cell r="R213">
            <v>0</v>
          </cell>
          <cell r="S213">
            <v>0</v>
          </cell>
          <cell r="T213">
            <v>0</v>
          </cell>
          <cell r="U213">
            <v>0</v>
          </cell>
          <cell r="V213">
            <v>0</v>
          </cell>
          <cell r="W213">
            <v>0</v>
          </cell>
          <cell r="X213">
            <v>0</v>
          </cell>
          <cell r="Y213">
            <v>0</v>
          </cell>
          <cell r="Z213">
            <v>0</v>
          </cell>
          <cell r="AA213">
            <v>0</v>
          </cell>
          <cell r="AB213">
            <v>0</v>
          </cell>
          <cell r="AC213">
            <v>0</v>
          </cell>
          <cell r="AD213">
            <v>0</v>
          </cell>
          <cell r="AE213">
            <v>0</v>
          </cell>
        </row>
        <row r="214">
          <cell r="G214">
            <v>0</v>
          </cell>
          <cell r="H214">
            <v>0</v>
          </cell>
          <cell r="I214">
            <v>0</v>
          </cell>
          <cell r="J214">
            <v>0</v>
          </cell>
          <cell r="K214">
            <v>0</v>
          </cell>
          <cell r="L214">
            <v>0</v>
          </cell>
          <cell r="M214">
            <v>0</v>
          </cell>
          <cell r="N214">
            <v>0</v>
          </cell>
          <cell r="O214">
            <v>0</v>
          </cell>
          <cell r="P214">
            <v>0</v>
          </cell>
          <cell r="Q214">
            <v>0</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row>
        <row r="215">
          <cell r="G215">
            <v>0</v>
          </cell>
          <cell r="H215">
            <v>0</v>
          </cell>
          <cell r="I215">
            <v>0</v>
          </cell>
          <cell r="J215">
            <v>0</v>
          </cell>
          <cell r="K215">
            <v>0</v>
          </cell>
          <cell r="L215">
            <v>0</v>
          </cell>
          <cell r="M215">
            <v>0</v>
          </cell>
          <cell r="N215">
            <v>0</v>
          </cell>
          <cell r="O215">
            <v>0</v>
          </cell>
          <cell r="P215">
            <v>0</v>
          </cell>
          <cell r="Q215">
            <v>0</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row>
        <row r="216">
          <cell r="G216">
            <v>0</v>
          </cell>
          <cell r="H216">
            <v>0</v>
          </cell>
          <cell r="I216">
            <v>0</v>
          </cell>
          <cell r="J216">
            <v>0</v>
          </cell>
          <cell r="K216">
            <v>0</v>
          </cell>
          <cell r="L216">
            <v>0</v>
          </cell>
          <cell r="M216">
            <v>0</v>
          </cell>
          <cell r="N216">
            <v>0</v>
          </cell>
          <cell r="O216">
            <v>0</v>
          </cell>
          <cell r="P216">
            <v>0</v>
          </cell>
          <cell r="Q216">
            <v>0</v>
          </cell>
          <cell r="R216">
            <v>0</v>
          </cell>
          <cell r="S216">
            <v>0</v>
          </cell>
          <cell r="T216">
            <v>0</v>
          </cell>
          <cell r="U216">
            <v>0</v>
          </cell>
          <cell r="V216">
            <v>0</v>
          </cell>
          <cell r="W216">
            <v>0</v>
          </cell>
          <cell r="X216">
            <v>0</v>
          </cell>
          <cell r="Y216">
            <v>0</v>
          </cell>
          <cell r="Z216">
            <v>0</v>
          </cell>
          <cell r="AA216">
            <v>0</v>
          </cell>
          <cell r="AB216">
            <v>0</v>
          </cell>
          <cell r="AC216">
            <v>0</v>
          </cell>
          <cell r="AD216">
            <v>0</v>
          </cell>
          <cell r="AE216">
            <v>0</v>
          </cell>
        </row>
        <row r="217">
          <cell r="G217">
            <v>0</v>
          </cell>
          <cell r="H217">
            <v>0</v>
          </cell>
          <cell r="I217">
            <v>0</v>
          </cell>
          <cell r="J217">
            <v>0</v>
          </cell>
          <cell r="K217">
            <v>0</v>
          </cell>
          <cell r="L217">
            <v>0</v>
          </cell>
          <cell r="M217">
            <v>0</v>
          </cell>
          <cell r="N217">
            <v>0</v>
          </cell>
          <cell r="O217">
            <v>0</v>
          </cell>
          <cell r="P217">
            <v>0</v>
          </cell>
          <cell r="Q217">
            <v>0</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row>
        <row r="218">
          <cell r="G218">
            <v>0</v>
          </cell>
          <cell r="H218">
            <v>0</v>
          </cell>
          <cell r="I218">
            <v>0</v>
          </cell>
          <cell r="J218">
            <v>0</v>
          </cell>
          <cell r="K218">
            <v>0</v>
          </cell>
          <cell r="L218">
            <v>0</v>
          </cell>
          <cell r="M218">
            <v>0</v>
          </cell>
          <cell r="N218">
            <v>0</v>
          </cell>
          <cell r="O218">
            <v>0</v>
          </cell>
          <cell r="P218">
            <v>0</v>
          </cell>
          <cell r="Q218">
            <v>0</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row>
        <row r="219">
          <cell r="G219">
            <v>0</v>
          </cell>
          <cell r="H219">
            <v>0</v>
          </cell>
          <cell r="I219">
            <v>0</v>
          </cell>
          <cell r="J219">
            <v>0</v>
          </cell>
          <cell r="K219">
            <v>0</v>
          </cell>
          <cell r="L219">
            <v>0</v>
          </cell>
          <cell r="M219">
            <v>0</v>
          </cell>
          <cell r="N219">
            <v>0</v>
          </cell>
          <cell r="O219">
            <v>0</v>
          </cell>
          <cell r="P219">
            <v>0</v>
          </cell>
          <cell r="Q219">
            <v>0</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row>
        <row r="220">
          <cell r="G220">
            <v>0</v>
          </cell>
          <cell r="H220">
            <v>0</v>
          </cell>
          <cell r="I220">
            <v>0</v>
          </cell>
          <cell r="J220">
            <v>0</v>
          </cell>
          <cell r="K220">
            <v>0</v>
          </cell>
          <cell r="L220">
            <v>0</v>
          </cell>
          <cell r="M220">
            <v>0</v>
          </cell>
          <cell r="N220">
            <v>0</v>
          </cell>
          <cell r="O220">
            <v>0</v>
          </cell>
          <cell r="P220">
            <v>0</v>
          </cell>
          <cell r="Q220">
            <v>0</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row>
        <row r="221">
          <cell r="G221">
            <v>0</v>
          </cell>
          <cell r="H221">
            <v>0</v>
          </cell>
          <cell r="I221">
            <v>0</v>
          </cell>
          <cell r="J221">
            <v>0</v>
          </cell>
          <cell r="K221">
            <v>0</v>
          </cell>
          <cell r="L221">
            <v>0</v>
          </cell>
          <cell r="M221">
            <v>0</v>
          </cell>
          <cell r="N221">
            <v>0</v>
          </cell>
          <cell r="O221">
            <v>0</v>
          </cell>
          <cell r="P221">
            <v>0</v>
          </cell>
          <cell r="Q221">
            <v>0</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row>
        <row r="222">
          <cell r="G222">
            <v>0</v>
          </cell>
          <cell r="H222">
            <v>0</v>
          </cell>
          <cell r="I222">
            <v>0</v>
          </cell>
          <cell r="J222">
            <v>0</v>
          </cell>
          <cell r="K222">
            <v>0</v>
          </cell>
          <cell r="L222">
            <v>0</v>
          </cell>
          <cell r="M222">
            <v>0</v>
          </cell>
          <cell r="N222">
            <v>0</v>
          </cell>
          <cell r="O222">
            <v>0</v>
          </cell>
          <cell r="P222">
            <v>0</v>
          </cell>
          <cell r="Q222">
            <v>0</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row>
        <row r="223">
          <cell r="G223">
            <v>0</v>
          </cell>
          <cell r="H223">
            <v>0</v>
          </cell>
          <cell r="I223">
            <v>0</v>
          </cell>
          <cell r="J223">
            <v>0</v>
          </cell>
          <cell r="K223">
            <v>0</v>
          </cell>
          <cell r="L223">
            <v>0</v>
          </cell>
          <cell r="M223">
            <v>0</v>
          </cell>
          <cell r="N223">
            <v>0</v>
          </cell>
          <cell r="O223">
            <v>0</v>
          </cell>
          <cell r="P223">
            <v>0</v>
          </cell>
          <cell r="Q223">
            <v>0</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row>
        <row r="224">
          <cell r="G224">
            <v>0</v>
          </cell>
          <cell r="H224">
            <v>0</v>
          </cell>
          <cell r="I224">
            <v>0</v>
          </cell>
          <cell r="J224">
            <v>0</v>
          </cell>
          <cell r="K224">
            <v>0</v>
          </cell>
          <cell r="L224">
            <v>0</v>
          </cell>
          <cell r="M224">
            <v>0</v>
          </cell>
          <cell r="N224">
            <v>0</v>
          </cell>
          <cell r="O224">
            <v>0</v>
          </cell>
          <cell r="P224">
            <v>0</v>
          </cell>
          <cell r="Q224">
            <v>0</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row>
        <row r="225">
          <cell r="G225">
            <v>0</v>
          </cell>
          <cell r="H225">
            <v>0</v>
          </cell>
          <cell r="I225">
            <v>0</v>
          </cell>
          <cell r="J225">
            <v>0</v>
          </cell>
          <cell r="K225">
            <v>0</v>
          </cell>
          <cell r="L225">
            <v>0</v>
          </cell>
          <cell r="M225">
            <v>0</v>
          </cell>
          <cell r="N225">
            <v>0</v>
          </cell>
          <cell r="O225">
            <v>0</v>
          </cell>
          <cell r="P225">
            <v>0</v>
          </cell>
          <cell r="Q225">
            <v>0</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row>
        <row r="226">
          <cell r="G226">
            <v>0</v>
          </cell>
          <cell r="H226">
            <v>0</v>
          </cell>
          <cell r="I226">
            <v>0</v>
          </cell>
          <cell r="J226">
            <v>0</v>
          </cell>
          <cell r="K226">
            <v>0</v>
          </cell>
          <cell r="L226">
            <v>0</v>
          </cell>
          <cell r="M226">
            <v>0</v>
          </cell>
          <cell r="N226">
            <v>0</v>
          </cell>
          <cell r="O226">
            <v>0</v>
          </cell>
          <cell r="P226">
            <v>0</v>
          </cell>
          <cell r="Q226">
            <v>0</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row>
        <row r="227">
          <cell r="G227">
            <v>0</v>
          </cell>
          <cell r="H227">
            <v>0</v>
          </cell>
          <cell r="I227">
            <v>0</v>
          </cell>
          <cell r="J227">
            <v>0</v>
          </cell>
          <cell r="K227">
            <v>0</v>
          </cell>
          <cell r="L227">
            <v>0</v>
          </cell>
          <cell r="M227">
            <v>0</v>
          </cell>
          <cell r="N227">
            <v>0</v>
          </cell>
          <cell r="O227">
            <v>0</v>
          </cell>
          <cell r="P227">
            <v>0</v>
          </cell>
          <cell r="Q227">
            <v>0</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row>
        <row r="228">
          <cell r="G228">
            <v>0</v>
          </cell>
          <cell r="H228">
            <v>0</v>
          </cell>
          <cell r="I228">
            <v>0</v>
          </cell>
          <cell r="J228">
            <v>0</v>
          </cell>
          <cell r="K228">
            <v>0</v>
          </cell>
          <cell r="L228">
            <v>0</v>
          </cell>
          <cell r="M228">
            <v>0</v>
          </cell>
          <cell r="N228">
            <v>0</v>
          </cell>
          <cell r="O228">
            <v>0</v>
          </cell>
          <cell r="P228">
            <v>0</v>
          </cell>
          <cell r="Q228">
            <v>0</v>
          </cell>
          <cell r="R228">
            <v>0</v>
          </cell>
          <cell r="S228">
            <v>0</v>
          </cell>
          <cell r="T228">
            <v>0</v>
          </cell>
          <cell r="U228">
            <v>0</v>
          </cell>
          <cell r="V228">
            <v>0</v>
          </cell>
          <cell r="W228">
            <v>0</v>
          </cell>
          <cell r="X228">
            <v>0</v>
          </cell>
          <cell r="Y228">
            <v>0</v>
          </cell>
          <cell r="Z228">
            <v>0</v>
          </cell>
          <cell r="AA228">
            <v>0</v>
          </cell>
          <cell r="AB228">
            <v>0</v>
          </cell>
          <cell r="AC228">
            <v>0</v>
          </cell>
          <cell r="AD228">
            <v>0</v>
          </cell>
          <cell r="AE228">
            <v>0</v>
          </cell>
        </row>
        <row r="229">
          <cell r="G229">
            <v>0</v>
          </cell>
          <cell r="H229">
            <v>0</v>
          </cell>
          <cell r="I229">
            <v>0</v>
          </cell>
          <cell r="J229">
            <v>0</v>
          </cell>
          <cell r="K229">
            <v>0</v>
          </cell>
          <cell r="L229">
            <v>0</v>
          </cell>
          <cell r="M229">
            <v>0</v>
          </cell>
          <cell r="N229">
            <v>0</v>
          </cell>
          <cell r="O229">
            <v>0</v>
          </cell>
          <cell r="P229">
            <v>0</v>
          </cell>
          <cell r="Q229">
            <v>0</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row>
        <row r="230">
          <cell r="G230">
            <v>0</v>
          </cell>
          <cell r="H230">
            <v>0</v>
          </cell>
          <cell r="I230">
            <v>0</v>
          </cell>
          <cell r="J230">
            <v>0</v>
          </cell>
          <cell r="K230">
            <v>0</v>
          </cell>
          <cell r="L230">
            <v>0</v>
          </cell>
          <cell r="M230">
            <v>0</v>
          </cell>
          <cell r="N230">
            <v>0</v>
          </cell>
          <cell r="O230">
            <v>0</v>
          </cell>
          <cell r="P230">
            <v>0</v>
          </cell>
          <cell r="Q230">
            <v>0</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row>
        <row r="231">
          <cell r="G231">
            <v>0</v>
          </cell>
          <cell r="H231">
            <v>0</v>
          </cell>
          <cell r="I231">
            <v>0</v>
          </cell>
          <cell r="J231">
            <v>0</v>
          </cell>
          <cell r="K231">
            <v>0</v>
          </cell>
          <cell r="L231">
            <v>0</v>
          </cell>
          <cell r="M231">
            <v>0</v>
          </cell>
          <cell r="N231">
            <v>0</v>
          </cell>
          <cell r="O231">
            <v>0</v>
          </cell>
          <cell r="P231">
            <v>0</v>
          </cell>
          <cell r="Q231">
            <v>0</v>
          </cell>
          <cell r="R231">
            <v>0</v>
          </cell>
          <cell r="S231">
            <v>0</v>
          </cell>
          <cell r="T231">
            <v>0</v>
          </cell>
          <cell r="U231">
            <v>0</v>
          </cell>
          <cell r="V231">
            <v>0</v>
          </cell>
          <cell r="W231">
            <v>0</v>
          </cell>
          <cell r="X231">
            <v>0</v>
          </cell>
          <cell r="Y231">
            <v>0</v>
          </cell>
          <cell r="Z231">
            <v>0</v>
          </cell>
          <cell r="AA231">
            <v>0</v>
          </cell>
          <cell r="AB231">
            <v>0</v>
          </cell>
          <cell r="AC231">
            <v>0</v>
          </cell>
          <cell r="AD231">
            <v>0</v>
          </cell>
          <cell r="AE231">
            <v>0</v>
          </cell>
        </row>
        <row r="232">
          <cell r="G232">
            <v>0</v>
          </cell>
          <cell r="H232">
            <v>0</v>
          </cell>
          <cell r="I232">
            <v>0</v>
          </cell>
          <cell r="J232">
            <v>0</v>
          </cell>
          <cell r="K232">
            <v>0</v>
          </cell>
          <cell r="L232">
            <v>0</v>
          </cell>
          <cell r="M232">
            <v>0</v>
          </cell>
          <cell r="N232">
            <v>0</v>
          </cell>
          <cell r="O232">
            <v>0</v>
          </cell>
          <cell r="P232">
            <v>0</v>
          </cell>
          <cell r="Q232">
            <v>0</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row>
        <row r="233">
          <cell r="G233">
            <v>0</v>
          </cell>
          <cell r="H233">
            <v>0</v>
          </cell>
          <cell r="I233">
            <v>0</v>
          </cell>
          <cell r="J233">
            <v>0</v>
          </cell>
          <cell r="K233">
            <v>0</v>
          </cell>
          <cell r="L233">
            <v>0</v>
          </cell>
          <cell r="M233">
            <v>0</v>
          </cell>
          <cell r="N233">
            <v>0</v>
          </cell>
          <cell r="O233">
            <v>0</v>
          </cell>
          <cell r="P233">
            <v>0</v>
          </cell>
          <cell r="Q233">
            <v>0</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row>
        <row r="234">
          <cell r="G234">
            <v>0</v>
          </cell>
          <cell r="H234">
            <v>0</v>
          </cell>
          <cell r="I234">
            <v>0</v>
          </cell>
          <cell r="J234">
            <v>0</v>
          </cell>
          <cell r="K234">
            <v>0</v>
          </cell>
          <cell r="L234">
            <v>0</v>
          </cell>
          <cell r="M234">
            <v>0</v>
          </cell>
          <cell r="N234">
            <v>0</v>
          </cell>
          <cell r="O234">
            <v>0</v>
          </cell>
          <cell r="P234">
            <v>0</v>
          </cell>
          <cell r="Q234">
            <v>0</v>
          </cell>
          <cell r="R234">
            <v>0</v>
          </cell>
          <cell r="S234">
            <v>0</v>
          </cell>
          <cell r="T234">
            <v>0</v>
          </cell>
          <cell r="U234">
            <v>0</v>
          </cell>
          <cell r="V234">
            <v>0</v>
          </cell>
          <cell r="W234">
            <v>0</v>
          </cell>
          <cell r="X234">
            <v>0</v>
          </cell>
          <cell r="Y234">
            <v>0</v>
          </cell>
          <cell r="Z234">
            <v>0</v>
          </cell>
          <cell r="AA234">
            <v>0</v>
          </cell>
          <cell r="AB234">
            <v>0</v>
          </cell>
          <cell r="AC234">
            <v>0</v>
          </cell>
          <cell r="AD234">
            <v>0</v>
          </cell>
          <cell r="AE234">
            <v>0</v>
          </cell>
        </row>
        <row r="235">
          <cell r="G235">
            <v>0</v>
          </cell>
          <cell r="H235">
            <v>0</v>
          </cell>
          <cell r="I235">
            <v>0</v>
          </cell>
          <cell r="J235">
            <v>0</v>
          </cell>
          <cell r="K235">
            <v>0</v>
          </cell>
          <cell r="L235">
            <v>0</v>
          </cell>
          <cell r="M235">
            <v>0</v>
          </cell>
          <cell r="N235">
            <v>0</v>
          </cell>
          <cell r="O235">
            <v>0</v>
          </cell>
          <cell r="P235">
            <v>0</v>
          </cell>
          <cell r="Q235">
            <v>0</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row>
        <row r="236">
          <cell r="G236">
            <v>0</v>
          </cell>
          <cell r="H236">
            <v>0</v>
          </cell>
          <cell r="I236">
            <v>0</v>
          </cell>
          <cell r="J236">
            <v>0</v>
          </cell>
          <cell r="K236">
            <v>0</v>
          </cell>
          <cell r="L236">
            <v>0</v>
          </cell>
          <cell r="M236">
            <v>0</v>
          </cell>
          <cell r="N236">
            <v>0</v>
          </cell>
          <cell r="O236">
            <v>0</v>
          </cell>
          <cell r="P236">
            <v>0</v>
          </cell>
          <cell r="Q236">
            <v>0</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row>
        <row r="237">
          <cell r="G237">
            <v>0</v>
          </cell>
          <cell r="H237">
            <v>0</v>
          </cell>
          <cell r="I237">
            <v>0</v>
          </cell>
          <cell r="J237">
            <v>0</v>
          </cell>
          <cell r="K237">
            <v>0</v>
          </cell>
          <cell r="L237">
            <v>0</v>
          </cell>
          <cell r="M237">
            <v>0</v>
          </cell>
          <cell r="N237">
            <v>0</v>
          </cell>
          <cell r="O237">
            <v>0</v>
          </cell>
          <cell r="P237">
            <v>0</v>
          </cell>
          <cell r="Q237">
            <v>0</v>
          </cell>
          <cell r="R237">
            <v>0</v>
          </cell>
          <cell r="S237">
            <v>0</v>
          </cell>
          <cell r="T237">
            <v>0</v>
          </cell>
          <cell r="U237">
            <v>0</v>
          </cell>
          <cell r="V237">
            <v>0</v>
          </cell>
          <cell r="W237">
            <v>0</v>
          </cell>
          <cell r="X237">
            <v>0</v>
          </cell>
          <cell r="Y237">
            <v>0</v>
          </cell>
          <cell r="Z237">
            <v>0</v>
          </cell>
          <cell r="AA237">
            <v>0</v>
          </cell>
          <cell r="AB237">
            <v>0</v>
          </cell>
          <cell r="AC237">
            <v>0</v>
          </cell>
          <cell r="AD237">
            <v>0</v>
          </cell>
          <cell r="AE237">
            <v>0</v>
          </cell>
        </row>
        <row r="238">
          <cell r="G238">
            <v>0</v>
          </cell>
          <cell r="H238">
            <v>0</v>
          </cell>
          <cell r="I238">
            <v>0</v>
          </cell>
          <cell r="J238">
            <v>0</v>
          </cell>
          <cell r="K238">
            <v>0</v>
          </cell>
          <cell r="L238">
            <v>0</v>
          </cell>
          <cell r="M238">
            <v>0</v>
          </cell>
          <cell r="N238">
            <v>0</v>
          </cell>
          <cell r="O238">
            <v>0</v>
          </cell>
          <cell r="P238">
            <v>0</v>
          </cell>
          <cell r="Q238">
            <v>0</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row>
        <row r="239">
          <cell r="G239">
            <v>0</v>
          </cell>
          <cell r="H239">
            <v>0</v>
          </cell>
          <cell r="I239">
            <v>0</v>
          </cell>
          <cell r="J239">
            <v>0</v>
          </cell>
          <cell r="K239">
            <v>0</v>
          </cell>
          <cell r="L239">
            <v>0</v>
          </cell>
          <cell r="M239">
            <v>0</v>
          </cell>
          <cell r="N239">
            <v>0</v>
          </cell>
          <cell r="O239">
            <v>0</v>
          </cell>
          <cell r="P239">
            <v>0</v>
          </cell>
          <cell r="Q239">
            <v>0</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row>
        <row r="240">
          <cell r="G240">
            <v>0</v>
          </cell>
          <cell r="H240">
            <v>0</v>
          </cell>
          <cell r="I240">
            <v>0</v>
          </cell>
          <cell r="J240">
            <v>0</v>
          </cell>
          <cell r="K240">
            <v>0</v>
          </cell>
          <cell r="L240">
            <v>0</v>
          </cell>
          <cell r="M240">
            <v>0</v>
          </cell>
          <cell r="N240">
            <v>0</v>
          </cell>
          <cell r="O240">
            <v>0</v>
          </cell>
          <cell r="P240">
            <v>0</v>
          </cell>
          <cell r="Q240">
            <v>0</v>
          </cell>
          <cell r="R240">
            <v>0</v>
          </cell>
          <cell r="S240">
            <v>0</v>
          </cell>
          <cell r="T240">
            <v>0</v>
          </cell>
          <cell r="U240">
            <v>0</v>
          </cell>
          <cell r="V240">
            <v>0</v>
          </cell>
          <cell r="W240">
            <v>0</v>
          </cell>
          <cell r="X240">
            <v>0</v>
          </cell>
          <cell r="Y240">
            <v>0</v>
          </cell>
          <cell r="Z240">
            <v>0</v>
          </cell>
          <cell r="AA240">
            <v>0</v>
          </cell>
          <cell r="AB240">
            <v>0</v>
          </cell>
          <cell r="AC240">
            <v>0</v>
          </cell>
          <cell r="AD240">
            <v>0</v>
          </cell>
          <cell r="AE240">
            <v>0</v>
          </cell>
        </row>
        <row r="241">
          <cell r="G241">
            <v>0</v>
          </cell>
          <cell r="H241">
            <v>0</v>
          </cell>
          <cell r="I241">
            <v>0</v>
          </cell>
          <cell r="J241">
            <v>0</v>
          </cell>
          <cell r="K241">
            <v>0</v>
          </cell>
          <cell r="L241">
            <v>0</v>
          </cell>
          <cell r="M241">
            <v>0</v>
          </cell>
          <cell r="N241">
            <v>0</v>
          </cell>
          <cell r="O241">
            <v>0</v>
          </cell>
          <cell r="P241">
            <v>0</v>
          </cell>
          <cell r="Q241">
            <v>0</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row>
        <row r="242">
          <cell r="G242">
            <v>0</v>
          </cell>
          <cell r="H242">
            <v>0</v>
          </cell>
          <cell r="I242">
            <v>0</v>
          </cell>
          <cell r="J242">
            <v>0</v>
          </cell>
          <cell r="K242">
            <v>0</v>
          </cell>
          <cell r="L242">
            <v>0</v>
          </cell>
          <cell r="M242">
            <v>0</v>
          </cell>
          <cell r="N242">
            <v>0</v>
          </cell>
          <cell r="O242">
            <v>0</v>
          </cell>
          <cell r="P242">
            <v>0</v>
          </cell>
          <cell r="Q242">
            <v>0</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row>
        <row r="243">
          <cell r="G243">
            <v>0</v>
          </cell>
          <cell r="H243">
            <v>0</v>
          </cell>
          <cell r="I243">
            <v>0</v>
          </cell>
          <cell r="J243">
            <v>0</v>
          </cell>
          <cell r="K243">
            <v>0</v>
          </cell>
          <cell r="L243">
            <v>0</v>
          </cell>
          <cell r="M243">
            <v>0</v>
          </cell>
          <cell r="N243">
            <v>0</v>
          </cell>
          <cell r="O243">
            <v>0</v>
          </cell>
          <cell r="P243">
            <v>0</v>
          </cell>
          <cell r="Q243">
            <v>0</v>
          </cell>
          <cell r="R243">
            <v>0</v>
          </cell>
          <cell r="S243">
            <v>0</v>
          </cell>
          <cell r="T243">
            <v>0</v>
          </cell>
          <cell r="U243">
            <v>0</v>
          </cell>
          <cell r="V243">
            <v>0</v>
          </cell>
          <cell r="W243">
            <v>0</v>
          </cell>
          <cell r="X243">
            <v>0</v>
          </cell>
          <cell r="Y243">
            <v>0</v>
          </cell>
          <cell r="Z243">
            <v>0</v>
          </cell>
          <cell r="AA243">
            <v>0</v>
          </cell>
          <cell r="AB243">
            <v>0</v>
          </cell>
          <cell r="AC243">
            <v>0</v>
          </cell>
          <cell r="AD243">
            <v>0</v>
          </cell>
          <cell r="AE243">
            <v>0</v>
          </cell>
        </row>
        <row r="244">
          <cell r="G244">
            <v>0</v>
          </cell>
          <cell r="H244">
            <v>0</v>
          </cell>
          <cell r="I244">
            <v>0</v>
          </cell>
          <cell r="J244">
            <v>0</v>
          </cell>
          <cell r="K244">
            <v>0</v>
          </cell>
          <cell r="L244">
            <v>0</v>
          </cell>
          <cell r="M244">
            <v>0</v>
          </cell>
          <cell r="N244">
            <v>0</v>
          </cell>
          <cell r="O244">
            <v>0</v>
          </cell>
          <cell r="P244">
            <v>0</v>
          </cell>
          <cell r="Q244">
            <v>0</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row>
        <row r="245">
          <cell r="G245">
            <v>0</v>
          </cell>
          <cell r="H245">
            <v>0</v>
          </cell>
          <cell r="I245">
            <v>0</v>
          </cell>
          <cell r="J245">
            <v>0</v>
          </cell>
          <cell r="K245">
            <v>0</v>
          </cell>
          <cell r="L245">
            <v>0</v>
          </cell>
          <cell r="M245">
            <v>0</v>
          </cell>
          <cell r="N245">
            <v>0</v>
          </cell>
          <cell r="O245">
            <v>0</v>
          </cell>
          <cell r="P245">
            <v>0</v>
          </cell>
          <cell r="Q245">
            <v>0</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row>
        <row r="246">
          <cell r="G246">
            <v>0</v>
          </cell>
          <cell r="H246">
            <v>0</v>
          </cell>
          <cell r="I246">
            <v>0</v>
          </cell>
          <cell r="J246">
            <v>0</v>
          </cell>
          <cell r="K246">
            <v>0</v>
          </cell>
          <cell r="L246">
            <v>0</v>
          </cell>
          <cell r="M246">
            <v>0</v>
          </cell>
          <cell r="N246">
            <v>0</v>
          </cell>
          <cell r="O246">
            <v>0</v>
          </cell>
          <cell r="P246">
            <v>0</v>
          </cell>
          <cell r="Q246">
            <v>0</v>
          </cell>
          <cell r="R246">
            <v>0</v>
          </cell>
          <cell r="S246">
            <v>0</v>
          </cell>
          <cell r="T246">
            <v>0</v>
          </cell>
          <cell r="U246">
            <v>0</v>
          </cell>
          <cell r="V246">
            <v>0</v>
          </cell>
          <cell r="W246">
            <v>0</v>
          </cell>
          <cell r="X246">
            <v>0</v>
          </cell>
          <cell r="Y246">
            <v>0</v>
          </cell>
          <cell r="Z246">
            <v>0</v>
          </cell>
          <cell r="AA246">
            <v>0</v>
          </cell>
          <cell r="AB246">
            <v>0</v>
          </cell>
          <cell r="AC246">
            <v>0</v>
          </cell>
          <cell r="AD246">
            <v>0</v>
          </cell>
          <cell r="AE246">
            <v>0</v>
          </cell>
        </row>
        <row r="247">
          <cell r="G247">
            <v>0</v>
          </cell>
          <cell r="H247">
            <v>0</v>
          </cell>
          <cell r="I247">
            <v>0</v>
          </cell>
          <cell r="J247">
            <v>0</v>
          </cell>
          <cell r="K247">
            <v>0</v>
          </cell>
          <cell r="L247">
            <v>0</v>
          </cell>
          <cell r="M247">
            <v>0</v>
          </cell>
          <cell r="N247">
            <v>0</v>
          </cell>
          <cell r="O247">
            <v>0</v>
          </cell>
          <cell r="P247">
            <v>0</v>
          </cell>
          <cell r="Q247">
            <v>0</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row>
        <row r="248">
          <cell r="G248">
            <v>0</v>
          </cell>
          <cell r="H248">
            <v>0</v>
          </cell>
          <cell r="I248">
            <v>0</v>
          </cell>
          <cell r="J248">
            <v>0</v>
          </cell>
          <cell r="K248">
            <v>0</v>
          </cell>
          <cell r="L248">
            <v>0</v>
          </cell>
          <cell r="M248">
            <v>0</v>
          </cell>
          <cell r="N248">
            <v>0</v>
          </cell>
          <cell r="O248">
            <v>0</v>
          </cell>
          <cell r="P248">
            <v>0</v>
          </cell>
          <cell r="Q248">
            <v>0</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row>
        <row r="249">
          <cell r="G249">
            <v>0</v>
          </cell>
          <cell r="H249">
            <v>0</v>
          </cell>
          <cell r="I249">
            <v>0</v>
          </cell>
          <cell r="J249">
            <v>0</v>
          </cell>
          <cell r="K249">
            <v>0</v>
          </cell>
          <cell r="L249">
            <v>0</v>
          </cell>
          <cell r="M249">
            <v>0</v>
          </cell>
          <cell r="N249">
            <v>0</v>
          </cell>
          <cell r="O249">
            <v>0</v>
          </cell>
          <cell r="P249">
            <v>0</v>
          </cell>
          <cell r="Q249">
            <v>0</v>
          </cell>
          <cell r="R249">
            <v>0</v>
          </cell>
          <cell r="S249">
            <v>0</v>
          </cell>
          <cell r="T249">
            <v>0</v>
          </cell>
          <cell r="U249">
            <v>0</v>
          </cell>
          <cell r="V249">
            <v>0</v>
          </cell>
          <cell r="W249">
            <v>0</v>
          </cell>
          <cell r="X249">
            <v>0</v>
          </cell>
          <cell r="Y249">
            <v>0</v>
          </cell>
          <cell r="Z249">
            <v>0</v>
          </cell>
          <cell r="AA249">
            <v>0</v>
          </cell>
          <cell r="AB249">
            <v>0</v>
          </cell>
          <cell r="AC249">
            <v>0</v>
          </cell>
          <cell r="AD249">
            <v>0</v>
          </cell>
          <cell r="AE249">
            <v>0</v>
          </cell>
        </row>
        <row r="250">
          <cell r="G250">
            <v>0</v>
          </cell>
          <cell r="H250">
            <v>0</v>
          </cell>
          <cell r="I250">
            <v>0</v>
          </cell>
          <cell r="J250">
            <v>0</v>
          </cell>
          <cell r="K250">
            <v>0</v>
          </cell>
          <cell r="L250">
            <v>0</v>
          </cell>
          <cell r="M250">
            <v>0</v>
          </cell>
          <cell r="N250">
            <v>0</v>
          </cell>
          <cell r="O250">
            <v>0</v>
          </cell>
          <cell r="P250">
            <v>0</v>
          </cell>
          <cell r="Q250">
            <v>0</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row>
        <row r="251">
          <cell r="G251">
            <v>0</v>
          </cell>
          <cell r="H251">
            <v>0</v>
          </cell>
          <cell r="I251">
            <v>0</v>
          </cell>
          <cell r="J251">
            <v>0</v>
          </cell>
          <cell r="K251">
            <v>0</v>
          </cell>
          <cell r="L251">
            <v>0</v>
          </cell>
          <cell r="M251">
            <v>0</v>
          </cell>
          <cell r="N251">
            <v>0</v>
          </cell>
          <cell r="O251">
            <v>0</v>
          </cell>
          <cell r="P251">
            <v>0</v>
          </cell>
          <cell r="Q251">
            <v>0</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row>
        <row r="252">
          <cell r="G252">
            <v>0</v>
          </cell>
          <cell r="H252">
            <v>0</v>
          </cell>
          <cell r="I252">
            <v>0</v>
          </cell>
          <cell r="J252">
            <v>0</v>
          </cell>
          <cell r="K252">
            <v>0</v>
          </cell>
          <cell r="L252">
            <v>0</v>
          </cell>
          <cell r="M252">
            <v>0</v>
          </cell>
          <cell r="N252">
            <v>0</v>
          </cell>
          <cell r="O252">
            <v>0</v>
          </cell>
          <cell r="P252">
            <v>0</v>
          </cell>
          <cell r="Q252">
            <v>0</v>
          </cell>
          <cell r="R252">
            <v>0</v>
          </cell>
          <cell r="S252">
            <v>0</v>
          </cell>
          <cell r="T252">
            <v>0</v>
          </cell>
          <cell r="U252">
            <v>0</v>
          </cell>
          <cell r="V252">
            <v>0</v>
          </cell>
          <cell r="W252">
            <v>0</v>
          </cell>
          <cell r="X252">
            <v>0</v>
          </cell>
          <cell r="Y252">
            <v>0</v>
          </cell>
          <cell r="Z252">
            <v>0</v>
          </cell>
          <cell r="AA252">
            <v>0</v>
          </cell>
          <cell r="AB252">
            <v>0</v>
          </cell>
          <cell r="AC252">
            <v>0</v>
          </cell>
          <cell r="AD252">
            <v>0</v>
          </cell>
          <cell r="AE252">
            <v>0</v>
          </cell>
        </row>
        <row r="253">
          <cell r="G253">
            <v>0</v>
          </cell>
          <cell r="H253">
            <v>0</v>
          </cell>
          <cell r="I253">
            <v>0</v>
          </cell>
          <cell r="J253">
            <v>0</v>
          </cell>
          <cell r="K253">
            <v>0</v>
          </cell>
          <cell r="L253">
            <v>0</v>
          </cell>
          <cell r="M253">
            <v>0</v>
          </cell>
          <cell r="N253">
            <v>0</v>
          </cell>
          <cell r="O253">
            <v>0</v>
          </cell>
          <cell r="P253">
            <v>0</v>
          </cell>
          <cell r="Q253">
            <v>0</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row>
        <row r="254">
          <cell r="G254">
            <v>0</v>
          </cell>
          <cell r="H254">
            <v>0</v>
          </cell>
          <cell r="I254">
            <v>0</v>
          </cell>
          <cell r="J254">
            <v>0</v>
          </cell>
          <cell r="K254">
            <v>0</v>
          </cell>
          <cell r="L254">
            <v>0</v>
          </cell>
          <cell r="M254">
            <v>0</v>
          </cell>
          <cell r="N254">
            <v>0</v>
          </cell>
          <cell r="O254">
            <v>0</v>
          </cell>
          <cell r="P254">
            <v>0</v>
          </cell>
          <cell r="Q254">
            <v>0</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row>
        <row r="255">
          <cell r="G255">
            <v>0</v>
          </cell>
          <cell r="H255">
            <v>0</v>
          </cell>
          <cell r="I255">
            <v>0</v>
          </cell>
          <cell r="J255">
            <v>0</v>
          </cell>
          <cell r="K255">
            <v>0</v>
          </cell>
          <cell r="L255">
            <v>0</v>
          </cell>
          <cell r="M255">
            <v>0</v>
          </cell>
          <cell r="N255">
            <v>0</v>
          </cell>
          <cell r="O255">
            <v>0</v>
          </cell>
          <cell r="P255">
            <v>0</v>
          </cell>
          <cell r="Q255">
            <v>0</v>
          </cell>
          <cell r="R255">
            <v>0</v>
          </cell>
          <cell r="S255">
            <v>0</v>
          </cell>
          <cell r="T255">
            <v>0</v>
          </cell>
          <cell r="U255">
            <v>0</v>
          </cell>
          <cell r="V255">
            <v>0</v>
          </cell>
          <cell r="W255">
            <v>0</v>
          </cell>
          <cell r="X255">
            <v>0</v>
          </cell>
          <cell r="Y255">
            <v>0</v>
          </cell>
          <cell r="Z255">
            <v>0</v>
          </cell>
          <cell r="AA255">
            <v>0</v>
          </cell>
          <cell r="AB255">
            <v>0</v>
          </cell>
          <cell r="AC255">
            <v>0</v>
          </cell>
          <cell r="AD255">
            <v>0</v>
          </cell>
          <cell r="AE255">
            <v>0</v>
          </cell>
        </row>
        <row r="256">
          <cell r="G256">
            <v>0</v>
          </cell>
          <cell r="H256">
            <v>0</v>
          </cell>
          <cell r="I256">
            <v>0</v>
          </cell>
          <cell r="J256">
            <v>0</v>
          </cell>
          <cell r="K256">
            <v>0</v>
          </cell>
          <cell r="L256">
            <v>0</v>
          </cell>
          <cell r="M256">
            <v>0</v>
          </cell>
          <cell r="N256">
            <v>0</v>
          </cell>
          <cell r="O256">
            <v>0</v>
          </cell>
          <cell r="P256">
            <v>0</v>
          </cell>
          <cell r="Q256">
            <v>0</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row>
        <row r="257">
          <cell r="G257">
            <v>0</v>
          </cell>
          <cell r="H257">
            <v>0</v>
          </cell>
          <cell r="I257">
            <v>0</v>
          </cell>
          <cell r="J257">
            <v>0</v>
          </cell>
          <cell r="K257">
            <v>0</v>
          </cell>
          <cell r="L257">
            <v>0</v>
          </cell>
          <cell r="M257">
            <v>0</v>
          </cell>
          <cell r="N257">
            <v>0</v>
          </cell>
          <cell r="O257">
            <v>0</v>
          </cell>
          <cell r="P257">
            <v>0</v>
          </cell>
          <cell r="Q257">
            <v>0</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row>
        <row r="258">
          <cell r="G258">
            <v>0</v>
          </cell>
          <cell r="H258">
            <v>0</v>
          </cell>
          <cell r="I258">
            <v>0</v>
          </cell>
          <cell r="J258">
            <v>0</v>
          </cell>
          <cell r="K258">
            <v>0</v>
          </cell>
          <cell r="L258">
            <v>0</v>
          </cell>
          <cell r="M258">
            <v>0</v>
          </cell>
          <cell r="N258">
            <v>0</v>
          </cell>
          <cell r="O258">
            <v>0</v>
          </cell>
          <cell r="P258">
            <v>0</v>
          </cell>
          <cell r="Q258">
            <v>0</v>
          </cell>
          <cell r="R258">
            <v>0</v>
          </cell>
          <cell r="S258">
            <v>0</v>
          </cell>
          <cell r="T258">
            <v>0</v>
          </cell>
          <cell r="U258">
            <v>0</v>
          </cell>
          <cell r="V258">
            <v>0</v>
          </cell>
          <cell r="W258">
            <v>0</v>
          </cell>
          <cell r="X258">
            <v>0</v>
          </cell>
          <cell r="Y258">
            <v>0</v>
          </cell>
          <cell r="Z258">
            <v>0</v>
          </cell>
          <cell r="AA258">
            <v>0</v>
          </cell>
          <cell r="AB258">
            <v>0</v>
          </cell>
          <cell r="AC258">
            <v>0</v>
          </cell>
          <cell r="AD258">
            <v>0</v>
          </cell>
          <cell r="AE258">
            <v>0</v>
          </cell>
        </row>
        <row r="259">
          <cell r="G259">
            <v>0</v>
          </cell>
          <cell r="H259">
            <v>0</v>
          </cell>
          <cell r="I259">
            <v>0</v>
          </cell>
          <cell r="J259">
            <v>0</v>
          </cell>
          <cell r="K259">
            <v>0</v>
          </cell>
          <cell r="L259">
            <v>0</v>
          </cell>
          <cell r="M259">
            <v>0</v>
          </cell>
          <cell r="N259">
            <v>0</v>
          </cell>
          <cell r="O259">
            <v>0</v>
          </cell>
          <cell r="P259">
            <v>0</v>
          </cell>
          <cell r="Q259">
            <v>0</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row>
        <row r="260">
          <cell r="G260">
            <v>0</v>
          </cell>
          <cell r="H260">
            <v>0</v>
          </cell>
          <cell r="I260">
            <v>0</v>
          </cell>
          <cell r="J260">
            <v>0</v>
          </cell>
          <cell r="K260">
            <v>0</v>
          </cell>
          <cell r="L260">
            <v>0</v>
          </cell>
          <cell r="M260">
            <v>0</v>
          </cell>
          <cell r="N260">
            <v>0</v>
          </cell>
          <cell r="O260">
            <v>0</v>
          </cell>
          <cell r="P260">
            <v>0</v>
          </cell>
          <cell r="Q260">
            <v>0</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row>
        <row r="261">
          <cell r="G261">
            <v>0</v>
          </cell>
          <cell r="H261">
            <v>0</v>
          </cell>
          <cell r="I261">
            <v>0</v>
          </cell>
          <cell r="J261">
            <v>0</v>
          </cell>
          <cell r="K261">
            <v>0</v>
          </cell>
          <cell r="L261">
            <v>0</v>
          </cell>
          <cell r="M261">
            <v>0</v>
          </cell>
          <cell r="N261">
            <v>0</v>
          </cell>
          <cell r="O261">
            <v>0</v>
          </cell>
          <cell r="P261">
            <v>0</v>
          </cell>
          <cell r="Q261">
            <v>0</v>
          </cell>
          <cell r="R261">
            <v>0</v>
          </cell>
          <cell r="S261">
            <v>0</v>
          </cell>
          <cell r="T261">
            <v>0</v>
          </cell>
          <cell r="U261">
            <v>0</v>
          </cell>
          <cell r="V261">
            <v>0</v>
          </cell>
          <cell r="W261">
            <v>0</v>
          </cell>
          <cell r="X261">
            <v>0</v>
          </cell>
          <cell r="Y261">
            <v>0</v>
          </cell>
          <cell r="Z261">
            <v>0</v>
          </cell>
          <cell r="AA261">
            <v>0</v>
          </cell>
          <cell r="AB261">
            <v>0</v>
          </cell>
          <cell r="AC261">
            <v>0</v>
          </cell>
          <cell r="AD261">
            <v>0</v>
          </cell>
          <cell r="AE261">
            <v>0</v>
          </cell>
        </row>
        <row r="262">
          <cell r="G262">
            <v>0</v>
          </cell>
          <cell r="H262">
            <v>0</v>
          </cell>
          <cell r="I262">
            <v>0</v>
          </cell>
          <cell r="J262">
            <v>0</v>
          </cell>
          <cell r="K262">
            <v>0</v>
          </cell>
          <cell r="L262">
            <v>0</v>
          </cell>
          <cell r="M262">
            <v>0</v>
          </cell>
          <cell r="N262">
            <v>0</v>
          </cell>
          <cell r="O262">
            <v>0</v>
          </cell>
          <cell r="P262">
            <v>0</v>
          </cell>
          <cell r="Q262">
            <v>0</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row>
        <row r="263">
          <cell r="G263">
            <v>0</v>
          </cell>
          <cell r="H263">
            <v>0</v>
          </cell>
          <cell r="I263">
            <v>0</v>
          </cell>
          <cell r="J263">
            <v>0</v>
          </cell>
          <cell r="K263">
            <v>0</v>
          </cell>
          <cell r="L263">
            <v>0</v>
          </cell>
          <cell r="M263">
            <v>0</v>
          </cell>
          <cell r="N263">
            <v>0</v>
          </cell>
          <cell r="O263">
            <v>0</v>
          </cell>
          <cell r="P263">
            <v>0</v>
          </cell>
          <cell r="Q263">
            <v>0</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row>
        <row r="264">
          <cell r="G264">
            <v>0</v>
          </cell>
          <cell r="H264">
            <v>0</v>
          </cell>
          <cell r="I264">
            <v>0</v>
          </cell>
          <cell r="J264">
            <v>0</v>
          </cell>
          <cell r="K264">
            <v>0</v>
          </cell>
          <cell r="L264">
            <v>0</v>
          </cell>
          <cell r="M264">
            <v>0</v>
          </cell>
          <cell r="N264">
            <v>0</v>
          </cell>
          <cell r="O264">
            <v>0</v>
          </cell>
          <cell r="P264">
            <v>0</v>
          </cell>
          <cell r="Q264">
            <v>0</v>
          </cell>
          <cell r="R264">
            <v>0</v>
          </cell>
          <cell r="S264">
            <v>0</v>
          </cell>
          <cell r="T264">
            <v>0</v>
          </cell>
          <cell r="U264">
            <v>0</v>
          </cell>
          <cell r="V264">
            <v>0</v>
          </cell>
          <cell r="W264">
            <v>0</v>
          </cell>
          <cell r="X264">
            <v>0</v>
          </cell>
          <cell r="Y264">
            <v>0</v>
          </cell>
          <cell r="Z264">
            <v>0</v>
          </cell>
          <cell r="AA264">
            <v>0</v>
          </cell>
          <cell r="AB264">
            <v>0</v>
          </cell>
          <cell r="AC264">
            <v>0</v>
          </cell>
          <cell r="AD264">
            <v>0</v>
          </cell>
          <cell r="AE264">
            <v>0</v>
          </cell>
        </row>
        <row r="265">
          <cell r="G265">
            <v>0</v>
          </cell>
          <cell r="H265">
            <v>0</v>
          </cell>
          <cell r="I265">
            <v>0</v>
          </cell>
          <cell r="J265">
            <v>0</v>
          </cell>
          <cell r="K265">
            <v>0</v>
          </cell>
          <cell r="L265">
            <v>0</v>
          </cell>
          <cell r="M265">
            <v>0</v>
          </cell>
          <cell r="N265">
            <v>0</v>
          </cell>
          <cell r="O265">
            <v>0</v>
          </cell>
          <cell r="P265">
            <v>0</v>
          </cell>
          <cell r="Q265">
            <v>0</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row>
        <row r="266">
          <cell r="G266">
            <v>0</v>
          </cell>
          <cell r="H266">
            <v>0</v>
          </cell>
          <cell r="I266">
            <v>0</v>
          </cell>
          <cell r="J266">
            <v>0</v>
          </cell>
          <cell r="K266">
            <v>0</v>
          </cell>
          <cell r="L266">
            <v>0</v>
          </cell>
          <cell r="M266">
            <v>0</v>
          </cell>
          <cell r="N266">
            <v>0</v>
          </cell>
          <cell r="O266">
            <v>0</v>
          </cell>
          <cell r="P266">
            <v>0</v>
          </cell>
          <cell r="Q266">
            <v>0</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row>
        <row r="267">
          <cell r="G267">
            <v>0</v>
          </cell>
          <cell r="H267">
            <v>0</v>
          </cell>
          <cell r="I267">
            <v>0</v>
          </cell>
          <cell r="J267">
            <v>0</v>
          </cell>
          <cell r="K267">
            <v>0</v>
          </cell>
          <cell r="L267">
            <v>0</v>
          </cell>
          <cell r="M267">
            <v>0</v>
          </cell>
          <cell r="N267">
            <v>0</v>
          </cell>
          <cell r="O267">
            <v>0</v>
          </cell>
          <cell r="P267">
            <v>0</v>
          </cell>
          <cell r="Q267">
            <v>0</v>
          </cell>
          <cell r="R267">
            <v>0</v>
          </cell>
          <cell r="S267">
            <v>0</v>
          </cell>
          <cell r="T267">
            <v>0</v>
          </cell>
          <cell r="U267">
            <v>0</v>
          </cell>
          <cell r="V267">
            <v>0</v>
          </cell>
          <cell r="W267">
            <v>0</v>
          </cell>
          <cell r="X267">
            <v>0</v>
          </cell>
          <cell r="Y267">
            <v>0</v>
          </cell>
          <cell r="Z267">
            <v>0</v>
          </cell>
          <cell r="AA267">
            <v>0</v>
          </cell>
          <cell r="AB267">
            <v>0</v>
          </cell>
          <cell r="AC267">
            <v>0</v>
          </cell>
          <cell r="AD267">
            <v>0</v>
          </cell>
          <cell r="AE267">
            <v>0</v>
          </cell>
        </row>
        <row r="268">
          <cell r="G268">
            <v>0</v>
          </cell>
          <cell r="H268">
            <v>0</v>
          </cell>
          <cell r="I268">
            <v>0</v>
          </cell>
          <cell r="J268">
            <v>0</v>
          </cell>
          <cell r="K268">
            <v>0</v>
          </cell>
          <cell r="L268">
            <v>0</v>
          </cell>
          <cell r="M268">
            <v>0</v>
          </cell>
          <cell r="N268">
            <v>0</v>
          </cell>
          <cell r="O268">
            <v>0</v>
          </cell>
          <cell r="P268">
            <v>0</v>
          </cell>
          <cell r="Q268">
            <v>0</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row>
        <row r="269">
          <cell r="G269">
            <v>0</v>
          </cell>
          <cell r="H269">
            <v>0</v>
          </cell>
          <cell r="I269">
            <v>0</v>
          </cell>
          <cell r="J269">
            <v>0</v>
          </cell>
          <cell r="K269">
            <v>0</v>
          </cell>
          <cell r="L269">
            <v>0</v>
          </cell>
          <cell r="M269">
            <v>0</v>
          </cell>
          <cell r="N269">
            <v>0</v>
          </cell>
          <cell r="O269">
            <v>0</v>
          </cell>
          <cell r="P269">
            <v>0</v>
          </cell>
          <cell r="Q269">
            <v>0</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row>
        <row r="270">
          <cell r="G270">
            <v>0</v>
          </cell>
          <cell r="H270">
            <v>0</v>
          </cell>
          <cell r="I270">
            <v>0</v>
          </cell>
          <cell r="J270">
            <v>0</v>
          </cell>
          <cell r="K270">
            <v>0</v>
          </cell>
          <cell r="L270">
            <v>0</v>
          </cell>
          <cell r="M270">
            <v>0</v>
          </cell>
          <cell r="N270">
            <v>0</v>
          </cell>
          <cell r="O270">
            <v>0</v>
          </cell>
          <cell r="P270">
            <v>0</v>
          </cell>
          <cell r="Q270">
            <v>0</v>
          </cell>
          <cell r="R270">
            <v>0</v>
          </cell>
          <cell r="S270">
            <v>0</v>
          </cell>
          <cell r="T270">
            <v>0</v>
          </cell>
          <cell r="U270">
            <v>0</v>
          </cell>
          <cell r="V270">
            <v>0</v>
          </cell>
          <cell r="W270">
            <v>0</v>
          </cell>
          <cell r="X270">
            <v>0</v>
          </cell>
          <cell r="Y270">
            <v>0</v>
          </cell>
          <cell r="Z270">
            <v>0</v>
          </cell>
          <cell r="AA270">
            <v>0</v>
          </cell>
          <cell r="AB270">
            <v>0</v>
          </cell>
          <cell r="AC270">
            <v>0</v>
          </cell>
          <cell r="AD270">
            <v>0</v>
          </cell>
          <cell r="AE270">
            <v>0</v>
          </cell>
        </row>
        <row r="271">
          <cell r="G271">
            <v>0</v>
          </cell>
          <cell r="H271">
            <v>0</v>
          </cell>
          <cell r="I271">
            <v>0</v>
          </cell>
          <cell r="J271">
            <v>0</v>
          </cell>
          <cell r="K271">
            <v>0</v>
          </cell>
          <cell r="L271">
            <v>0</v>
          </cell>
          <cell r="M271">
            <v>0</v>
          </cell>
          <cell r="N271">
            <v>0</v>
          </cell>
          <cell r="O271">
            <v>0</v>
          </cell>
          <cell r="P271">
            <v>0</v>
          </cell>
          <cell r="Q271">
            <v>0</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row>
        <row r="272">
          <cell r="G272">
            <v>0</v>
          </cell>
          <cell r="H272">
            <v>0</v>
          </cell>
          <cell r="I272">
            <v>0</v>
          </cell>
          <cell r="J272">
            <v>0</v>
          </cell>
          <cell r="K272">
            <v>0</v>
          </cell>
          <cell r="L272">
            <v>0</v>
          </cell>
          <cell r="M272">
            <v>0</v>
          </cell>
          <cell r="N272">
            <v>0</v>
          </cell>
          <cell r="O272">
            <v>0</v>
          </cell>
          <cell r="P272">
            <v>0</v>
          </cell>
          <cell r="Q272">
            <v>0</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row>
        <row r="273">
          <cell r="G273">
            <v>0</v>
          </cell>
          <cell r="H273">
            <v>0</v>
          </cell>
          <cell r="I273">
            <v>0</v>
          </cell>
          <cell r="J273">
            <v>0</v>
          </cell>
          <cell r="K273">
            <v>0</v>
          </cell>
          <cell r="L273">
            <v>0</v>
          </cell>
          <cell r="M273">
            <v>0</v>
          </cell>
          <cell r="N273">
            <v>0</v>
          </cell>
          <cell r="O273">
            <v>0</v>
          </cell>
          <cell r="P273">
            <v>0</v>
          </cell>
          <cell r="Q273">
            <v>0</v>
          </cell>
          <cell r="R273">
            <v>0</v>
          </cell>
          <cell r="S273">
            <v>0</v>
          </cell>
          <cell r="T273">
            <v>0</v>
          </cell>
          <cell r="U273">
            <v>0</v>
          </cell>
          <cell r="V273">
            <v>0</v>
          </cell>
          <cell r="W273">
            <v>0</v>
          </cell>
          <cell r="X273">
            <v>0</v>
          </cell>
          <cell r="Y273">
            <v>0</v>
          </cell>
          <cell r="Z273">
            <v>0</v>
          </cell>
          <cell r="AA273">
            <v>0</v>
          </cell>
          <cell r="AB273">
            <v>0</v>
          </cell>
          <cell r="AC273">
            <v>0</v>
          </cell>
          <cell r="AD273">
            <v>0</v>
          </cell>
          <cell r="AE273">
            <v>0</v>
          </cell>
        </row>
        <row r="274">
          <cell r="G274">
            <v>0</v>
          </cell>
          <cell r="H274">
            <v>0</v>
          </cell>
          <cell r="I274">
            <v>0</v>
          </cell>
          <cell r="J274">
            <v>0</v>
          </cell>
          <cell r="K274">
            <v>0</v>
          </cell>
          <cell r="L274">
            <v>0</v>
          </cell>
          <cell r="M274">
            <v>0</v>
          </cell>
          <cell r="N274">
            <v>0</v>
          </cell>
          <cell r="O274">
            <v>0</v>
          </cell>
          <cell r="P274">
            <v>0</v>
          </cell>
          <cell r="Q274">
            <v>0</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row>
        <row r="275">
          <cell r="G275">
            <v>0</v>
          </cell>
          <cell r="H275">
            <v>0</v>
          </cell>
          <cell r="I275">
            <v>0</v>
          </cell>
          <cell r="J275">
            <v>0</v>
          </cell>
          <cell r="K275">
            <v>0</v>
          </cell>
          <cell r="L275">
            <v>0</v>
          </cell>
          <cell r="M275">
            <v>0</v>
          </cell>
          <cell r="N275">
            <v>0</v>
          </cell>
          <cell r="O275">
            <v>0</v>
          </cell>
          <cell r="P275">
            <v>0</v>
          </cell>
          <cell r="Q275">
            <v>0</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row>
        <row r="276">
          <cell r="G276">
            <v>0</v>
          </cell>
          <cell r="H276">
            <v>0</v>
          </cell>
          <cell r="I276">
            <v>0</v>
          </cell>
          <cell r="J276">
            <v>0</v>
          </cell>
          <cell r="K276">
            <v>0</v>
          </cell>
          <cell r="L276">
            <v>0</v>
          </cell>
          <cell r="M276">
            <v>0</v>
          </cell>
          <cell r="N276">
            <v>0</v>
          </cell>
          <cell r="O276">
            <v>0</v>
          </cell>
          <cell r="P276">
            <v>0</v>
          </cell>
          <cell r="Q276">
            <v>0</v>
          </cell>
          <cell r="R276">
            <v>0</v>
          </cell>
          <cell r="S276">
            <v>0</v>
          </cell>
          <cell r="T276">
            <v>0</v>
          </cell>
          <cell r="U276">
            <v>0</v>
          </cell>
          <cell r="V276">
            <v>0</v>
          </cell>
          <cell r="W276">
            <v>0</v>
          </cell>
          <cell r="X276">
            <v>0</v>
          </cell>
          <cell r="Y276">
            <v>0</v>
          </cell>
          <cell r="Z276">
            <v>0</v>
          </cell>
          <cell r="AA276">
            <v>0</v>
          </cell>
          <cell r="AB276">
            <v>0</v>
          </cell>
          <cell r="AC276">
            <v>0</v>
          </cell>
          <cell r="AD276">
            <v>0</v>
          </cell>
          <cell r="AE276">
            <v>0</v>
          </cell>
        </row>
        <row r="277">
          <cell r="G277">
            <v>0</v>
          </cell>
          <cell r="H277">
            <v>0</v>
          </cell>
          <cell r="I277">
            <v>0</v>
          </cell>
          <cell r="J277">
            <v>0</v>
          </cell>
          <cell r="K277">
            <v>0</v>
          </cell>
          <cell r="L277">
            <v>0</v>
          </cell>
          <cell r="M277">
            <v>0</v>
          </cell>
          <cell r="N277">
            <v>0</v>
          </cell>
          <cell r="O277">
            <v>0</v>
          </cell>
          <cell r="P277">
            <v>0</v>
          </cell>
          <cell r="Q277">
            <v>0</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row>
        <row r="278">
          <cell r="G278">
            <v>0</v>
          </cell>
          <cell r="H278">
            <v>0</v>
          </cell>
          <cell r="I278">
            <v>0</v>
          </cell>
          <cell r="J278">
            <v>0</v>
          </cell>
          <cell r="K278">
            <v>0</v>
          </cell>
          <cell r="L278">
            <v>0</v>
          </cell>
          <cell r="M278">
            <v>0</v>
          </cell>
          <cell r="N278">
            <v>0</v>
          </cell>
          <cell r="O278">
            <v>0</v>
          </cell>
          <cell r="P278">
            <v>0</v>
          </cell>
          <cell r="Q278">
            <v>0</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row>
        <row r="279">
          <cell r="G279">
            <v>0</v>
          </cell>
          <cell r="H279">
            <v>0</v>
          </cell>
          <cell r="I279">
            <v>0</v>
          </cell>
          <cell r="J279">
            <v>0</v>
          </cell>
          <cell r="K279">
            <v>0</v>
          </cell>
          <cell r="L279">
            <v>0</v>
          </cell>
          <cell r="M279">
            <v>0</v>
          </cell>
          <cell r="N279">
            <v>0</v>
          </cell>
          <cell r="O279">
            <v>0</v>
          </cell>
          <cell r="P279">
            <v>0</v>
          </cell>
          <cell r="Q279">
            <v>0</v>
          </cell>
          <cell r="R279">
            <v>0</v>
          </cell>
          <cell r="S279">
            <v>0</v>
          </cell>
          <cell r="T279">
            <v>0</v>
          </cell>
          <cell r="U279">
            <v>0</v>
          </cell>
          <cell r="V279">
            <v>0</v>
          </cell>
          <cell r="W279">
            <v>0</v>
          </cell>
          <cell r="X279">
            <v>0</v>
          </cell>
          <cell r="Y279">
            <v>0</v>
          </cell>
          <cell r="Z279">
            <v>0</v>
          </cell>
          <cell r="AA279">
            <v>0</v>
          </cell>
          <cell r="AB279">
            <v>0</v>
          </cell>
          <cell r="AC279">
            <v>0</v>
          </cell>
          <cell r="AD279">
            <v>0</v>
          </cell>
          <cell r="AE279">
            <v>0</v>
          </cell>
        </row>
        <row r="280">
          <cell r="G280">
            <v>0</v>
          </cell>
          <cell r="H280">
            <v>0</v>
          </cell>
          <cell r="I280">
            <v>0</v>
          </cell>
          <cell r="J280">
            <v>0</v>
          </cell>
          <cell r="K280">
            <v>0</v>
          </cell>
          <cell r="L280">
            <v>0</v>
          </cell>
          <cell r="M280">
            <v>0</v>
          </cell>
          <cell r="N280">
            <v>0</v>
          </cell>
          <cell r="O280">
            <v>0</v>
          </cell>
          <cell r="P280">
            <v>0</v>
          </cell>
          <cell r="Q280">
            <v>0</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row>
        <row r="281">
          <cell r="G281">
            <v>0</v>
          </cell>
          <cell r="H281">
            <v>0</v>
          </cell>
          <cell r="I281">
            <v>0</v>
          </cell>
          <cell r="J281">
            <v>0</v>
          </cell>
          <cell r="K281">
            <v>0</v>
          </cell>
          <cell r="L281">
            <v>0</v>
          </cell>
          <cell r="M281">
            <v>0</v>
          </cell>
          <cell r="N281">
            <v>0</v>
          </cell>
          <cell r="O281">
            <v>0</v>
          </cell>
          <cell r="P281">
            <v>0</v>
          </cell>
          <cell r="Q281">
            <v>0</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row>
        <row r="282">
          <cell r="G282">
            <v>0</v>
          </cell>
          <cell r="H282">
            <v>0</v>
          </cell>
          <cell r="I282">
            <v>0</v>
          </cell>
          <cell r="J282">
            <v>0</v>
          </cell>
          <cell r="K282">
            <v>0</v>
          </cell>
          <cell r="L282">
            <v>0</v>
          </cell>
          <cell r="M282">
            <v>0</v>
          </cell>
          <cell r="N282">
            <v>0</v>
          </cell>
          <cell r="O282">
            <v>0</v>
          </cell>
          <cell r="P282">
            <v>0</v>
          </cell>
          <cell r="Q282">
            <v>0</v>
          </cell>
          <cell r="R282">
            <v>0</v>
          </cell>
          <cell r="S282">
            <v>0</v>
          </cell>
          <cell r="T282">
            <v>0</v>
          </cell>
          <cell r="U282">
            <v>0</v>
          </cell>
          <cell r="V282">
            <v>0</v>
          </cell>
          <cell r="W282">
            <v>0</v>
          </cell>
          <cell r="X282">
            <v>0</v>
          </cell>
          <cell r="Y282">
            <v>0</v>
          </cell>
          <cell r="Z282">
            <v>0</v>
          </cell>
          <cell r="AA282">
            <v>0</v>
          </cell>
          <cell r="AB282">
            <v>0</v>
          </cell>
          <cell r="AC282">
            <v>0</v>
          </cell>
          <cell r="AD282">
            <v>0</v>
          </cell>
          <cell r="AE282">
            <v>0</v>
          </cell>
        </row>
        <row r="283">
          <cell r="G283">
            <v>0</v>
          </cell>
          <cell r="H283">
            <v>0</v>
          </cell>
          <cell r="I283">
            <v>0</v>
          </cell>
          <cell r="J283">
            <v>0</v>
          </cell>
          <cell r="K283">
            <v>0</v>
          </cell>
          <cell r="L283">
            <v>0</v>
          </cell>
          <cell r="M283">
            <v>0</v>
          </cell>
          <cell r="N283">
            <v>0</v>
          </cell>
          <cell r="O283">
            <v>0</v>
          </cell>
          <cell r="P283">
            <v>0</v>
          </cell>
          <cell r="Q283">
            <v>0</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row>
        <row r="284">
          <cell r="G284">
            <v>0</v>
          </cell>
          <cell r="H284">
            <v>0</v>
          </cell>
          <cell r="I284">
            <v>0</v>
          </cell>
          <cell r="J284">
            <v>0</v>
          </cell>
          <cell r="K284">
            <v>0</v>
          </cell>
          <cell r="L284">
            <v>0</v>
          </cell>
          <cell r="M284">
            <v>0</v>
          </cell>
          <cell r="N284">
            <v>0</v>
          </cell>
          <cell r="O284">
            <v>0</v>
          </cell>
          <cell r="P284">
            <v>0</v>
          </cell>
          <cell r="Q284">
            <v>0</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row>
        <row r="285">
          <cell r="G285">
            <v>0</v>
          </cell>
          <cell r="H285">
            <v>0</v>
          </cell>
          <cell r="I285">
            <v>0</v>
          </cell>
          <cell r="J285">
            <v>0</v>
          </cell>
          <cell r="K285">
            <v>0</v>
          </cell>
          <cell r="L285">
            <v>0</v>
          </cell>
          <cell r="M285">
            <v>0</v>
          </cell>
          <cell r="N285">
            <v>0</v>
          </cell>
          <cell r="O285">
            <v>0</v>
          </cell>
          <cell r="P285">
            <v>0</v>
          </cell>
          <cell r="Q285">
            <v>0</v>
          </cell>
          <cell r="R285">
            <v>0</v>
          </cell>
          <cell r="S285">
            <v>0</v>
          </cell>
          <cell r="T285">
            <v>0</v>
          </cell>
          <cell r="U285">
            <v>0</v>
          </cell>
          <cell r="V285">
            <v>0</v>
          </cell>
          <cell r="W285">
            <v>0</v>
          </cell>
          <cell r="X285">
            <v>0</v>
          </cell>
          <cell r="Y285">
            <v>0</v>
          </cell>
          <cell r="Z285">
            <v>0</v>
          </cell>
          <cell r="AA285">
            <v>0</v>
          </cell>
          <cell r="AB285">
            <v>0</v>
          </cell>
          <cell r="AC285">
            <v>0</v>
          </cell>
          <cell r="AD285">
            <v>0</v>
          </cell>
          <cell r="AE285">
            <v>0</v>
          </cell>
        </row>
        <row r="286">
          <cell r="G286">
            <v>0</v>
          </cell>
          <cell r="H286">
            <v>0</v>
          </cell>
          <cell r="I286">
            <v>0</v>
          </cell>
          <cell r="J286">
            <v>0</v>
          </cell>
          <cell r="K286">
            <v>0</v>
          </cell>
          <cell r="L286">
            <v>0</v>
          </cell>
          <cell r="M286">
            <v>0</v>
          </cell>
          <cell r="N286">
            <v>0</v>
          </cell>
          <cell r="O286">
            <v>0</v>
          </cell>
          <cell r="P286">
            <v>0</v>
          </cell>
          <cell r="Q286">
            <v>0</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row>
        <row r="287">
          <cell r="G287">
            <v>0</v>
          </cell>
          <cell r="H287">
            <v>0</v>
          </cell>
          <cell r="I287">
            <v>0</v>
          </cell>
          <cell r="J287">
            <v>0</v>
          </cell>
          <cell r="K287">
            <v>0</v>
          </cell>
          <cell r="L287">
            <v>0</v>
          </cell>
          <cell r="M287">
            <v>0</v>
          </cell>
          <cell r="N287">
            <v>0</v>
          </cell>
          <cell r="O287">
            <v>0</v>
          </cell>
          <cell r="P287">
            <v>0</v>
          </cell>
          <cell r="Q287">
            <v>0</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row>
        <row r="288">
          <cell r="G288">
            <v>0</v>
          </cell>
          <cell r="H288">
            <v>0</v>
          </cell>
          <cell r="I288">
            <v>0</v>
          </cell>
          <cell r="J288">
            <v>0</v>
          </cell>
          <cell r="K288">
            <v>0</v>
          </cell>
          <cell r="L288">
            <v>0</v>
          </cell>
          <cell r="M288">
            <v>0</v>
          </cell>
          <cell r="N288">
            <v>0</v>
          </cell>
          <cell r="O288">
            <v>0</v>
          </cell>
          <cell r="P288">
            <v>0</v>
          </cell>
          <cell r="Q288">
            <v>0</v>
          </cell>
          <cell r="R288">
            <v>0</v>
          </cell>
          <cell r="S288">
            <v>0</v>
          </cell>
          <cell r="T288">
            <v>0</v>
          </cell>
          <cell r="U288">
            <v>0</v>
          </cell>
          <cell r="V288">
            <v>0</v>
          </cell>
          <cell r="W288">
            <v>0</v>
          </cell>
          <cell r="X288">
            <v>0</v>
          </cell>
          <cell r="Y288">
            <v>0</v>
          </cell>
          <cell r="Z288">
            <v>0</v>
          </cell>
          <cell r="AA288">
            <v>0</v>
          </cell>
          <cell r="AB288">
            <v>0</v>
          </cell>
          <cell r="AC288">
            <v>0</v>
          </cell>
          <cell r="AD288">
            <v>0</v>
          </cell>
          <cell r="AE288">
            <v>0</v>
          </cell>
        </row>
        <row r="289">
          <cell r="G289">
            <v>0</v>
          </cell>
          <cell r="H289">
            <v>0</v>
          </cell>
          <cell r="I289">
            <v>0</v>
          </cell>
          <cell r="J289">
            <v>0</v>
          </cell>
          <cell r="K289">
            <v>0</v>
          </cell>
          <cell r="L289">
            <v>0</v>
          </cell>
          <cell r="M289">
            <v>0</v>
          </cell>
          <cell r="N289">
            <v>0</v>
          </cell>
          <cell r="O289">
            <v>0</v>
          </cell>
          <cell r="P289">
            <v>0</v>
          </cell>
          <cell r="Q289">
            <v>0</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row>
        <row r="290">
          <cell r="G290">
            <v>0</v>
          </cell>
          <cell r="H290">
            <v>0</v>
          </cell>
          <cell r="I290">
            <v>0</v>
          </cell>
          <cell r="J290">
            <v>0</v>
          </cell>
          <cell r="K290">
            <v>0</v>
          </cell>
          <cell r="L290">
            <v>0</v>
          </cell>
          <cell r="M290">
            <v>0</v>
          </cell>
          <cell r="N290">
            <v>0</v>
          </cell>
          <cell r="O290">
            <v>0</v>
          </cell>
          <cell r="P290">
            <v>0</v>
          </cell>
          <cell r="Q290">
            <v>0</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row>
        <row r="291">
          <cell r="G291">
            <v>0</v>
          </cell>
          <cell r="H291">
            <v>0</v>
          </cell>
          <cell r="I291">
            <v>0</v>
          </cell>
          <cell r="J291">
            <v>0</v>
          </cell>
          <cell r="K291">
            <v>0</v>
          </cell>
          <cell r="L291">
            <v>0</v>
          </cell>
          <cell r="M291">
            <v>0</v>
          </cell>
          <cell r="N291">
            <v>0</v>
          </cell>
          <cell r="O291">
            <v>0</v>
          </cell>
          <cell r="P291">
            <v>0</v>
          </cell>
          <cell r="Q291">
            <v>0</v>
          </cell>
          <cell r="R291">
            <v>0</v>
          </cell>
          <cell r="S291">
            <v>0</v>
          </cell>
          <cell r="T291">
            <v>0</v>
          </cell>
          <cell r="U291">
            <v>0</v>
          </cell>
          <cell r="V291">
            <v>0</v>
          </cell>
          <cell r="W291">
            <v>0</v>
          </cell>
          <cell r="X291">
            <v>0</v>
          </cell>
          <cell r="Y291">
            <v>0</v>
          </cell>
          <cell r="Z291">
            <v>0</v>
          </cell>
          <cell r="AA291">
            <v>0</v>
          </cell>
          <cell r="AB291">
            <v>0</v>
          </cell>
          <cell r="AC291">
            <v>0</v>
          </cell>
          <cell r="AD291">
            <v>0</v>
          </cell>
          <cell r="AE291">
            <v>0</v>
          </cell>
        </row>
        <row r="292">
          <cell r="G292">
            <v>0</v>
          </cell>
          <cell r="H292">
            <v>0</v>
          </cell>
          <cell r="I292">
            <v>0</v>
          </cell>
          <cell r="J292">
            <v>0</v>
          </cell>
          <cell r="K292">
            <v>0</v>
          </cell>
          <cell r="L292">
            <v>0</v>
          </cell>
          <cell r="M292">
            <v>0</v>
          </cell>
          <cell r="N292">
            <v>0</v>
          </cell>
          <cell r="O292">
            <v>0</v>
          </cell>
          <cell r="P292">
            <v>0</v>
          </cell>
          <cell r="Q292">
            <v>0</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row>
        <row r="293">
          <cell r="G293">
            <v>0</v>
          </cell>
          <cell r="H293">
            <v>0</v>
          </cell>
          <cell r="I293">
            <v>0</v>
          </cell>
          <cell r="J293">
            <v>0</v>
          </cell>
          <cell r="K293">
            <v>0</v>
          </cell>
          <cell r="L293">
            <v>0</v>
          </cell>
          <cell r="M293">
            <v>0</v>
          </cell>
          <cell r="N293">
            <v>0</v>
          </cell>
          <cell r="O293">
            <v>0</v>
          </cell>
          <cell r="P293">
            <v>0</v>
          </cell>
          <cell r="Q293">
            <v>0</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row>
        <row r="294">
          <cell r="G294">
            <v>0</v>
          </cell>
          <cell r="H294">
            <v>0</v>
          </cell>
          <cell r="I294">
            <v>0</v>
          </cell>
          <cell r="J294">
            <v>0</v>
          </cell>
          <cell r="K294">
            <v>0</v>
          </cell>
          <cell r="L294">
            <v>0</v>
          </cell>
          <cell r="M294">
            <v>0</v>
          </cell>
          <cell r="N294">
            <v>0</v>
          </cell>
          <cell r="O294">
            <v>0</v>
          </cell>
          <cell r="P294">
            <v>0</v>
          </cell>
          <cell r="Q294">
            <v>0</v>
          </cell>
          <cell r="R294">
            <v>0</v>
          </cell>
          <cell r="S294">
            <v>0</v>
          </cell>
          <cell r="T294">
            <v>0</v>
          </cell>
          <cell r="U294">
            <v>0</v>
          </cell>
          <cell r="V294">
            <v>0</v>
          </cell>
          <cell r="W294">
            <v>0</v>
          </cell>
          <cell r="X294">
            <v>0</v>
          </cell>
          <cell r="Y294">
            <v>0</v>
          </cell>
          <cell r="Z294">
            <v>0</v>
          </cell>
          <cell r="AA294">
            <v>0</v>
          </cell>
          <cell r="AB294">
            <v>0</v>
          </cell>
          <cell r="AC294">
            <v>0</v>
          </cell>
          <cell r="AD294">
            <v>0</v>
          </cell>
          <cell r="AE294">
            <v>0</v>
          </cell>
        </row>
        <row r="295">
          <cell r="G295">
            <v>0</v>
          </cell>
          <cell r="H295">
            <v>0</v>
          </cell>
          <cell r="I295">
            <v>0</v>
          </cell>
          <cell r="J295">
            <v>0</v>
          </cell>
          <cell r="K295">
            <v>0</v>
          </cell>
          <cell r="L295">
            <v>0</v>
          </cell>
          <cell r="M295">
            <v>0</v>
          </cell>
          <cell r="N295">
            <v>0</v>
          </cell>
          <cell r="O295">
            <v>0</v>
          </cell>
          <cell r="P295">
            <v>0</v>
          </cell>
          <cell r="Q295">
            <v>0</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row>
        <row r="296">
          <cell r="G296">
            <v>0</v>
          </cell>
          <cell r="H296">
            <v>0</v>
          </cell>
          <cell r="I296">
            <v>0</v>
          </cell>
          <cell r="J296">
            <v>0</v>
          </cell>
          <cell r="K296">
            <v>0</v>
          </cell>
          <cell r="L296">
            <v>0</v>
          </cell>
          <cell r="M296">
            <v>0</v>
          </cell>
          <cell r="N296">
            <v>0</v>
          </cell>
          <cell r="O296">
            <v>0</v>
          </cell>
          <cell r="P296">
            <v>0</v>
          </cell>
          <cell r="Q296">
            <v>0</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row>
        <row r="297">
          <cell r="G297">
            <v>0</v>
          </cell>
          <cell r="H297">
            <v>0</v>
          </cell>
          <cell r="I297">
            <v>0</v>
          </cell>
          <cell r="J297">
            <v>0</v>
          </cell>
          <cell r="K297">
            <v>0</v>
          </cell>
          <cell r="L297">
            <v>0</v>
          </cell>
          <cell r="M297">
            <v>0</v>
          </cell>
          <cell r="N297">
            <v>0</v>
          </cell>
          <cell r="O297">
            <v>0</v>
          </cell>
          <cell r="P297">
            <v>0</v>
          </cell>
          <cell r="Q297">
            <v>0</v>
          </cell>
          <cell r="R297">
            <v>0</v>
          </cell>
          <cell r="S297">
            <v>0</v>
          </cell>
          <cell r="T297">
            <v>0</v>
          </cell>
          <cell r="U297">
            <v>0</v>
          </cell>
          <cell r="V297">
            <v>0</v>
          </cell>
          <cell r="W297">
            <v>0</v>
          </cell>
          <cell r="X297">
            <v>0</v>
          </cell>
          <cell r="Y297">
            <v>0</v>
          </cell>
          <cell r="Z297">
            <v>0</v>
          </cell>
          <cell r="AA297">
            <v>0</v>
          </cell>
          <cell r="AB297">
            <v>0</v>
          </cell>
          <cell r="AC297">
            <v>0</v>
          </cell>
          <cell r="AD297">
            <v>0</v>
          </cell>
          <cell r="AE297">
            <v>0</v>
          </cell>
        </row>
        <row r="298">
          <cell r="G298">
            <v>0</v>
          </cell>
          <cell r="H298">
            <v>0</v>
          </cell>
          <cell r="I298">
            <v>0</v>
          </cell>
          <cell r="J298">
            <v>0</v>
          </cell>
          <cell r="K298">
            <v>0</v>
          </cell>
          <cell r="L298">
            <v>0</v>
          </cell>
          <cell r="M298">
            <v>0</v>
          </cell>
          <cell r="N298">
            <v>0</v>
          </cell>
          <cell r="O298">
            <v>0</v>
          </cell>
          <cell r="P298">
            <v>0</v>
          </cell>
          <cell r="Q298">
            <v>0</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row>
        <row r="299">
          <cell r="G299">
            <v>0</v>
          </cell>
          <cell r="H299">
            <v>0</v>
          </cell>
          <cell r="I299">
            <v>0</v>
          </cell>
          <cell r="J299">
            <v>0</v>
          </cell>
          <cell r="K299">
            <v>0</v>
          </cell>
          <cell r="L299">
            <v>0</v>
          </cell>
          <cell r="M299">
            <v>0</v>
          </cell>
          <cell r="N299">
            <v>0</v>
          </cell>
          <cell r="O299">
            <v>0</v>
          </cell>
          <cell r="P299">
            <v>0</v>
          </cell>
          <cell r="Q299">
            <v>0</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row>
        <row r="300">
          <cell r="G300">
            <v>0</v>
          </cell>
          <cell r="H300">
            <v>0</v>
          </cell>
          <cell r="I300">
            <v>0</v>
          </cell>
          <cell r="J300">
            <v>0</v>
          </cell>
          <cell r="K300">
            <v>0</v>
          </cell>
          <cell r="L300">
            <v>0</v>
          </cell>
          <cell r="M300">
            <v>0</v>
          </cell>
          <cell r="N300">
            <v>0</v>
          </cell>
          <cell r="O300">
            <v>0</v>
          </cell>
          <cell r="P300">
            <v>0</v>
          </cell>
          <cell r="Q300">
            <v>0</v>
          </cell>
          <cell r="R300">
            <v>0</v>
          </cell>
          <cell r="S300">
            <v>0</v>
          </cell>
          <cell r="T300">
            <v>0</v>
          </cell>
          <cell r="U300">
            <v>0</v>
          </cell>
          <cell r="V300">
            <v>0</v>
          </cell>
          <cell r="W300">
            <v>0</v>
          </cell>
          <cell r="X300">
            <v>0</v>
          </cell>
          <cell r="Y300">
            <v>0</v>
          </cell>
          <cell r="Z300">
            <v>0</v>
          </cell>
          <cell r="AA300">
            <v>0</v>
          </cell>
          <cell r="AB300">
            <v>0</v>
          </cell>
          <cell r="AC300">
            <v>0</v>
          </cell>
          <cell r="AD300">
            <v>0</v>
          </cell>
          <cell r="AE300">
            <v>0</v>
          </cell>
        </row>
        <row r="301">
          <cell r="G301">
            <v>0</v>
          </cell>
          <cell r="H301">
            <v>0</v>
          </cell>
          <cell r="I301">
            <v>0</v>
          </cell>
          <cell r="J301">
            <v>0</v>
          </cell>
          <cell r="K301">
            <v>0</v>
          </cell>
          <cell r="L301">
            <v>0</v>
          </cell>
          <cell r="M301">
            <v>0</v>
          </cell>
          <cell r="N301">
            <v>0</v>
          </cell>
          <cell r="O301">
            <v>0</v>
          </cell>
          <cell r="P301">
            <v>0</v>
          </cell>
          <cell r="Q301">
            <v>0</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row>
        <row r="302">
          <cell r="G302">
            <v>0</v>
          </cell>
          <cell r="H302">
            <v>0</v>
          </cell>
          <cell r="I302">
            <v>0</v>
          </cell>
          <cell r="J302">
            <v>0</v>
          </cell>
          <cell r="K302">
            <v>0</v>
          </cell>
          <cell r="L302">
            <v>0</v>
          </cell>
          <cell r="M302">
            <v>0</v>
          </cell>
          <cell r="N302">
            <v>0</v>
          </cell>
          <cell r="O302">
            <v>0</v>
          </cell>
          <cell r="P302">
            <v>0</v>
          </cell>
          <cell r="Q302">
            <v>0</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row>
        <row r="303">
          <cell r="G303">
            <v>0</v>
          </cell>
          <cell r="H303">
            <v>0</v>
          </cell>
          <cell r="I303">
            <v>0</v>
          </cell>
          <cell r="J303">
            <v>0</v>
          </cell>
          <cell r="K303">
            <v>0</v>
          </cell>
          <cell r="L303">
            <v>0</v>
          </cell>
          <cell r="M303">
            <v>0</v>
          </cell>
          <cell r="N303">
            <v>0</v>
          </cell>
          <cell r="O303">
            <v>0</v>
          </cell>
          <cell r="P303">
            <v>0</v>
          </cell>
          <cell r="Q303">
            <v>0</v>
          </cell>
          <cell r="R303">
            <v>0</v>
          </cell>
          <cell r="S303">
            <v>0</v>
          </cell>
          <cell r="T303">
            <v>0</v>
          </cell>
          <cell r="U303">
            <v>0</v>
          </cell>
          <cell r="V303">
            <v>0</v>
          </cell>
          <cell r="W303">
            <v>0</v>
          </cell>
          <cell r="X303">
            <v>0</v>
          </cell>
          <cell r="Y303">
            <v>0</v>
          </cell>
          <cell r="Z303">
            <v>0</v>
          </cell>
          <cell r="AA303">
            <v>0</v>
          </cell>
          <cell r="AB303">
            <v>0</v>
          </cell>
          <cell r="AC303">
            <v>0</v>
          </cell>
          <cell r="AD303">
            <v>0</v>
          </cell>
          <cell r="AE303">
            <v>0</v>
          </cell>
        </row>
        <row r="304">
          <cell r="G304">
            <v>0</v>
          </cell>
          <cell r="H304">
            <v>0</v>
          </cell>
          <cell r="I304">
            <v>0</v>
          </cell>
          <cell r="J304">
            <v>0</v>
          </cell>
          <cell r="K304">
            <v>0</v>
          </cell>
          <cell r="L304">
            <v>0</v>
          </cell>
          <cell r="M304">
            <v>0</v>
          </cell>
          <cell r="N304">
            <v>0</v>
          </cell>
          <cell r="O304">
            <v>0</v>
          </cell>
          <cell r="P304">
            <v>0</v>
          </cell>
          <cell r="Q304">
            <v>0</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row>
        <row r="305">
          <cell r="G305">
            <v>0</v>
          </cell>
          <cell r="H305">
            <v>0</v>
          </cell>
          <cell r="I305">
            <v>0</v>
          </cell>
          <cell r="J305">
            <v>0</v>
          </cell>
          <cell r="K305">
            <v>0</v>
          </cell>
          <cell r="L305">
            <v>0</v>
          </cell>
          <cell r="M305">
            <v>0</v>
          </cell>
          <cell r="N305">
            <v>0</v>
          </cell>
          <cell r="O305">
            <v>0</v>
          </cell>
          <cell r="P305">
            <v>0</v>
          </cell>
          <cell r="Q305">
            <v>0</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row>
        <row r="306">
          <cell r="G306">
            <v>0</v>
          </cell>
          <cell r="H306">
            <v>0</v>
          </cell>
          <cell r="I306">
            <v>0</v>
          </cell>
          <cell r="J306">
            <v>0</v>
          </cell>
          <cell r="K306">
            <v>0</v>
          </cell>
          <cell r="L306">
            <v>0</v>
          </cell>
          <cell r="M306">
            <v>0</v>
          </cell>
          <cell r="N306">
            <v>0</v>
          </cell>
          <cell r="O306">
            <v>0</v>
          </cell>
          <cell r="P306">
            <v>0</v>
          </cell>
          <cell r="Q306">
            <v>0</v>
          </cell>
          <cell r="R306">
            <v>0</v>
          </cell>
          <cell r="S306">
            <v>0</v>
          </cell>
          <cell r="T306">
            <v>0</v>
          </cell>
          <cell r="U306">
            <v>0</v>
          </cell>
          <cell r="V306">
            <v>0</v>
          </cell>
          <cell r="W306">
            <v>0</v>
          </cell>
          <cell r="X306">
            <v>0</v>
          </cell>
          <cell r="Y306">
            <v>0</v>
          </cell>
          <cell r="Z306">
            <v>0</v>
          </cell>
          <cell r="AA306">
            <v>0</v>
          </cell>
          <cell r="AB306">
            <v>0</v>
          </cell>
          <cell r="AC306">
            <v>0</v>
          </cell>
          <cell r="AD306">
            <v>0</v>
          </cell>
          <cell r="AE306">
            <v>0</v>
          </cell>
        </row>
        <row r="307">
          <cell r="G307">
            <v>0</v>
          </cell>
          <cell r="H307">
            <v>0</v>
          </cell>
          <cell r="I307">
            <v>0</v>
          </cell>
          <cell r="J307">
            <v>0</v>
          </cell>
          <cell r="K307">
            <v>0</v>
          </cell>
          <cell r="L307">
            <v>0</v>
          </cell>
          <cell r="M307">
            <v>0</v>
          </cell>
          <cell r="N307">
            <v>0</v>
          </cell>
          <cell r="O307">
            <v>0</v>
          </cell>
          <cell r="P307">
            <v>0</v>
          </cell>
          <cell r="Q307">
            <v>0</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row>
        <row r="308">
          <cell r="G308">
            <v>0</v>
          </cell>
          <cell r="H308">
            <v>0</v>
          </cell>
          <cell r="I308">
            <v>0</v>
          </cell>
          <cell r="J308">
            <v>0</v>
          </cell>
          <cell r="K308">
            <v>0</v>
          </cell>
          <cell r="L308">
            <v>0</v>
          </cell>
          <cell r="M308">
            <v>0</v>
          </cell>
          <cell r="N308">
            <v>0</v>
          </cell>
          <cell r="O308">
            <v>0</v>
          </cell>
          <cell r="P308">
            <v>0</v>
          </cell>
          <cell r="Q308">
            <v>0</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row>
        <row r="309">
          <cell r="G309">
            <v>0</v>
          </cell>
          <cell r="H309">
            <v>0</v>
          </cell>
          <cell r="I309">
            <v>0</v>
          </cell>
          <cell r="J309">
            <v>0</v>
          </cell>
          <cell r="K309">
            <v>0</v>
          </cell>
          <cell r="L309">
            <v>0</v>
          </cell>
          <cell r="M309">
            <v>0</v>
          </cell>
          <cell r="N309">
            <v>0</v>
          </cell>
          <cell r="O309">
            <v>0</v>
          </cell>
          <cell r="P309">
            <v>0</v>
          </cell>
          <cell r="Q309">
            <v>0</v>
          </cell>
          <cell r="R309">
            <v>0</v>
          </cell>
          <cell r="S309">
            <v>0</v>
          </cell>
          <cell r="T309">
            <v>0</v>
          </cell>
          <cell r="U309">
            <v>0</v>
          </cell>
          <cell r="V309">
            <v>0</v>
          </cell>
          <cell r="W309">
            <v>0</v>
          </cell>
          <cell r="X309">
            <v>0</v>
          </cell>
          <cell r="Y309">
            <v>0</v>
          </cell>
          <cell r="Z309">
            <v>0</v>
          </cell>
          <cell r="AA309">
            <v>0</v>
          </cell>
          <cell r="AB309">
            <v>0</v>
          </cell>
          <cell r="AC309">
            <v>0</v>
          </cell>
          <cell r="AD309">
            <v>0</v>
          </cell>
          <cell r="AE309">
            <v>0</v>
          </cell>
        </row>
        <row r="310">
          <cell r="G310">
            <v>0</v>
          </cell>
          <cell r="H310">
            <v>0</v>
          </cell>
          <cell r="I310">
            <v>0</v>
          </cell>
          <cell r="J310">
            <v>0</v>
          </cell>
          <cell r="K310">
            <v>0</v>
          </cell>
          <cell r="L310">
            <v>0</v>
          </cell>
          <cell r="M310">
            <v>0</v>
          </cell>
          <cell r="N310">
            <v>0</v>
          </cell>
          <cell r="O310">
            <v>0</v>
          </cell>
          <cell r="P310">
            <v>0</v>
          </cell>
          <cell r="Q310">
            <v>0</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row>
        <row r="311">
          <cell r="G311">
            <v>0</v>
          </cell>
          <cell r="H311">
            <v>0</v>
          </cell>
          <cell r="I311">
            <v>0</v>
          </cell>
          <cell r="J311">
            <v>0</v>
          </cell>
          <cell r="K311">
            <v>0</v>
          </cell>
          <cell r="L311">
            <v>0</v>
          </cell>
          <cell r="M311">
            <v>0</v>
          </cell>
          <cell r="N311">
            <v>0</v>
          </cell>
          <cell r="O311">
            <v>0</v>
          </cell>
          <cell r="P311">
            <v>0</v>
          </cell>
          <cell r="Q311">
            <v>0</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row>
        <row r="312">
          <cell r="G312">
            <v>0</v>
          </cell>
          <cell r="H312">
            <v>0</v>
          </cell>
          <cell r="I312">
            <v>0</v>
          </cell>
          <cell r="J312">
            <v>0</v>
          </cell>
          <cell r="K312">
            <v>0</v>
          </cell>
          <cell r="L312">
            <v>0</v>
          </cell>
          <cell r="M312">
            <v>0</v>
          </cell>
          <cell r="N312">
            <v>0</v>
          </cell>
          <cell r="O312">
            <v>0</v>
          </cell>
          <cell r="P312">
            <v>0</v>
          </cell>
          <cell r="Q312">
            <v>0</v>
          </cell>
          <cell r="R312">
            <v>0</v>
          </cell>
          <cell r="S312">
            <v>0</v>
          </cell>
          <cell r="T312">
            <v>0</v>
          </cell>
          <cell r="U312">
            <v>0</v>
          </cell>
          <cell r="V312">
            <v>0</v>
          </cell>
          <cell r="W312">
            <v>0</v>
          </cell>
          <cell r="X312">
            <v>0</v>
          </cell>
          <cell r="Y312">
            <v>0</v>
          </cell>
          <cell r="Z312">
            <v>0</v>
          </cell>
          <cell r="AA312">
            <v>0</v>
          </cell>
          <cell r="AB312">
            <v>0</v>
          </cell>
          <cell r="AC312">
            <v>0</v>
          </cell>
          <cell r="AD312">
            <v>0</v>
          </cell>
          <cell r="AE312">
            <v>0</v>
          </cell>
        </row>
        <row r="313">
          <cell r="G313">
            <v>0</v>
          </cell>
          <cell r="H313">
            <v>0</v>
          </cell>
          <cell r="I313">
            <v>0</v>
          </cell>
          <cell r="J313">
            <v>0</v>
          </cell>
          <cell r="K313">
            <v>0</v>
          </cell>
          <cell r="L313">
            <v>0</v>
          </cell>
          <cell r="M313">
            <v>0</v>
          </cell>
          <cell r="N313">
            <v>0</v>
          </cell>
          <cell r="O313">
            <v>0</v>
          </cell>
          <cell r="P313">
            <v>0</v>
          </cell>
          <cell r="Q313">
            <v>0</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row>
        <row r="314">
          <cell r="G314">
            <v>0</v>
          </cell>
          <cell r="H314">
            <v>0</v>
          </cell>
          <cell r="I314">
            <v>0</v>
          </cell>
          <cell r="J314">
            <v>0</v>
          </cell>
          <cell r="K314">
            <v>0</v>
          </cell>
          <cell r="L314">
            <v>0</v>
          </cell>
          <cell r="M314">
            <v>0</v>
          </cell>
          <cell r="N314">
            <v>0</v>
          </cell>
          <cell r="O314">
            <v>0</v>
          </cell>
          <cell r="P314">
            <v>0</v>
          </cell>
          <cell r="Q314">
            <v>0</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row>
        <row r="315">
          <cell r="G315">
            <v>0</v>
          </cell>
          <cell r="H315">
            <v>0</v>
          </cell>
          <cell r="I315">
            <v>0</v>
          </cell>
          <cell r="J315">
            <v>0</v>
          </cell>
          <cell r="K315">
            <v>0</v>
          </cell>
          <cell r="L315">
            <v>0</v>
          </cell>
          <cell r="M315">
            <v>0</v>
          </cell>
          <cell r="N315">
            <v>0</v>
          </cell>
          <cell r="O315">
            <v>0</v>
          </cell>
          <cell r="P315">
            <v>0</v>
          </cell>
          <cell r="Q315">
            <v>0</v>
          </cell>
          <cell r="R315">
            <v>0</v>
          </cell>
          <cell r="S315">
            <v>0</v>
          </cell>
          <cell r="T315">
            <v>0</v>
          </cell>
          <cell r="U315">
            <v>0</v>
          </cell>
          <cell r="V315">
            <v>0</v>
          </cell>
          <cell r="W315">
            <v>0</v>
          </cell>
          <cell r="X315">
            <v>0</v>
          </cell>
          <cell r="Y315">
            <v>0</v>
          </cell>
          <cell r="Z315">
            <v>0</v>
          </cell>
          <cell r="AA315">
            <v>0</v>
          </cell>
          <cell r="AB315">
            <v>0</v>
          </cell>
          <cell r="AC315">
            <v>0</v>
          </cell>
          <cell r="AD315">
            <v>0</v>
          </cell>
          <cell r="AE315">
            <v>0</v>
          </cell>
        </row>
        <row r="316">
          <cell r="G316">
            <v>0</v>
          </cell>
          <cell r="H316">
            <v>0</v>
          </cell>
          <cell r="I316">
            <v>0</v>
          </cell>
          <cell r="J316">
            <v>0</v>
          </cell>
          <cell r="K316">
            <v>0</v>
          </cell>
          <cell r="L316">
            <v>0</v>
          </cell>
          <cell r="M316">
            <v>0</v>
          </cell>
          <cell r="N316">
            <v>0</v>
          </cell>
          <cell r="O316">
            <v>0</v>
          </cell>
          <cell r="P316">
            <v>0</v>
          </cell>
          <cell r="Q316">
            <v>0</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row>
        <row r="317">
          <cell r="G317">
            <v>0</v>
          </cell>
          <cell r="H317">
            <v>0</v>
          </cell>
          <cell r="I317">
            <v>0</v>
          </cell>
          <cell r="J317">
            <v>0</v>
          </cell>
          <cell r="K317">
            <v>0</v>
          </cell>
          <cell r="L317">
            <v>0</v>
          </cell>
          <cell r="M317">
            <v>0</v>
          </cell>
          <cell r="N317">
            <v>0</v>
          </cell>
          <cell r="O317">
            <v>0</v>
          </cell>
          <cell r="P317">
            <v>0</v>
          </cell>
          <cell r="Q317">
            <v>0</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row>
        <row r="318">
          <cell r="G318">
            <v>0</v>
          </cell>
          <cell r="H318">
            <v>0</v>
          </cell>
          <cell r="I318">
            <v>0</v>
          </cell>
          <cell r="J318">
            <v>0</v>
          </cell>
          <cell r="K318">
            <v>0</v>
          </cell>
          <cell r="L318">
            <v>0</v>
          </cell>
          <cell r="M318">
            <v>0</v>
          </cell>
          <cell r="N318">
            <v>0</v>
          </cell>
          <cell r="O318">
            <v>0</v>
          </cell>
          <cell r="P318">
            <v>0</v>
          </cell>
          <cell r="Q318">
            <v>0</v>
          </cell>
          <cell r="R318">
            <v>0</v>
          </cell>
          <cell r="S318">
            <v>0</v>
          </cell>
          <cell r="T318">
            <v>0</v>
          </cell>
          <cell r="U318">
            <v>0</v>
          </cell>
          <cell r="V318">
            <v>0</v>
          </cell>
          <cell r="W318">
            <v>0</v>
          </cell>
          <cell r="X318">
            <v>0</v>
          </cell>
          <cell r="Y318">
            <v>0</v>
          </cell>
          <cell r="Z318">
            <v>0</v>
          </cell>
          <cell r="AA318">
            <v>0</v>
          </cell>
          <cell r="AB318">
            <v>0</v>
          </cell>
          <cell r="AC318">
            <v>0</v>
          </cell>
          <cell r="AD318">
            <v>0</v>
          </cell>
          <cell r="AE318">
            <v>0</v>
          </cell>
        </row>
        <row r="319">
          <cell r="G319">
            <v>0</v>
          </cell>
          <cell r="H319">
            <v>0</v>
          </cell>
          <cell r="I319">
            <v>0</v>
          </cell>
          <cell r="J319">
            <v>0</v>
          </cell>
          <cell r="K319">
            <v>0</v>
          </cell>
          <cell r="L319">
            <v>0</v>
          </cell>
          <cell r="M319">
            <v>0</v>
          </cell>
          <cell r="N319">
            <v>0</v>
          </cell>
          <cell r="O319">
            <v>0</v>
          </cell>
          <cell r="P319">
            <v>0</v>
          </cell>
          <cell r="Q319">
            <v>0</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row>
        <row r="320">
          <cell r="G320">
            <v>0</v>
          </cell>
          <cell r="H320">
            <v>0</v>
          </cell>
          <cell r="I320">
            <v>0</v>
          </cell>
          <cell r="J320">
            <v>0</v>
          </cell>
          <cell r="K320">
            <v>0</v>
          </cell>
          <cell r="L320">
            <v>0</v>
          </cell>
          <cell r="M320">
            <v>0</v>
          </cell>
          <cell r="N320">
            <v>0</v>
          </cell>
          <cell r="O320">
            <v>0</v>
          </cell>
          <cell r="P320">
            <v>0</v>
          </cell>
          <cell r="Q320">
            <v>0</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row>
        <row r="321">
          <cell r="G321">
            <v>0</v>
          </cell>
          <cell r="H321">
            <v>0</v>
          </cell>
          <cell r="I321">
            <v>0</v>
          </cell>
          <cell r="J321">
            <v>0</v>
          </cell>
          <cell r="K321">
            <v>0</v>
          </cell>
          <cell r="L321">
            <v>0</v>
          </cell>
          <cell r="M321">
            <v>0</v>
          </cell>
          <cell r="N321">
            <v>0</v>
          </cell>
          <cell r="O321">
            <v>0</v>
          </cell>
          <cell r="P321">
            <v>0</v>
          </cell>
          <cell r="Q321">
            <v>0</v>
          </cell>
          <cell r="R321">
            <v>0</v>
          </cell>
          <cell r="S321">
            <v>0</v>
          </cell>
          <cell r="T321">
            <v>0</v>
          </cell>
          <cell r="U321">
            <v>0</v>
          </cell>
          <cell r="V321">
            <v>0</v>
          </cell>
          <cell r="W321">
            <v>0</v>
          </cell>
          <cell r="X321">
            <v>0</v>
          </cell>
          <cell r="Y321">
            <v>0</v>
          </cell>
          <cell r="Z321">
            <v>0</v>
          </cell>
          <cell r="AA321">
            <v>0</v>
          </cell>
          <cell r="AB321">
            <v>0</v>
          </cell>
          <cell r="AC321">
            <v>0</v>
          </cell>
          <cell r="AD321">
            <v>0</v>
          </cell>
          <cell r="AE321">
            <v>0</v>
          </cell>
        </row>
        <row r="322">
          <cell r="G322">
            <v>0</v>
          </cell>
          <cell r="H322">
            <v>0</v>
          </cell>
          <cell r="I322">
            <v>0</v>
          </cell>
          <cell r="J322">
            <v>0</v>
          </cell>
          <cell r="K322">
            <v>0</v>
          </cell>
          <cell r="L322">
            <v>0</v>
          </cell>
          <cell r="M322">
            <v>0</v>
          </cell>
          <cell r="N322">
            <v>0</v>
          </cell>
          <cell r="O322">
            <v>0</v>
          </cell>
          <cell r="P322">
            <v>0</v>
          </cell>
          <cell r="Q322">
            <v>0</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row>
        <row r="323">
          <cell r="G323">
            <v>0</v>
          </cell>
          <cell r="H323">
            <v>0</v>
          </cell>
          <cell r="I323">
            <v>0</v>
          </cell>
          <cell r="J323">
            <v>0</v>
          </cell>
          <cell r="K323">
            <v>0</v>
          </cell>
          <cell r="L323">
            <v>0</v>
          </cell>
          <cell r="M323">
            <v>0</v>
          </cell>
          <cell r="N323">
            <v>0</v>
          </cell>
          <cell r="O323">
            <v>0</v>
          </cell>
          <cell r="P323">
            <v>0</v>
          </cell>
          <cell r="Q323">
            <v>0</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row>
        <row r="324">
          <cell r="G324">
            <v>0</v>
          </cell>
          <cell r="H324">
            <v>0</v>
          </cell>
          <cell r="I324">
            <v>0</v>
          </cell>
          <cell r="J324">
            <v>0</v>
          </cell>
          <cell r="K324">
            <v>0</v>
          </cell>
          <cell r="L324">
            <v>0</v>
          </cell>
          <cell r="M324">
            <v>0</v>
          </cell>
          <cell r="N324">
            <v>0</v>
          </cell>
          <cell r="O324">
            <v>0</v>
          </cell>
          <cell r="P324">
            <v>0</v>
          </cell>
          <cell r="Q324">
            <v>0</v>
          </cell>
          <cell r="R324">
            <v>0</v>
          </cell>
          <cell r="S324">
            <v>0</v>
          </cell>
          <cell r="T324">
            <v>0</v>
          </cell>
          <cell r="U324">
            <v>0</v>
          </cell>
          <cell r="V324">
            <v>0</v>
          </cell>
          <cell r="W324">
            <v>0</v>
          </cell>
          <cell r="X324">
            <v>0</v>
          </cell>
          <cell r="Y324">
            <v>0</v>
          </cell>
          <cell r="Z324">
            <v>0</v>
          </cell>
          <cell r="AA324">
            <v>0</v>
          </cell>
          <cell r="AB324">
            <v>0</v>
          </cell>
          <cell r="AC324">
            <v>0</v>
          </cell>
          <cell r="AD324">
            <v>0</v>
          </cell>
          <cell r="AE324">
            <v>0</v>
          </cell>
        </row>
        <row r="325">
          <cell r="G325">
            <v>0</v>
          </cell>
          <cell r="H325">
            <v>0</v>
          </cell>
          <cell r="I325">
            <v>0</v>
          </cell>
          <cell r="J325">
            <v>0</v>
          </cell>
          <cell r="K325">
            <v>0</v>
          </cell>
          <cell r="L325">
            <v>0</v>
          </cell>
          <cell r="M325">
            <v>0</v>
          </cell>
          <cell r="N325">
            <v>0</v>
          </cell>
          <cell r="O325">
            <v>0</v>
          </cell>
          <cell r="P325">
            <v>0</v>
          </cell>
          <cell r="Q325">
            <v>0</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row>
        <row r="326">
          <cell r="G326">
            <v>0</v>
          </cell>
          <cell r="H326">
            <v>0</v>
          </cell>
          <cell r="I326">
            <v>0</v>
          </cell>
          <cell r="J326">
            <v>0</v>
          </cell>
          <cell r="K326">
            <v>0</v>
          </cell>
          <cell r="L326">
            <v>0</v>
          </cell>
          <cell r="M326">
            <v>0</v>
          </cell>
          <cell r="N326">
            <v>0</v>
          </cell>
          <cell r="O326">
            <v>0</v>
          </cell>
          <cell r="P326">
            <v>0</v>
          </cell>
          <cell r="Q326">
            <v>0</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row>
        <row r="327">
          <cell r="G327">
            <v>0</v>
          </cell>
          <cell r="H327">
            <v>0</v>
          </cell>
          <cell r="I327">
            <v>0</v>
          </cell>
          <cell r="J327">
            <v>0</v>
          </cell>
          <cell r="K327">
            <v>0</v>
          </cell>
          <cell r="L327">
            <v>0</v>
          </cell>
          <cell r="M327">
            <v>0</v>
          </cell>
          <cell r="N327">
            <v>0</v>
          </cell>
          <cell r="O327">
            <v>0</v>
          </cell>
          <cell r="P327">
            <v>0</v>
          </cell>
          <cell r="Q327">
            <v>0</v>
          </cell>
          <cell r="R327">
            <v>0</v>
          </cell>
          <cell r="S327">
            <v>0</v>
          </cell>
          <cell r="T327">
            <v>0</v>
          </cell>
          <cell r="U327">
            <v>0</v>
          </cell>
          <cell r="V327">
            <v>0</v>
          </cell>
          <cell r="W327">
            <v>0</v>
          </cell>
          <cell r="X327">
            <v>0</v>
          </cell>
          <cell r="Y327">
            <v>0</v>
          </cell>
          <cell r="Z327">
            <v>0</v>
          </cell>
          <cell r="AA327">
            <v>0</v>
          </cell>
          <cell r="AB327">
            <v>0</v>
          </cell>
          <cell r="AC327">
            <v>0</v>
          </cell>
          <cell r="AD327">
            <v>0</v>
          </cell>
          <cell r="AE327">
            <v>0</v>
          </cell>
        </row>
        <row r="328">
          <cell r="G328">
            <v>0</v>
          </cell>
          <cell r="H328">
            <v>0</v>
          </cell>
          <cell r="I328">
            <v>0</v>
          </cell>
          <cell r="J328">
            <v>0</v>
          </cell>
          <cell r="K328">
            <v>0</v>
          </cell>
          <cell r="L328">
            <v>0</v>
          </cell>
          <cell r="M328">
            <v>0</v>
          </cell>
          <cell r="N328">
            <v>0</v>
          </cell>
          <cell r="O328">
            <v>0</v>
          </cell>
          <cell r="P328">
            <v>0</v>
          </cell>
          <cell r="Q328">
            <v>0</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row>
        <row r="329">
          <cell r="G329">
            <v>0</v>
          </cell>
          <cell r="H329">
            <v>0</v>
          </cell>
          <cell r="I329">
            <v>0</v>
          </cell>
          <cell r="J329">
            <v>0</v>
          </cell>
          <cell r="K329">
            <v>0</v>
          </cell>
          <cell r="L329">
            <v>0</v>
          </cell>
          <cell r="M329">
            <v>0</v>
          </cell>
          <cell r="N329">
            <v>0</v>
          </cell>
          <cell r="O329">
            <v>0</v>
          </cell>
          <cell r="P329">
            <v>0</v>
          </cell>
          <cell r="Q329">
            <v>0</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row>
        <row r="330">
          <cell r="G330">
            <v>0</v>
          </cell>
          <cell r="H330">
            <v>0</v>
          </cell>
          <cell r="I330">
            <v>0</v>
          </cell>
          <cell r="J330">
            <v>0</v>
          </cell>
          <cell r="K330">
            <v>0</v>
          </cell>
          <cell r="L330">
            <v>0</v>
          </cell>
          <cell r="M330">
            <v>0</v>
          </cell>
          <cell r="N330">
            <v>0</v>
          </cell>
          <cell r="O330">
            <v>0</v>
          </cell>
          <cell r="P330">
            <v>0</v>
          </cell>
          <cell r="Q330">
            <v>0</v>
          </cell>
          <cell r="R330">
            <v>0</v>
          </cell>
          <cell r="S330">
            <v>0</v>
          </cell>
          <cell r="T330">
            <v>0</v>
          </cell>
          <cell r="U330">
            <v>0</v>
          </cell>
          <cell r="V330">
            <v>0</v>
          </cell>
          <cell r="W330">
            <v>0</v>
          </cell>
          <cell r="X330">
            <v>0</v>
          </cell>
          <cell r="Y330">
            <v>0</v>
          </cell>
          <cell r="Z330">
            <v>0</v>
          </cell>
          <cell r="AA330">
            <v>0</v>
          </cell>
          <cell r="AB330">
            <v>0</v>
          </cell>
          <cell r="AC330">
            <v>0</v>
          </cell>
          <cell r="AD330">
            <v>0</v>
          </cell>
          <cell r="AE330">
            <v>0</v>
          </cell>
        </row>
        <row r="331">
          <cell r="G331">
            <v>0</v>
          </cell>
          <cell r="H331">
            <v>0</v>
          </cell>
          <cell r="I331">
            <v>0</v>
          </cell>
          <cell r="J331">
            <v>0</v>
          </cell>
          <cell r="K331">
            <v>0</v>
          </cell>
          <cell r="L331">
            <v>0</v>
          </cell>
          <cell r="M331">
            <v>0</v>
          </cell>
          <cell r="N331">
            <v>0</v>
          </cell>
          <cell r="O331">
            <v>0</v>
          </cell>
          <cell r="P331">
            <v>0</v>
          </cell>
          <cell r="Q331">
            <v>0</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row>
        <row r="332">
          <cell r="G332">
            <v>0</v>
          </cell>
          <cell r="H332">
            <v>0</v>
          </cell>
          <cell r="I332">
            <v>0</v>
          </cell>
          <cell r="J332">
            <v>0</v>
          </cell>
          <cell r="K332">
            <v>0</v>
          </cell>
          <cell r="L332">
            <v>0</v>
          </cell>
          <cell r="M332">
            <v>0</v>
          </cell>
          <cell r="N332">
            <v>0</v>
          </cell>
          <cell r="O332">
            <v>0</v>
          </cell>
          <cell r="P332">
            <v>0</v>
          </cell>
          <cell r="Q332">
            <v>0</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row>
        <row r="333">
          <cell r="G333">
            <v>0</v>
          </cell>
          <cell r="H333">
            <v>0</v>
          </cell>
          <cell r="I333">
            <v>0</v>
          </cell>
          <cell r="J333">
            <v>0</v>
          </cell>
          <cell r="K333">
            <v>0</v>
          </cell>
          <cell r="L333">
            <v>0</v>
          </cell>
          <cell r="M333">
            <v>0</v>
          </cell>
          <cell r="N333">
            <v>0</v>
          </cell>
          <cell r="O333">
            <v>0</v>
          </cell>
          <cell r="P333">
            <v>0</v>
          </cell>
          <cell r="Q333">
            <v>0</v>
          </cell>
          <cell r="R333">
            <v>0</v>
          </cell>
          <cell r="S333">
            <v>0</v>
          </cell>
          <cell r="T333">
            <v>0</v>
          </cell>
          <cell r="U333">
            <v>0</v>
          </cell>
          <cell r="V333">
            <v>0</v>
          </cell>
          <cell r="W333">
            <v>0</v>
          </cell>
          <cell r="X333">
            <v>0</v>
          </cell>
          <cell r="Y333">
            <v>0</v>
          </cell>
          <cell r="Z333">
            <v>0</v>
          </cell>
          <cell r="AA333">
            <v>0</v>
          </cell>
          <cell r="AB333">
            <v>0</v>
          </cell>
          <cell r="AC333">
            <v>0</v>
          </cell>
          <cell r="AD333">
            <v>0</v>
          </cell>
          <cell r="AE333">
            <v>0</v>
          </cell>
        </row>
        <row r="334">
          <cell r="G334">
            <v>0</v>
          </cell>
          <cell r="H334">
            <v>0</v>
          </cell>
          <cell r="I334">
            <v>0</v>
          </cell>
          <cell r="J334">
            <v>0</v>
          </cell>
          <cell r="K334">
            <v>0</v>
          </cell>
          <cell r="L334">
            <v>0</v>
          </cell>
          <cell r="M334">
            <v>0</v>
          </cell>
          <cell r="N334">
            <v>0</v>
          </cell>
          <cell r="O334">
            <v>0</v>
          </cell>
          <cell r="P334">
            <v>0</v>
          </cell>
          <cell r="Q334">
            <v>0</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row>
        <row r="335">
          <cell r="G335">
            <v>0</v>
          </cell>
          <cell r="H335">
            <v>0</v>
          </cell>
          <cell r="I335">
            <v>0</v>
          </cell>
          <cell r="J335">
            <v>0</v>
          </cell>
          <cell r="K335">
            <v>0</v>
          </cell>
          <cell r="L335">
            <v>0</v>
          </cell>
          <cell r="M335">
            <v>0</v>
          </cell>
          <cell r="N335">
            <v>0</v>
          </cell>
          <cell r="O335">
            <v>0</v>
          </cell>
          <cell r="P335">
            <v>0</v>
          </cell>
          <cell r="Q335">
            <v>0</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row>
        <row r="336">
          <cell r="G336">
            <v>0</v>
          </cell>
          <cell r="H336">
            <v>0</v>
          </cell>
          <cell r="I336">
            <v>0</v>
          </cell>
          <cell r="J336">
            <v>0</v>
          </cell>
          <cell r="K336">
            <v>0</v>
          </cell>
          <cell r="L336">
            <v>0</v>
          </cell>
          <cell r="M336">
            <v>0</v>
          </cell>
          <cell r="N336">
            <v>0</v>
          </cell>
          <cell r="O336">
            <v>0</v>
          </cell>
          <cell r="P336">
            <v>0</v>
          </cell>
          <cell r="Q336">
            <v>0</v>
          </cell>
          <cell r="R336">
            <v>0</v>
          </cell>
          <cell r="S336">
            <v>0</v>
          </cell>
          <cell r="T336">
            <v>0</v>
          </cell>
          <cell r="U336">
            <v>0</v>
          </cell>
          <cell r="V336">
            <v>0</v>
          </cell>
          <cell r="W336">
            <v>0</v>
          </cell>
          <cell r="X336">
            <v>0</v>
          </cell>
          <cell r="Y336">
            <v>0</v>
          </cell>
          <cell r="Z336">
            <v>0</v>
          </cell>
          <cell r="AA336">
            <v>0</v>
          </cell>
          <cell r="AB336">
            <v>0</v>
          </cell>
          <cell r="AC336">
            <v>0</v>
          </cell>
          <cell r="AD336">
            <v>0</v>
          </cell>
          <cell r="AE336">
            <v>0</v>
          </cell>
        </row>
        <row r="337">
          <cell r="G337">
            <v>0</v>
          </cell>
          <cell r="H337">
            <v>0</v>
          </cell>
          <cell r="I337">
            <v>0</v>
          </cell>
          <cell r="J337">
            <v>0</v>
          </cell>
          <cell r="K337">
            <v>0</v>
          </cell>
          <cell r="L337">
            <v>0</v>
          </cell>
          <cell r="M337">
            <v>0</v>
          </cell>
          <cell r="N337">
            <v>0</v>
          </cell>
          <cell r="O337">
            <v>0</v>
          </cell>
          <cell r="P337">
            <v>0</v>
          </cell>
          <cell r="Q337">
            <v>0</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row>
        <row r="338">
          <cell r="G338">
            <v>0</v>
          </cell>
          <cell r="H338">
            <v>0</v>
          </cell>
          <cell r="I338">
            <v>0</v>
          </cell>
          <cell r="J338">
            <v>0</v>
          </cell>
          <cell r="K338">
            <v>0</v>
          </cell>
          <cell r="L338">
            <v>0</v>
          </cell>
          <cell r="M338">
            <v>0</v>
          </cell>
          <cell r="N338">
            <v>0</v>
          </cell>
          <cell r="O338">
            <v>0</v>
          </cell>
          <cell r="P338">
            <v>0</v>
          </cell>
          <cell r="Q338">
            <v>0</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row>
        <row r="339">
          <cell r="G339">
            <v>0</v>
          </cell>
          <cell r="H339">
            <v>0</v>
          </cell>
          <cell r="I339">
            <v>0</v>
          </cell>
          <cell r="J339">
            <v>0</v>
          </cell>
          <cell r="K339">
            <v>0</v>
          </cell>
          <cell r="L339">
            <v>0</v>
          </cell>
          <cell r="M339">
            <v>0</v>
          </cell>
          <cell r="N339">
            <v>0</v>
          </cell>
          <cell r="O339">
            <v>0</v>
          </cell>
          <cell r="P339">
            <v>0</v>
          </cell>
          <cell r="Q339">
            <v>0</v>
          </cell>
          <cell r="R339">
            <v>0</v>
          </cell>
          <cell r="S339">
            <v>0</v>
          </cell>
          <cell r="T339">
            <v>0</v>
          </cell>
          <cell r="U339">
            <v>0</v>
          </cell>
          <cell r="V339">
            <v>0</v>
          </cell>
          <cell r="W339">
            <v>0</v>
          </cell>
          <cell r="X339">
            <v>0</v>
          </cell>
          <cell r="Y339">
            <v>0</v>
          </cell>
          <cell r="Z339">
            <v>0</v>
          </cell>
          <cell r="AA339">
            <v>0</v>
          </cell>
          <cell r="AB339">
            <v>0</v>
          </cell>
          <cell r="AC339">
            <v>0</v>
          </cell>
          <cell r="AD339">
            <v>0</v>
          </cell>
          <cell r="AE339">
            <v>0</v>
          </cell>
        </row>
        <row r="340">
          <cell r="G340">
            <v>0</v>
          </cell>
          <cell r="H340">
            <v>0</v>
          </cell>
          <cell r="I340">
            <v>0</v>
          </cell>
          <cell r="J340">
            <v>0</v>
          </cell>
          <cell r="K340">
            <v>0</v>
          </cell>
          <cell r="L340">
            <v>0</v>
          </cell>
          <cell r="M340">
            <v>0</v>
          </cell>
          <cell r="N340">
            <v>0</v>
          </cell>
          <cell r="O340">
            <v>0</v>
          </cell>
          <cell r="P340">
            <v>0</v>
          </cell>
          <cell r="Q340">
            <v>0</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row>
        <row r="341">
          <cell r="G341">
            <v>0</v>
          </cell>
          <cell r="H341">
            <v>0</v>
          </cell>
          <cell r="I341">
            <v>0</v>
          </cell>
          <cell r="J341">
            <v>0</v>
          </cell>
          <cell r="K341">
            <v>0</v>
          </cell>
          <cell r="L341">
            <v>0</v>
          </cell>
          <cell r="M341">
            <v>0</v>
          </cell>
          <cell r="N341">
            <v>0</v>
          </cell>
          <cell r="O341">
            <v>0</v>
          </cell>
          <cell r="P341">
            <v>0</v>
          </cell>
          <cell r="Q341">
            <v>0</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row>
        <row r="342">
          <cell r="G342">
            <v>0</v>
          </cell>
          <cell r="H342">
            <v>0</v>
          </cell>
          <cell r="I342">
            <v>0</v>
          </cell>
          <cell r="J342">
            <v>0</v>
          </cell>
          <cell r="K342">
            <v>0</v>
          </cell>
          <cell r="L342">
            <v>0</v>
          </cell>
          <cell r="M342">
            <v>0</v>
          </cell>
          <cell r="N342">
            <v>0</v>
          </cell>
          <cell r="O342">
            <v>0</v>
          </cell>
          <cell r="P342">
            <v>0</v>
          </cell>
          <cell r="Q342">
            <v>0</v>
          </cell>
          <cell r="R342">
            <v>0</v>
          </cell>
          <cell r="S342">
            <v>0</v>
          </cell>
          <cell r="T342">
            <v>0</v>
          </cell>
          <cell r="U342">
            <v>0</v>
          </cell>
          <cell r="V342">
            <v>0</v>
          </cell>
          <cell r="W342">
            <v>0</v>
          </cell>
          <cell r="X342">
            <v>0</v>
          </cell>
          <cell r="Y342">
            <v>0</v>
          </cell>
          <cell r="Z342">
            <v>0</v>
          </cell>
          <cell r="AA342">
            <v>0</v>
          </cell>
          <cell r="AB342">
            <v>0</v>
          </cell>
          <cell r="AC342">
            <v>0</v>
          </cell>
          <cell r="AD342">
            <v>0</v>
          </cell>
          <cell r="AE342">
            <v>0</v>
          </cell>
        </row>
        <row r="343">
          <cell r="G343">
            <v>0</v>
          </cell>
          <cell r="H343">
            <v>0</v>
          </cell>
          <cell r="I343">
            <v>0</v>
          </cell>
          <cell r="J343">
            <v>0</v>
          </cell>
          <cell r="K343">
            <v>0</v>
          </cell>
          <cell r="L343">
            <v>0</v>
          </cell>
          <cell r="M343">
            <v>0</v>
          </cell>
          <cell r="N343">
            <v>0</v>
          </cell>
          <cell r="O343">
            <v>0</v>
          </cell>
          <cell r="P343">
            <v>0</v>
          </cell>
          <cell r="Q343">
            <v>0</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row>
        <row r="344">
          <cell r="G344">
            <v>0</v>
          </cell>
          <cell r="H344">
            <v>0</v>
          </cell>
          <cell r="I344">
            <v>0</v>
          </cell>
          <cell r="J344">
            <v>0</v>
          </cell>
          <cell r="K344">
            <v>0</v>
          </cell>
          <cell r="L344">
            <v>0</v>
          </cell>
          <cell r="M344">
            <v>0</v>
          </cell>
          <cell r="N344">
            <v>0</v>
          </cell>
          <cell r="O344">
            <v>0</v>
          </cell>
          <cell r="P344">
            <v>0</v>
          </cell>
          <cell r="Q344">
            <v>0</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row>
        <row r="345">
          <cell r="G345">
            <v>0</v>
          </cell>
          <cell r="H345">
            <v>0</v>
          </cell>
          <cell r="I345">
            <v>0</v>
          </cell>
          <cell r="J345">
            <v>0</v>
          </cell>
          <cell r="K345">
            <v>0</v>
          </cell>
          <cell r="L345">
            <v>0</v>
          </cell>
          <cell r="M345">
            <v>0</v>
          </cell>
          <cell r="N345">
            <v>0</v>
          </cell>
          <cell r="O345">
            <v>0</v>
          </cell>
          <cell r="P345">
            <v>0</v>
          </cell>
          <cell r="Q345">
            <v>0</v>
          </cell>
          <cell r="R345">
            <v>0</v>
          </cell>
          <cell r="S345">
            <v>0</v>
          </cell>
          <cell r="T345">
            <v>0</v>
          </cell>
          <cell r="U345">
            <v>0</v>
          </cell>
          <cell r="V345">
            <v>0</v>
          </cell>
          <cell r="W345">
            <v>0</v>
          </cell>
          <cell r="X345">
            <v>0</v>
          </cell>
          <cell r="Y345">
            <v>0</v>
          </cell>
          <cell r="Z345">
            <v>0</v>
          </cell>
          <cell r="AA345">
            <v>0</v>
          </cell>
          <cell r="AB345">
            <v>0</v>
          </cell>
          <cell r="AC345">
            <v>0</v>
          </cell>
          <cell r="AD345">
            <v>0</v>
          </cell>
          <cell r="AE345">
            <v>0</v>
          </cell>
        </row>
        <row r="346">
          <cell r="G346">
            <v>0</v>
          </cell>
          <cell r="H346">
            <v>0</v>
          </cell>
          <cell r="I346">
            <v>0</v>
          </cell>
          <cell r="J346">
            <v>0</v>
          </cell>
          <cell r="K346">
            <v>0</v>
          </cell>
          <cell r="L346">
            <v>0</v>
          </cell>
          <cell r="M346">
            <v>0</v>
          </cell>
          <cell r="N346">
            <v>0</v>
          </cell>
          <cell r="O346">
            <v>0</v>
          </cell>
          <cell r="P346">
            <v>0</v>
          </cell>
          <cell r="Q346">
            <v>0</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row>
        <row r="347">
          <cell r="G347">
            <v>0</v>
          </cell>
          <cell r="H347">
            <v>0</v>
          </cell>
          <cell r="I347">
            <v>0</v>
          </cell>
          <cell r="J347">
            <v>0</v>
          </cell>
          <cell r="K347">
            <v>0</v>
          </cell>
          <cell r="L347">
            <v>0</v>
          </cell>
          <cell r="M347">
            <v>0</v>
          </cell>
          <cell r="N347">
            <v>0</v>
          </cell>
          <cell r="O347">
            <v>0</v>
          </cell>
          <cell r="P347">
            <v>0</v>
          </cell>
          <cell r="Q347">
            <v>0</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row>
        <row r="348">
          <cell r="G348">
            <v>0</v>
          </cell>
          <cell r="H348">
            <v>0</v>
          </cell>
          <cell r="I348">
            <v>0</v>
          </cell>
          <cell r="J348">
            <v>0</v>
          </cell>
          <cell r="K348">
            <v>0</v>
          </cell>
          <cell r="L348">
            <v>0</v>
          </cell>
          <cell r="M348">
            <v>0</v>
          </cell>
          <cell r="N348">
            <v>0</v>
          </cell>
          <cell r="O348">
            <v>0</v>
          </cell>
          <cell r="P348">
            <v>0</v>
          </cell>
          <cell r="Q348">
            <v>0</v>
          </cell>
          <cell r="R348">
            <v>0</v>
          </cell>
          <cell r="S348">
            <v>0</v>
          </cell>
          <cell r="T348">
            <v>0</v>
          </cell>
          <cell r="U348">
            <v>0</v>
          </cell>
          <cell r="V348">
            <v>0</v>
          </cell>
          <cell r="W348">
            <v>0</v>
          </cell>
          <cell r="X348">
            <v>0</v>
          </cell>
          <cell r="Y348">
            <v>0</v>
          </cell>
          <cell r="Z348">
            <v>0</v>
          </cell>
          <cell r="AA348">
            <v>0</v>
          </cell>
          <cell r="AB348">
            <v>0</v>
          </cell>
          <cell r="AC348">
            <v>0</v>
          </cell>
          <cell r="AD348">
            <v>0</v>
          </cell>
          <cell r="AE348">
            <v>0</v>
          </cell>
        </row>
        <row r="349">
          <cell r="G349">
            <v>0</v>
          </cell>
          <cell r="H349">
            <v>0</v>
          </cell>
          <cell r="I349">
            <v>0</v>
          </cell>
          <cell r="J349">
            <v>0</v>
          </cell>
          <cell r="K349">
            <v>0</v>
          </cell>
          <cell r="L349">
            <v>0</v>
          </cell>
          <cell r="M349">
            <v>0</v>
          </cell>
          <cell r="N349">
            <v>0</v>
          </cell>
          <cell r="O349">
            <v>0</v>
          </cell>
          <cell r="P349">
            <v>0</v>
          </cell>
          <cell r="Q349">
            <v>0</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row>
        <row r="350">
          <cell r="G350">
            <v>0</v>
          </cell>
          <cell r="H350">
            <v>0</v>
          </cell>
          <cell r="I350">
            <v>0</v>
          </cell>
          <cell r="J350">
            <v>0</v>
          </cell>
          <cell r="K350">
            <v>0</v>
          </cell>
          <cell r="L350">
            <v>0</v>
          </cell>
          <cell r="M350">
            <v>0</v>
          </cell>
          <cell r="N350">
            <v>0</v>
          </cell>
          <cell r="O350">
            <v>0</v>
          </cell>
          <cell r="P350">
            <v>0</v>
          </cell>
          <cell r="Q350">
            <v>0</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row>
        <row r="351">
          <cell r="G351">
            <v>0</v>
          </cell>
          <cell r="H351">
            <v>0</v>
          </cell>
          <cell r="I351">
            <v>0</v>
          </cell>
          <cell r="J351">
            <v>0</v>
          </cell>
          <cell r="K351">
            <v>0</v>
          </cell>
          <cell r="L351">
            <v>0</v>
          </cell>
          <cell r="M351">
            <v>0</v>
          </cell>
          <cell r="N351">
            <v>0</v>
          </cell>
          <cell r="O351">
            <v>0</v>
          </cell>
          <cell r="P351">
            <v>0</v>
          </cell>
          <cell r="Q351">
            <v>0</v>
          </cell>
          <cell r="R351">
            <v>0</v>
          </cell>
          <cell r="S351">
            <v>0</v>
          </cell>
          <cell r="T351">
            <v>0</v>
          </cell>
          <cell r="U351">
            <v>0</v>
          </cell>
          <cell r="V351">
            <v>0</v>
          </cell>
          <cell r="W351">
            <v>0</v>
          </cell>
          <cell r="X351">
            <v>0</v>
          </cell>
          <cell r="Y351">
            <v>0</v>
          </cell>
          <cell r="Z351">
            <v>0</v>
          </cell>
          <cell r="AA351">
            <v>0</v>
          </cell>
          <cell r="AB351">
            <v>0</v>
          </cell>
          <cell r="AC351">
            <v>0</v>
          </cell>
          <cell r="AD351">
            <v>0</v>
          </cell>
          <cell r="AE351">
            <v>0</v>
          </cell>
        </row>
        <row r="352">
          <cell r="G352">
            <v>0</v>
          </cell>
          <cell r="H352">
            <v>0</v>
          </cell>
          <cell r="I352">
            <v>0</v>
          </cell>
          <cell r="J352">
            <v>0</v>
          </cell>
          <cell r="K352">
            <v>0</v>
          </cell>
          <cell r="L352">
            <v>0</v>
          </cell>
          <cell r="M352">
            <v>0</v>
          </cell>
          <cell r="N352">
            <v>0</v>
          </cell>
          <cell r="O352">
            <v>0</v>
          </cell>
          <cell r="P352">
            <v>0</v>
          </cell>
          <cell r="Q352">
            <v>0</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row>
        <row r="353">
          <cell r="G353">
            <v>0</v>
          </cell>
          <cell r="H353">
            <v>0</v>
          </cell>
          <cell r="I353">
            <v>0</v>
          </cell>
          <cell r="J353">
            <v>0</v>
          </cell>
          <cell r="K353">
            <v>0</v>
          </cell>
          <cell r="L353">
            <v>0</v>
          </cell>
          <cell r="M353">
            <v>0</v>
          </cell>
          <cell r="N353">
            <v>0</v>
          </cell>
          <cell r="O353">
            <v>0</v>
          </cell>
          <cell r="P353">
            <v>0</v>
          </cell>
          <cell r="Q353">
            <v>0</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row>
        <row r="354">
          <cell r="G354">
            <v>0</v>
          </cell>
          <cell r="H354">
            <v>0</v>
          </cell>
          <cell r="I354">
            <v>0</v>
          </cell>
          <cell r="J354">
            <v>0</v>
          </cell>
          <cell r="K354">
            <v>0</v>
          </cell>
          <cell r="L354">
            <v>0</v>
          </cell>
          <cell r="M354">
            <v>0</v>
          </cell>
          <cell r="N354">
            <v>0</v>
          </cell>
          <cell r="O354">
            <v>0</v>
          </cell>
          <cell r="P354">
            <v>0</v>
          </cell>
          <cell r="Q354">
            <v>0</v>
          </cell>
          <cell r="R354">
            <v>0</v>
          </cell>
          <cell r="S354">
            <v>0</v>
          </cell>
          <cell r="T354">
            <v>0</v>
          </cell>
          <cell r="U354">
            <v>0</v>
          </cell>
          <cell r="V354">
            <v>0</v>
          </cell>
          <cell r="W354">
            <v>0</v>
          </cell>
          <cell r="X354">
            <v>0</v>
          </cell>
          <cell r="Y354">
            <v>0</v>
          </cell>
          <cell r="Z354">
            <v>0</v>
          </cell>
          <cell r="AA354">
            <v>0</v>
          </cell>
          <cell r="AB354">
            <v>0</v>
          </cell>
          <cell r="AC354">
            <v>0</v>
          </cell>
          <cell r="AD354">
            <v>0</v>
          </cell>
          <cell r="AE354">
            <v>0</v>
          </cell>
        </row>
        <row r="355">
          <cell r="G355">
            <v>0</v>
          </cell>
          <cell r="H355">
            <v>0</v>
          </cell>
          <cell r="I355">
            <v>0</v>
          </cell>
          <cell r="J355">
            <v>0</v>
          </cell>
          <cell r="K355">
            <v>0</v>
          </cell>
          <cell r="L355">
            <v>0</v>
          </cell>
          <cell r="M355">
            <v>0</v>
          </cell>
          <cell r="N355">
            <v>0</v>
          </cell>
          <cell r="O355">
            <v>0</v>
          </cell>
          <cell r="P355">
            <v>0</v>
          </cell>
          <cell r="Q355">
            <v>0</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row>
        <row r="356">
          <cell r="G356">
            <v>0</v>
          </cell>
          <cell r="H356">
            <v>0</v>
          </cell>
          <cell r="I356">
            <v>0</v>
          </cell>
          <cell r="J356">
            <v>0</v>
          </cell>
          <cell r="K356">
            <v>0</v>
          </cell>
          <cell r="L356">
            <v>0</v>
          </cell>
          <cell r="M356">
            <v>0</v>
          </cell>
          <cell r="N356">
            <v>0</v>
          </cell>
          <cell r="O356">
            <v>0</v>
          </cell>
          <cell r="P356">
            <v>0</v>
          </cell>
          <cell r="Q356">
            <v>0</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row>
        <row r="357">
          <cell r="G357">
            <v>0</v>
          </cell>
          <cell r="H357">
            <v>0</v>
          </cell>
          <cell r="I357">
            <v>0</v>
          </cell>
          <cell r="J357">
            <v>0</v>
          </cell>
          <cell r="K357">
            <v>0</v>
          </cell>
          <cell r="L357">
            <v>0</v>
          </cell>
          <cell r="M357">
            <v>0</v>
          </cell>
          <cell r="N357">
            <v>0</v>
          </cell>
          <cell r="O357">
            <v>0</v>
          </cell>
          <cell r="P357">
            <v>0</v>
          </cell>
          <cell r="Q357">
            <v>0</v>
          </cell>
          <cell r="R357">
            <v>0</v>
          </cell>
          <cell r="S357">
            <v>0</v>
          </cell>
          <cell r="T357">
            <v>0</v>
          </cell>
          <cell r="U357">
            <v>0</v>
          </cell>
          <cell r="V357">
            <v>0</v>
          </cell>
          <cell r="W357">
            <v>0</v>
          </cell>
          <cell r="X357">
            <v>0</v>
          </cell>
          <cell r="Y357">
            <v>0</v>
          </cell>
          <cell r="Z357">
            <v>0</v>
          </cell>
          <cell r="AA357">
            <v>0</v>
          </cell>
          <cell r="AB357">
            <v>0</v>
          </cell>
          <cell r="AC357">
            <v>0</v>
          </cell>
          <cell r="AD357">
            <v>0</v>
          </cell>
          <cell r="AE357">
            <v>0</v>
          </cell>
        </row>
        <row r="358">
          <cell r="G358">
            <v>0</v>
          </cell>
          <cell r="H358">
            <v>0</v>
          </cell>
          <cell r="I358">
            <v>0</v>
          </cell>
          <cell r="J358">
            <v>0</v>
          </cell>
          <cell r="K358">
            <v>0</v>
          </cell>
          <cell r="L358">
            <v>0</v>
          </cell>
          <cell r="M358">
            <v>0</v>
          </cell>
          <cell r="N358">
            <v>0</v>
          </cell>
          <cell r="O358">
            <v>0</v>
          </cell>
          <cell r="P358">
            <v>0</v>
          </cell>
          <cell r="Q358">
            <v>0</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row>
        <row r="359">
          <cell r="G359">
            <v>0</v>
          </cell>
          <cell r="H359">
            <v>0</v>
          </cell>
          <cell r="I359">
            <v>0</v>
          </cell>
          <cell r="J359">
            <v>0</v>
          </cell>
          <cell r="K359">
            <v>0</v>
          </cell>
          <cell r="L359">
            <v>0</v>
          </cell>
          <cell r="M359">
            <v>0</v>
          </cell>
          <cell r="N359">
            <v>0</v>
          </cell>
          <cell r="O359">
            <v>0</v>
          </cell>
          <cell r="P359">
            <v>0</v>
          </cell>
          <cell r="Q359">
            <v>0</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row>
        <row r="360">
          <cell r="G360">
            <v>0</v>
          </cell>
          <cell r="H360">
            <v>0</v>
          </cell>
          <cell r="I360">
            <v>0</v>
          </cell>
          <cell r="J360">
            <v>0</v>
          </cell>
          <cell r="K360">
            <v>0</v>
          </cell>
          <cell r="L360">
            <v>0</v>
          </cell>
          <cell r="M360">
            <v>0</v>
          </cell>
          <cell r="N360">
            <v>0</v>
          </cell>
          <cell r="O360">
            <v>0</v>
          </cell>
          <cell r="P360">
            <v>0</v>
          </cell>
          <cell r="Q360">
            <v>0</v>
          </cell>
          <cell r="R360">
            <v>0</v>
          </cell>
          <cell r="S360">
            <v>0</v>
          </cell>
          <cell r="T360">
            <v>0</v>
          </cell>
          <cell r="U360">
            <v>0</v>
          </cell>
          <cell r="V360">
            <v>0</v>
          </cell>
          <cell r="W360">
            <v>0</v>
          </cell>
          <cell r="X360">
            <v>0</v>
          </cell>
          <cell r="Y360">
            <v>0</v>
          </cell>
          <cell r="Z360">
            <v>0</v>
          </cell>
          <cell r="AA360">
            <v>0</v>
          </cell>
          <cell r="AB360">
            <v>0</v>
          </cell>
          <cell r="AC360">
            <v>0</v>
          </cell>
          <cell r="AD360">
            <v>0</v>
          </cell>
          <cell r="AE360">
            <v>0</v>
          </cell>
        </row>
        <row r="361">
          <cell r="G361">
            <v>0</v>
          </cell>
          <cell r="H361">
            <v>0</v>
          </cell>
          <cell r="I361">
            <v>0</v>
          </cell>
          <cell r="J361">
            <v>0</v>
          </cell>
          <cell r="K361">
            <v>0</v>
          </cell>
          <cell r="L361">
            <v>0</v>
          </cell>
          <cell r="M361">
            <v>0</v>
          </cell>
          <cell r="N361">
            <v>0</v>
          </cell>
          <cell r="O361">
            <v>0</v>
          </cell>
          <cell r="P361">
            <v>0</v>
          </cell>
          <cell r="Q361">
            <v>0</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row>
        <row r="362">
          <cell r="G362">
            <v>0</v>
          </cell>
          <cell r="H362">
            <v>0</v>
          </cell>
          <cell r="I362">
            <v>0</v>
          </cell>
          <cell r="J362">
            <v>0</v>
          </cell>
          <cell r="K362">
            <v>0</v>
          </cell>
          <cell r="L362">
            <v>0</v>
          </cell>
          <cell r="M362">
            <v>0</v>
          </cell>
          <cell r="N362">
            <v>0</v>
          </cell>
          <cell r="O362">
            <v>0</v>
          </cell>
          <cell r="P362">
            <v>0</v>
          </cell>
          <cell r="Q362">
            <v>0</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row>
        <row r="363">
          <cell r="G363">
            <v>0</v>
          </cell>
          <cell r="H363">
            <v>0</v>
          </cell>
          <cell r="I363">
            <v>0</v>
          </cell>
          <cell r="J363">
            <v>0</v>
          </cell>
          <cell r="K363">
            <v>0</v>
          </cell>
          <cell r="L363">
            <v>0</v>
          </cell>
          <cell r="M363">
            <v>0</v>
          </cell>
          <cell r="N363">
            <v>0</v>
          </cell>
          <cell r="O363">
            <v>0</v>
          </cell>
          <cell r="P363">
            <v>0</v>
          </cell>
          <cell r="Q363">
            <v>0</v>
          </cell>
          <cell r="R363">
            <v>0</v>
          </cell>
          <cell r="S363">
            <v>0</v>
          </cell>
          <cell r="T363">
            <v>0</v>
          </cell>
          <cell r="U363">
            <v>0</v>
          </cell>
          <cell r="V363">
            <v>0</v>
          </cell>
          <cell r="W363">
            <v>0</v>
          </cell>
          <cell r="X363">
            <v>0</v>
          </cell>
          <cell r="Y363">
            <v>0</v>
          </cell>
          <cell r="Z363">
            <v>0</v>
          </cell>
          <cell r="AA363">
            <v>0</v>
          </cell>
          <cell r="AB363">
            <v>0</v>
          </cell>
          <cell r="AC363">
            <v>0</v>
          </cell>
          <cell r="AD363">
            <v>0</v>
          </cell>
          <cell r="AE363">
            <v>0</v>
          </cell>
        </row>
        <row r="364">
          <cell r="G364">
            <v>0</v>
          </cell>
          <cell r="H364">
            <v>0</v>
          </cell>
          <cell r="I364">
            <v>0</v>
          </cell>
          <cell r="J364">
            <v>0</v>
          </cell>
          <cell r="K364">
            <v>0</v>
          </cell>
          <cell r="L364">
            <v>0</v>
          </cell>
          <cell r="M364">
            <v>0</v>
          </cell>
          <cell r="N364">
            <v>0</v>
          </cell>
          <cell r="O364">
            <v>0</v>
          </cell>
          <cell r="P364">
            <v>0</v>
          </cell>
          <cell r="Q364">
            <v>0</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row>
        <row r="365">
          <cell r="G365">
            <v>0</v>
          </cell>
          <cell r="H365">
            <v>0</v>
          </cell>
          <cell r="I365">
            <v>0</v>
          </cell>
          <cell r="J365">
            <v>0</v>
          </cell>
          <cell r="K365">
            <v>0</v>
          </cell>
          <cell r="L365">
            <v>0</v>
          </cell>
          <cell r="M365">
            <v>0</v>
          </cell>
          <cell r="N365">
            <v>0</v>
          </cell>
          <cell r="O365">
            <v>0</v>
          </cell>
          <cell r="P365">
            <v>0</v>
          </cell>
          <cell r="Q365">
            <v>0</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row>
        <row r="366">
          <cell r="G366">
            <v>0</v>
          </cell>
          <cell r="H366">
            <v>0</v>
          </cell>
          <cell r="I366">
            <v>0</v>
          </cell>
          <cell r="J366">
            <v>0</v>
          </cell>
          <cell r="K366">
            <v>0</v>
          </cell>
          <cell r="L366">
            <v>0</v>
          </cell>
          <cell r="M366">
            <v>0</v>
          </cell>
          <cell r="N366">
            <v>0</v>
          </cell>
          <cell r="O366">
            <v>0</v>
          </cell>
          <cell r="P366">
            <v>0</v>
          </cell>
          <cell r="Q366">
            <v>0</v>
          </cell>
          <cell r="R366">
            <v>0</v>
          </cell>
          <cell r="S366">
            <v>0</v>
          </cell>
          <cell r="T366">
            <v>0</v>
          </cell>
          <cell r="U366">
            <v>0</v>
          </cell>
          <cell r="V366">
            <v>0</v>
          </cell>
          <cell r="W366">
            <v>0</v>
          </cell>
          <cell r="X366">
            <v>0</v>
          </cell>
          <cell r="Y366">
            <v>0</v>
          </cell>
          <cell r="Z366">
            <v>0</v>
          </cell>
          <cell r="AA366">
            <v>0</v>
          </cell>
          <cell r="AB366">
            <v>0</v>
          </cell>
          <cell r="AC366">
            <v>0</v>
          </cell>
          <cell r="AD366">
            <v>0</v>
          </cell>
          <cell r="AE366">
            <v>0</v>
          </cell>
        </row>
        <row r="367">
          <cell r="G367">
            <v>0</v>
          </cell>
          <cell r="H367">
            <v>0</v>
          </cell>
          <cell r="I367">
            <v>0</v>
          </cell>
          <cell r="J367">
            <v>0</v>
          </cell>
          <cell r="K367">
            <v>0</v>
          </cell>
          <cell r="L367">
            <v>0</v>
          </cell>
          <cell r="M367">
            <v>0</v>
          </cell>
          <cell r="N367">
            <v>0</v>
          </cell>
          <cell r="O367">
            <v>0</v>
          </cell>
          <cell r="P367">
            <v>0</v>
          </cell>
          <cell r="Q367">
            <v>0</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row>
        <row r="368">
          <cell r="G368">
            <v>0</v>
          </cell>
          <cell r="H368">
            <v>0</v>
          </cell>
          <cell r="I368">
            <v>0</v>
          </cell>
          <cell r="J368">
            <v>0</v>
          </cell>
          <cell r="K368">
            <v>0</v>
          </cell>
          <cell r="L368">
            <v>0</v>
          </cell>
          <cell r="M368">
            <v>0</v>
          </cell>
          <cell r="N368">
            <v>0</v>
          </cell>
          <cell r="O368">
            <v>0</v>
          </cell>
          <cell r="P368">
            <v>0</v>
          </cell>
          <cell r="Q368">
            <v>0</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row>
        <row r="369">
          <cell r="G369">
            <v>0</v>
          </cell>
          <cell r="H369">
            <v>0</v>
          </cell>
          <cell r="I369">
            <v>0</v>
          </cell>
          <cell r="J369">
            <v>0</v>
          </cell>
          <cell r="K369">
            <v>0</v>
          </cell>
          <cell r="L369">
            <v>0</v>
          </cell>
          <cell r="M369">
            <v>0</v>
          </cell>
          <cell r="N369">
            <v>0</v>
          </cell>
          <cell r="O369">
            <v>0</v>
          </cell>
          <cell r="P369">
            <v>0</v>
          </cell>
          <cell r="Q369">
            <v>0</v>
          </cell>
          <cell r="R369">
            <v>0</v>
          </cell>
          <cell r="S369">
            <v>0</v>
          </cell>
          <cell r="T369">
            <v>0</v>
          </cell>
          <cell r="U369">
            <v>0</v>
          </cell>
          <cell r="V369">
            <v>0</v>
          </cell>
          <cell r="W369">
            <v>0</v>
          </cell>
          <cell r="X369">
            <v>0</v>
          </cell>
          <cell r="Y369">
            <v>0</v>
          </cell>
          <cell r="Z369">
            <v>0</v>
          </cell>
          <cell r="AA369">
            <v>0</v>
          </cell>
          <cell r="AB369">
            <v>0</v>
          </cell>
          <cell r="AC369">
            <v>0</v>
          </cell>
          <cell r="AD369">
            <v>0</v>
          </cell>
          <cell r="AE369">
            <v>0</v>
          </cell>
        </row>
        <row r="370">
          <cell r="G370">
            <v>0</v>
          </cell>
          <cell r="H370">
            <v>0</v>
          </cell>
          <cell r="I370">
            <v>0</v>
          </cell>
          <cell r="J370">
            <v>0</v>
          </cell>
          <cell r="K370">
            <v>0</v>
          </cell>
          <cell r="L370">
            <v>0</v>
          </cell>
          <cell r="M370">
            <v>0</v>
          </cell>
          <cell r="N370">
            <v>0</v>
          </cell>
          <cell r="O370">
            <v>0</v>
          </cell>
          <cell r="P370">
            <v>0</v>
          </cell>
          <cell r="Q370">
            <v>0</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row>
        <row r="371">
          <cell r="G371">
            <v>0</v>
          </cell>
          <cell r="H371">
            <v>0</v>
          </cell>
          <cell r="I371">
            <v>0</v>
          </cell>
          <cell r="J371">
            <v>0</v>
          </cell>
          <cell r="K371">
            <v>0</v>
          </cell>
          <cell r="L371">
            <v>0</v>
          </cell>
          <cell r="M371">
            <v>0</v>
          </cell>
          <cell r="N371">
            <v>0</v>
          </cell>
          <cell r="O371">
            <v>0</v>
          </cell>
          <cell r="P371">
            <v>0</v>
          </cell>
          <cell r="Q371">
            <v>0</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row>
        <row r="372">
          <cell r="G372">
            <v>0</v>
          </cell>
          <cell r="H372">
            <v>0</v>
          </cell>
          <cell r="I372">
            <v>0</v>
          </cell>
          <cell r="J372">
            <v>0</v>
          </cell>
          <cell r="K372">
            <v>0</v>
          </cell>
          <cell r="L372">
            <v>0</v>
          </cell>
          <cell r="M372">
            <v>0</v>
          </cell>
          <cell r="N372">
            <v>0</v>
          </cell>
          <cell r="O372">
            <v>0</v>
          </cell>
          <cell r="P372">
            <v>0</v>
          </cell>
          <cell r="Q372">
            <v>0</v>
          </cell>
          <cell r="R372">
            <v>0</v>
          </cell>
          <cell r="S372">
            <v>0</v>
          </cell>
          <cell r="T372">
            <v>0</v>
          </cell>
          <cell r="U372">
            <v>0</v>
          </cell>
          <cell r="V372">
            <v>0</v>
          </cell>
          <cell r="W372">
            <v>0</v>
          </cell>
          <cell r="X372">
            <v>0</v>
          </cell>
          <cell r="Y372">
            <v>0</v>
          </cell>
          <cell r="Z372">
            <v>0</v>
          </cell>
          <cell r="AA372">
            <v>0</v>
          </cell>
          <cell r="AB372">
            <v>0</v>
          </cell>
          <cell r="AC372">
            <v>0</v>
          </cell>
          <cell r="AD372">
            <v>0</v>
          </cell>
          <cell r="AE372">
            <v>0</v>
          </cell>
        </row>
        <row r="373">
          <cell r="G373">
            <v>0</v>
          </cell>
          <cell r="H373">
            <v>0</v>
          </cell>
          <cell r="I373">
            <v>0</v>
          </cell>
          <cell r="J373">
            <v>0</v>
          </cell>
          <cell r="K373">
            <v>0</v>
          </cell>
          <cell r="L373">
            <v>0</v>
          </cell>
          <cell r="M373">
            <v>0</v>
          </cell>
          <cell r="N373">
            <v>0</v>
          </cell>
          <cell r="O373">
            <v>0</v>
          </cell>
          <cell r="P373">
            <v>0</v>
          </cell>
          <cell r="Q373">
            <v>0</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row>
        <row r="374">
          <cell r="G374">
            <v>0</v>
          </cell>
          <cell r="H374">
            <v>0</v>
          </cell>
          <cell r="I374">
            <v>0</v>
          </cell>
          <cell r="J374">
            <v>0</v>
          </cell>
          <cell r="K374">
            <v>0</v>
          </cell>
          <cell r="L374">
            <v>0</v>
          </cell>
          <cell r="M374">
            <v>0</v>
          </cell>
          <cell r="N374">
            <v>0</v>
          </cell>
          <cell r="O374">
            <v>0</v>
          </cell>
          <cell r="P374">
            <v>0</v>
          </cell>
          <cell r="Q374">
            <v>0</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row>
        <row r="375">
          <cell r="G375">
            <v>0</v>
          </cell>
          <cell r="H375">
            <v>0</v>
          </cell>
          <cell r="I375">
            <v>0</v>
          </cell>
          <cell r="J375">
            <v>0</v>
          </cell>
          <cell r="K375">
            <v>0</v>
          </cell>
          <cell r="L375">
            <v>0</v>
          </cell>
          <cell r="M375">
            <v>0</v>
          </cell>
          <cell r="N375">
            <v>0</v>
          </cell>
          <cell r="O375">
            <v>0</v>
          </cell>
          <cell r="P375">
            <v>0</v>
          </cell>
          <cell r="Q375">
            <v>0</v>
          </cell>
          <cell r="R375">
            <v>0</v>
          </cell>
          <cell r="S375">
            <v>0</v>
          </cell>
          <cell r="T375">
            <v>0</v>
          </cell>
          <cell r="U375">
            <v>0</v>
          </cell>
          <cell r="V375">
            <v>0</v>
          </cell>
          <cell r="W375">
            <v>0</v>
          </cell>
          <cell r="X375">
            <v>0</v>
          </cell>
          <cell r="Y375">
            <v>0</v>
          </cell>
          <cell r="Z375">
            <v>0</v>
          </cell>
          <cell r="AA375">
            <v>0</v>
          </cell>
          <cell r="AB375">
            <v>0</v>
          </cell>
          <cell r="AC375">
            <v>0</v>
          </cell>
          <cell r="AD375">
            <v>0</v>
          </cell>
          <cell r="AE375">
            <v>0</v>
          </cell>
        </row>
        <row r="376">
          <cell r="G376">
            <v>0</v>
          </cell>
          <cell r="H376">
            <v>0</v>
          </cell>
          <cell r="I376">
            <v>0</v>
          </cell>
          <cell r="J376">
            <v>0</v>
          </cell>
          <cell r="K376">
            <v>0</v>
          </cell>
          <cell r="L376">
            <v>0</v>
          </cell>
          <cell r="M376">
            <v>0</v>
          </cell>
          <cell r="N376">
            <v>0</v>
          </cell>
          <cell r="O376">
            <v>0</v>
          </cell>
          <cell r="P376">
            <v>0</v>
          </cell>
          <cell r="Q376">
            <v>0</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row>
        <row r="377">
          <cell r="G377">
            <v>0</v>
          </cell>
          <cell r="H377">
            <v>0</v>
          </cell>
          <cell r="I377">
            <v>0</v>
          </cell>
          <cell r="J377">
            <v>0</v>
          </cell>
          <cell r="K377">
            <v>0</v>
          </cell>
          <cell r="L377">
            <v>0</v>
          </cell>
          <cell r="M377">
            <v>0</v>
          </cell>
          <cell r="N377">
            <v>0</v>
          </cell>
          <cell r="O377">
            <v>0</v>
          </cell>
          <cell r="P377">
            <v>0</v>
          </cell>
          <cell r="Q377">
            <v>0</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row>
        <row r="378">
          <cell r="G378">
            <v>0</v>
          </cell>
          <cell r="H378">
            <v>0</v>
          </cell>
          <cell r="I378">
            <v>0</v>
          </cell>
          <cell r="J378">
            <v>0</v>
          </cell>
          <cell r="K378">
            <v>0</v>
          </cell>
          <cell r="L378">
            <v>0</v>
          </cell>
          <cell r="M378">
            <v>0</v>
          </cell>
          <cell r="N378">
            <v>0</v>
          </cell>
          <cell r="O378">
            <v>0</v>
          </cell>
          <cell r="P378">
            <v>0</v>
          </cell>
          <cell r="Q378">
            <v>0</v>
          </cell>
          <cell r="R378">
            <v>0</v>
          </cell>
          <cell r="S378">
            <v>0</v>
          </cell>
          <cell r="T378">
            <v>0</v>
          </cell>
          <cell r="U378">
            <v>0</v>
          </cell>
          <cell r="V378">
            <v>0</v>
          </cell>
          <cell r="W378">
            <v>0</v>
          </cell>
          <cell r="X378">
            <v>0</v>
          </cell>
          <cell r="Y378">
            <v>0</v>
          </cell>
          <cell r="Z378">
            <v>0</v>
          </cell>
          <cell r="AA378">
            <v>0</v>
          </cell>
          <cell r="AB378">
            <v>0</v>
          </cell>
          <cell r="AC378">
            <v>0</v>
          </cell>
          <cell r="AD378">
            <v>0</v>
          </cell>
          <cell r="AE378">
            <v>0</v>
          </cell>
        </row>
        <row r="379">
          <cell r="G379">
            <v>0</v>
          </cell>
          <cell r="H379">
            <v>0</v>
          </cell>
          <cell r="I379">
            <v>0</v>
          </cell>
          <cell r="J379">
            <v>0</v>
          </cell>
          <cell r="K379">
            <v>0</v>
          </cell>
          <cell r="L379">
            <v>0</v>
          </cell>
          <cell r="M379">
            <v>0</v>
          </cell>
          <cell r="N379">
            <v>0</v>
          </cell>
          <cell r="O379">
            <v>0</v>
          </cell>
          <cell r="P379">
            <v>0</v>
          </cell>
          <cell r="Q379">
            <v>0</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row>
        <row r="380">
          <cell r="G380">
            <v>0</v>
          </cell>
          <cell r="H380">
            <v>0</v>
          </cell>
          <cell r="I380">
            <v>0</v>
          </cell>
          <cell r="J380">
            <v>0</v>
          </cell>
          <cell r="K380">
            <v>0</v>
          </cell>
          <cell r="L380">
            <v>0</v>
          </cell>
          <cell r="M380">
            <v>0</v>
          </cell>
          <cell r="N380">
            <v>0</v>
          </cell>
          <cell r="O380">
            <v>0</v>
          </cell>
          <cell r="P380">
            <v>0</v>
          </cell>
          <cell r="Q380">
            <v>0</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row>
        <row r="381">
          <cell r="G381">
            <v>0</v>
          </cell>
          <cell r="H381">
            <v>0</v>
          </cell>
          <cell r="I381">
            <v>0</v>
          </cell>
          <cell r="J381">
            <v>0</v>
          </cell>
          <cell r="K381">
            <v>0</v>
          </cell>
          <cell r="L381">
            <v>0</v>
          </cell>
          <cell r="M381">
            <v>0</v>
          </cell>
          <cell r="N381">
            <v>0</v>
          </cell>
          <cell r="O381">
            <v>0</v>
          </cell>
          <cell r="P381">
            <v>0</v>
          </cell>
          <cell r="Q381">
            <v>0</v>
          </cell>
          <cell r="R381">
            <v>0</v>
          </cell>
          <cell r="S381">
            <v>0</v>
          </cell>
          <cell r="T381">
            <v>0</v>
          </cell>
          <cell r="U381">
            <v>0</v>
          </cell>
          <cell r="V381">
            <v>0</v>
          </cell>
          <cell r="W381">
            <v>0</v>
          </cell>
          <cell r="X381">
            <v>0</v>
          </cell>
          <cell r="Y381">
            <v>0</v>
          </cell>
          <cell r="Z381">
            <v>0</v>
          </cell>
          <cell r="AA381">
            <v>0</v>
          </cell>
          <cell r="AB381">
            <v>0</v>
          </cell>
          <cell r="AC381">
            <v>0</v>
          </cell>
          <cell r="AD381">
            <v>0</v>
          </cell>
          <cell r="AE381">
            <v>0</v>
          </cell>
        </row>
        <row r="382">
          <cell r="G382">
            <v>0</v>
          </cell>
          <cell r="H382">
            <v>0</v>
          </cell>
          <cell r="I382">
            <v>0</v>
          </cell>
          <cell r="J382">
            <v>0</v>
          </cell>
          <cell r="K382">
            <v>0</v>
          </cell>
          <cell r="L382">
            <v>0</v>
          </cell>
          <cell r="M382">
            <v>0</v>
          </cell>
          <cell r="N382">
            <v>0</v>
          </cell>
          <cell r="O382">
            <v>0</v>
          </cell>
          <cell r="P382">
            <v>0</v>
          </cell>
          <cell r="Q382">
            <v>0</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row>
        <row r="383">
          <cell r="G383">
            <v>0</v>
          </cell>
          <cell r="H383">
            <v>0</v>
          </cell>
          <cell r="I383">
            <v>0</v>
          </cell>
          <cell r="J383">
            <v>0</v>
          </cell>
          <cell r="K383">
            <v>0</v>
          </cell>
          <cell r="L383">
            <v>0</v>
          </cell>
          <cell r="M383">
            <v>0</v>
          </cell>
          <cell r="N383">
            <v>0</v>
          </cell>
          <cell r="O383">
            <v>0</v>
          </cell>
          <cell r="P383">
            <v>0</v>
          </cell>
          <cell r="Q383">
            <v>0</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row>
        <row r="384">
          <cell r="G384">
            <v>0</v>
          </cell>
          <cell r="H384">
            <v>0</v>
          </cell>
          <cell r="I384">
            <v>0</v>
          </cell>
          <cell r="J384">
            <v>0</v>
          </cell>
          <cell r="K384">
            <v>0</v>
          </cell>
          <cell r="L384">
            <v>0</v>
          </cell>
          <cell r="M384">
            <v>0</v>
          </cell>
          <cell r="N384">
            <v>0</v>
          </cell>
          <cell r="O384">
            <v>0</v>
          </cell>
          <cell r="P384">
            <v>0</v>
          </cell>
          <cell r="Q384">
            <v>0</v>
          </cell>
          <cell r="R384">
            <v>0</v>
          </cell>
          <cell r="S384">
            <v>0</v>
          </cell>
          <cell r="T384">
            <v>0</v>
          </cell>
          <cell r="U384">
            <v>0</v>
          </cell>
          <cell r="V384">
            <v>0</v>
          </cell>
          <cell r="W384">
            <v>0</v>
          </cell>
          <cell r="X384">
            <v>0</v>
          </cell>
          <cell r="Y384">
            <v>0</v>
          </cell>
          <cell r="Z384">
            <v>0</v>
          </cell>
          <cell r="AA384">
            <v>0</v>
          </cell>
          <cell r="AB384">
            <v>0</v>
          </cell>
          <cell r="AC384">
            <v>0</v>
          </cell>
          <cell r="AD384">
            <v>0</v>
          </cell>
          <cell r="AE384">
            <v>0</v>
          </cell>
        </row>
        <row r="385">
          <cell r="G385">
            <v>0</v>
          </cell>
          <cell r="H385">
            <v>0</v>
          </cell>
          <cell r="I385">
            <v>0</v>
          </cell>
          <cell r="J385">
            <v>0</v>
          </cell>
          <cell r="K385">
            <v>0</v>
          </cell>
          <cell r="L385">
            <v>0</v>
          </cell>
          <cell r="M385">
            <v>0</v>
          </cell>
          <cell r="N385">
            <v>0</v>
          </cell>
          <cell r="O385">
            <v>0</v>
          </cell>
          <cell r="P385">
            <v>0</v>
          </cell>
          <cell r="Q385">
            <v>0</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row>
        <row r="386">
          <cell r="G386">
            <v>0</v>
          </cell>
          <cell r="H386">
            <v>0</v>
          </cell>
          <cell r="I386">
            <v>0</v>
          </cell>
          <cell r="J386">
            <v>0</v>
          </cell>
          <cell r="K386">
            <v>0</v>
          </cell>
          <cell r="L386">
            <v>0</v>
          </cell>
          <cell r="M386">
            <v>0</v>
          </cell>
          <cell r="N386">
            <v>0</v>
          </cell>
          <cell r="O386">
            <v>0</v>
          </cell>
          <cell r="P386">
            <v>0</v>
          </cell>
          <cell r="Q386">
            <v>0</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row>
        <row r="387">
          <cell r="G387">
            <v>0</v>
          </cell>
          <cell r="H387">
            <v>0</v>
          </cell>
          <cell r="I387">
            <v>0</v>
          </cell>
          <cell r="J387">
            <v>0</v>
          </cell>
          <cell r="K387">
            <v>0</v>
          </cell>
          <cell r="L387">
            <v>0</v>
          </cell>
          <cell r="M387">
            <v>0</v>
          </cell>
          <cell r="N387">
            <v>0</v>
          </cell>
          <cell r="O387">
            <v>0</v>
          </cell>
          <cell r="P387">
            <v>0</v>
          </cell>
          <cell r="Q387">
            <v>0</v>
          </cell>
          <cell r="R387">
            <v>0</v>
          </cell>
          <cell r="S387">
            <v>0</v>
          </cell>
          <cell r="T387">
            <v>0</v>
          </cell>
          <cell r="U387">
            <v>0</v>
          </cell>
          <cell r="V387">
            <v>0</v>
          </cell>
          <cell r="W387">
            <v>0</v>
          </cell>
          <cell r="X387">
            <v>0</v>
          </cell>
          <cell r="Y387">
            <v>0</v>
          </cell>
          <cell r="Z387">
            <v>0</v>
          </cell>
          <cell r="AA387">
            <v>0</v>
          </cell>
          <cell r="AB387">
            <v>0</v>
          </cell>
          <cell r="AC387">
            <v>0</v>
          </cell>
          <cell r="AD387">
            <v>0</v>
          </cell>
          <cell r="AE387">
            <v>0</v>
          </cell>
        </row>
        <row r="388">
          <cell r="G388">
            <v>0</v>
          </cell>
          <cell r="H388">
            <v>0</v>
          </cell>
          <cell r="I388">
            <v>0</v>
          </cell>
          <cell r="J388">
            <v>0</v>
          </cell>
          <cell r="K388">
            <v>0</v>
          </cell>
          <cell r="L388">
            <v>0</v>
          </cell>
          <cell r="M388">
            <v>0</v>
          </cell>
          <cell r="N388">
            <v>0</v>
          </cell>
          <cell r="O388">
            <v>0</v>
          </cell>
          <cell r="P388">
            <v>0</v>
          </cell>
          <cell r="Q388">
            <v>0</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row>
        <row r="389">
          <cell r="G389">
            <v>0</v>
          </cell>
          <cell r="H389">
            <v>0</v>
          </cell>
          <cell r="I389">
            <v>0</v>
          </cell>
          <cell r="J389">
            <v>0</v>
          </cell>
          <cell r="K389">
            <v>0</v>
          </cell>
          <cell r="L389">
            <v>0</v>
          </cell>
          <cell r="M389">
            <v>0</v>
          </cell>
          <cell r="N389">
            <v>0</v>
          </cell>
          <cell r="O389">
            <v>0</v>
          </cell>
          <cell r="P389">
            <v>0</v>
          </cell>
          <cell r="Q389">
            <v>0</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row>
        <row r="390">
          <cell r="G390">
            <v>0</v>
          </cell>
          <cell r="H390">
            <v>0</v>
          </cell>
          <cell r="I390">
            <v>0</v>
          </cell>
          <cell r="J390">
            <v>0</v>
          </cell>
          <cell r="K390">
            <v>0</v>
          </cell>
          <cell r="L390">
            <v>0</v>
          </cell>
          <cell r="M390">
            <v>0</v>
          </cell>
          <cell r="N390">
            <v>0</v>
          </cell>
          <cell r="O390">
            <v>0</v>
          </cell>
          <cell r="P390">
            <v>0</v>
          </cell>
          <cell r="Q390">
            <v>0</v>
          </cell>
          <cell r="R390">
            <v>0</v>
          </cell>
          <cell r="S390">
            <v>0</v>
          </cell>
          <cell r="T390">
            <v>0</v>
          </cell>
          <cell r="U390">
            <v>0</v>
          </cell>
          <cell r="V390">
            <v>0</v>
          </cell>
          <cell r="W390">
            <v>0</v>
          </cell>
          <cell r="X390">
            <v>0</v>
          </cell>
          <cell r="Y390">
            <v>0</v>
          </cell>
          <cell r="Z390">
            <v>0</v>
          </cell>
          <cell r="AA390">
            <v>0</v>
          </cell>
          <cell r="AB390">
            <v>0</v>
          </cell>
          <cell r="AC390">
            <v>0</v>
          </cell>
          <cell r="AD390">
            <v>0</v>
          </cell>
          <cell r="AE390">
            <v>0</v>
          </cell>
        </row>
        <row r="391">
          <cell r="G391">
            <v>0</v>
          </cell>
          <cell r="H391">
            <v>0</v>
          </cell>
          <cell r="I391">
            <v>0</v>
          </cell>
          <cell r="J391">
            <v>0</v>
          </cell>
          <cell r="K391">
            <v>0</v>
          </cell>
          <cell r="L391">
            <v>0</v>
          </cell>
          <cell r="M391">
            <v>0</v>
          </cell>
          <cell r="N391">
            <v>0</v>
          </cell>
          <cell r="O391">
            <v>0</v>
          </cell>
          <cell r="P391">
            <v>0</v>
          </cell>
          <cell r="Q391">
            <v>0</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row>
        <row r="392">
          <cell r="G392">
            <v>0</v>
          </cell>
          <cell r="H392">
            <v>0</v>
          </cell>
          <cell r="I392">
            <v>0</v>
          </cell>
          <cell r="J392">
            <v>0</v>
          </cell>
          <cell r="K392">
            <v>0</v>
          </cell>
          <cell r="L392">
            <v>0</v>
          </cell>
          <cell r="M392">
            <v>0</v>
          </cell>
          <cell r="N392">
            <v>0</v>
          </cell>
          <cell r="O392">
            <v>0</v>
          </cell>
          <cell r="P392">
            <v>0</v>
          </cell>
          <cell r="Q392">
            <v>0</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row>
        <row r="393">
          <cell r="G393">
            <v>0</v>
          </cell>
          <cell r="H393">
            <v>0</v>
          </cell>
          <cell r="I393">
            <v>0</v>
          </cell>
          <cell r="J393">
            <v>0</v>
          </cell>
          <cell r="K393">
            <v>0</v>
          </cell>
          <cell r="L393">
            <v>0</v>
          </cell>
          <cell r="M393">
            <v>0</v>
          </cell>
          <cell r="N393">
            <v>0</v>
          </cell>
          <cell r="O393">
            <v>0</v>
          </cell>
          <cell r="P393">
            <v>0</v>
          </cell>
          <cell r="Q393">
            <v>0</v>
          </cell>
          <cell r="R393">
            <v>0</v>
          </cell>
          <cell r="S393">
            <v>0</v>
          </cell>
          <cell r="T393">
            <v>0</v>
          </cell>
          <cell r="U393">
            <v>0</v>
          </cell>
          <cell r="V393">
            <v>0</v>
          </cell>
          <cell r="W393">
            <v>0</v>
          </cell>
          <cell r="X393">
            <v>0</v>
          </cell>
          <cell r="Y393">
            <v>0</v>
          </cell>
          <cell r="Z393">
            <v>0</v>
          </cell>
          <cell r="AA393">
            <v>0</v>
          </cell>
          <cell r="AB393">
            <v>0</v>
          </cell>
          <cell r="AC393">
            <v>0</v>
          </cell>
          <cell r="AD393">
            <v>0</v>
          </cell>
          <cell r="AE393">
            <v>0</v>
          </cell>
        </row>
        <row r="394">
          <cell r="G394">
            <v>0</v>
          </cell>
          <cell r="H394">
            <v>0</v>
          </cell>
          <cell r="I394">
            <v>0</v>
          </cell>
          <cell r="J394">
            <v>0</v>
          </cell>
          <cell r="K394">
            <v>0</v>
          </cell>
          <cell r="L394">
            <v>0</v>
          </cell>
          <cell r="M394">
            <v>0</v>
          </cell>
          <cell r="N394">
            <v>0</v>
          </cell>
          <cell r="O394">
            <v>0</v>
          </cell>
          <cell r="P394">
            <v>0</v>
          </cell>
          <cell r="Q394">
            <v>0</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row>
        <row r="395">
          <cell r="G395">
            <v>0</v>
          </cell>
          <cell r="H395">
            <v>0</v>
          </cell>
          <cell r="I395">
            <v>0</v>
          </cell>
          <cell r="J395">
            <v>0</v>
          </cell>
          <cell r="K395">
            <v>0</v>
          </cell>
          <cell r="L395">
            <v>0</v>
          </cell>
          <cell r="M395">
            <v>0</v>
          </cell>
          <cell r="N395">
            <v>0</v>
          </cell>
          <cell r="O395">
            <v>0</v>
          </cell>
          <cell r="P395">
            <v>0</v>
          </cell>
          <cell r="Q395">
            <v>0</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row>
        <row r="396">
          <cell r="G396">
            <v>0</v>
          </cell>
          <cell r="H396">
            <v>0</v>
          </cell>
          <cell r="I396">
            <v>0</v>
          </cell>
          <cell r="J396">
            <v>0</v>
          </cell>
          <cell r="K396">
            <v>0</v>
          </cell>
          <cell r="L396">
            <v>0</v>
          </cell>
          <cell r="M396">
            <v>0</v>
          </cell>
          <cell r="N396">
            <v>0</v>
          </cell>
          <cell r="O396">
            <v>0</v>
          </cell>
          <cell r="P396">
            <v>0</v>
          </cell>
          <cell r="Q396">
            <v>0</v>
          </cell>
          <cell r="R396">
            <v>0</v>
          </cell>
          <cell r="S396">
            <v>0</v>
          </cell>
          <cell r="T396">
            <v>0</v>
          </cell>
          <cell r="U396">
            <v>0</v>
          </cell>
          <cell r="V396">
            <v>0</v>
          </cell>
          <cell r="W396">
            <v>0</v>
          </cell>
          <cell r="X396">
            <v>0</v>
          </cell>
          <cell r="Y396">
            <v>0</v>
          </cell>
          <cell r="Z396">
            <v>0</v>
          </cell>
          <cell r="AA396">
            <v>0</v>
          </cell>
          <cell r="AB396">
            <v>0</v>
          </cell>
          <cell r="AC396">
            <v>0</v>
          </cell>
          <cell r="AD396">
            <v>0</v>
          </cell>
          <cell r="AE396">
            <v>0</v>
          </cell>
        </row>
        <row r="397">
          <cell r="G397">
            <v>0</v>
          </cell>
          <cell r="H397">
            <v>0</v>
          </cell>
          <cell r="I397">
            <v>0</v>
          </cell>
          <cell r="J397">
            <v>0</v>
          </cell>
          <cell r="K397">
            <v>0</v>
          </cell>
          <cell r="L397">
            <v>0</v>
          </cell>
          <cell r="M397">
            <v>0</v>
          </cell>
          <cell r="N397">
            <v>0</v>
          </cell>
          <cell r="O397">
            <v>0</v>
          </cell>
          <cell r="P397">
            <v>0</v>
          </cell>
          <cell r="Q397">
            <v>0</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row>
        <row r="398">
          <cell r="G398">
            <v>0</v>
          </cell>
          <cell r="H398">
            <v>0</v>
          </cell>
          <cell r="I398">
            <v>0</v>
          </cell>
          <cell r="J398">
            <v>0</v>
          </cell>
          <cell r="K398">
            <v>0</v>
          </cell>
          <cell r="L398">
            <v>0</v>
          </cell>
          <cell r="M398">
            <v>0</v>
          </cell>
          <cell r="N398">
            <v>0</v>
          </cell>
          <cell r="O398">
            <v>0</v>
          </cell>
          <cell r="P398">
            <v>0</v>
          </cell>
          <cell r="Q398">
            <v>0</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row>
        <row r="399">
          <cell r="G399">
            <v>0</v>
          </cell>
          <cell r="H399">
            <v>0</v>
          </cell>
          <cell r="I399">
            <v>0</v>
          </cell>
          <cell r="J399">
            <v>0</v>
          </cell>
          <cell r="K399">
            <v>0</v>
          </cell>
          <cell r="L399">
            <v>0</v>
          </cell>
          <cell r="M399">
            <v>0</v>
          </cell>
          <cell r="N399">
            <v>0</v>
          </cell>
          <cell r="O399">
            <v>0</v>
          </cell>
          <cell r="P399">
            <v>0</v>
          </cell>
          <cell r="Q399">
            <v>0</v>
          </cell>
          <cell r="R399">
            <v>0</v>
          </cell>
          <cell r="S399">
            <v>0</v>
          </cell>
          <cell r="T399">
            <v>0</v>
          </cell>
          <cell r="U399">
            <v>0</v>
          </cell>
          <cell r="V399">
            <v>0</v>
          </cell>
          <cell r="W399">
            <v>0</v>
          </cell>
          <cell r="X399">
            <v>0</v>
          </cell>
          <cell r="Y399">
            <v>0</v>
          </cell>
          <cell r="Z399">
            <v>0</v>
          </cell>
          <cell r="AA399">
            <v>0</v>
          </cell>
          <cell r="AB399">
            <v>0</v>
          </cell>
          <cell r="AC399">
            <v>0</v>
          </cell>
          <cell r="AD399">
            <v>0</v>
          </cell>
          <cell r="AE399">
            <v>0</v>
          </cell>
        </row>
        <row r="400">
          <cell r="G400">
            <v>0</v>
          </cell>
          <cell r="H400">
            <v>0</v>
          </cell>
          <cell r="I400">
            <v>0</v>
          </cell>
          <cell r="J400">
            <v>0</v>
          </cell>
          <cell r="K400">
            <v>0</v>
          </cell>
          <cell r="L400">
            <v>0</v>
          </cell>
          <cell r="M400">
            <v>0</v>
          </cell>
          <cell r="N400">
            <v>0</v>
          </cell>
          <cell r="O400">
            <v>0</v>
          </cell>
          <cell r="P400">
            <v>0</v>
          </cell>
          <cell r="Q400">
            <v>0</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row>
        <row r="401">
          <cell r="G401">
            <v>0</v>
          </cell>
          <cell r="H401">
            <v>0</v>
          </cell>
          <cell r="I401">
            <v>0</v>
          </cell>
          <cell r="J401">
            <v>0</v>
          </cell>
          <cell r="K401">
            <v>0</v>
          </cell>
          <cell r="L401">
            <v>0</v>
          </cell>
          <cell r="M401">
            <v>0</v>
          </cell>
          <cell r="N401">
            <v>0</v>
          </cell>
          <cell r="O401">
            <v>0</v>
          </cell>
          <cell r="P401">
            <v>0</v>
          </cell>
          <cell r="Q401">
            <v>0</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row>
        <row r="402">
          <cell r="G402">
            <v>0</v>
          </cell>
          <cell r="H402">
            <v>0</v>
          </cell>
          <cell r="I402">
            <v>0</v>
          </cell>
          <cell r="J402">
            <v>0</v>
          </cell>
          <cell r="K402">
            <v>0</v>
          </cell>
          <cell r="L402">
            <v>0</v>
          </cell>
          <cell r="M402">
            <v>0</v>
          </cell>
          <cell r="N402">
            <v>0</v>
          </cell>
          <cell r="O402">
            <v>0</v>
          </cell>
          <cell r="P402">
            <v>0</v>
          </cell>
          <cell r="Q402">
            <v>0</v>
          </cell>
          <cell r="R402">
            <v>0</v>
          </cell>
          <cell r="S402">
            <v>0</v>
          </cell>
          <cell r="T402">
            <v>0</v>
          </cell>
          <cell r="U402">
            <v>0</v>
          </cell>
          <cell r="V402">
            <v>0</v>
          </cell>
          <cell r="W402">
            <v>0</v>
          </cell>
          <cell r="X402">
            <v>0</v>
          </cell>
          <cell r="Y402">
            <v>0</v>
          </cell>
          <cell r="Z402">
            <v>0</v>
          </cell>
          <cell r="AA402">
            <v>0</v>
          </cell>
          <cell r="AB402">
            <v>0</v>
          </cell>
          <cell r="AC402">
            <v>0</v>
          </cell>
          <cell r="AD402">
            <v>0</v>
          </cell>
          <cell r="AE402">
            <v>0</v>
          </cell>
        </row>
        <row r="403">
          <cell r="G403">
            <v>0</v>
          </cell>
          <cell r="H403">
            <v>0</v>
          </cell>
          <cell r="I403">
            <v>0</v>
          </cell>
          <cell r="J403">
            <v>0</v>
          </cell>
          <cell r="K403">
            <v>0</v>
          </cell>
          <cell r="L403">
            <v>0</v>
          </cell>
          <cell r="M403">
            <v>0</v>
          </cell>
          <cell r="N403">
            <v>0</v>
          </cell>
          <cell r="O403">
            <v>0</v>
          </cell>
          <cell r="P403">
            <v>0</v>
          </cell>
          <cell r="Q403">
            <v>0</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row>
        <row r="404">
          <cell r="G404">
            <v>0</v>
          </cell>
          <cell r="H404">
            <v>0</v>
          </cell>
          <cell r="I404">
            <v>0</v>
          </cell>
          <cell r="J404">
            <v>0</v>
          </cell>
          <cell r="K404">
            <v>0</v>
          </cell>
          <cell r="L404">
            <v>0</v>
          </cell>
          <cell r="M404">
            <v>0</v>
          </cell>
          <cell r="N404">
            <v>0</v>
          </cell>
          <cell r="O404">
            <v>0</v>
          </cell>
          <cell r="P404">
            <v>0</v>
          </cell>
          <cell r="Q404">
            <v>0</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row>
        <row r="405">
          <cell r="G405">
            <v>0</v>
          </cell>
          <cell r="H405">
            <v>0</v>
          </cell>
          <cell r="I405">
            <v>0</v>
          </cell>
          <cell r="J405">
            <v>0</v>
          </cell>
          <cell r="K405">
            <v>0</v>
          </cell>
          <cell r="L405">
            <v>0</v>
          </cell>
          <cell r="M405">
            <v>0</v>
          </cell>
          <cell r="N405">
            <v>0</v>
          </cell>
          <cell r="O405">
            <v>0</v>
          </cell>
          <cell r="P405">
            <v>0</v>
          </cell>
          <cell r="Q405">
            <v>0</v>
          </cell>
          <cell r="R405">
            <v>0</v>
          </cell>
          <cell r="S405">
            <v>0</v>
          </cell>
          <cell r="T405">
            <v>0</v>
          </cell>
          <cell r="U405">
            <v>0</v>
          </cell>
          <cell r="V405">
            <v>0</v>
          </cell>
          <cell r="W405">
            <v>0</v>
          </cell>
          <cell r="X405">
            <v>0</v>
          </cell>
          <cell r="Y405">
            <v>0</v>
          </cell>
          <cell r="Z405">
            <v>0</v>
          </cell>
          <cell r="AA405">
            <v>0</v>
          </cell>
          <cell r="AB405">
            <v>0</v>
          </cell>
          <cell r="AC405">
            <v>0</v>
          </cell>
          <cell r="AD405">
            <v>0</v>
          </cell>
          <cell r="AE405">
            <v>0</v>
          </cell>
        </row>
        <row r="406">
          <cell r="G406">
            <v>0</v>
          </cell>
          <cell r="H406">
            <v>0</v>
          </cell>
          <cell r="I406">
            <v>0</v>
          </cell>
          <cell r="J406">
            <v>0</v>
          </cell>
          <cell r="K406">
            <v>0</v>
          </cell>
          <cell r="L406">
            <v>0</v>
          </cell>
          <cell r="M406">
            <v>0</v>
          </cell>
          <cell r="N406">
            <v>0</v>
          </cell>
          <cell r="O406">
            <v>0</v>
          </cell>
          <cell r="P406">
            <v>0</v>
          </cell>
          <cell r="Q406">
            <v>0</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row>
        <row r="407">
          <cell r="G407">
            <v>0</v>
          </cell>
          <cell r="H407">
            <v>0</v>
          </cell>
          <cell r="I407">
            <v>0</v>
          </cell>
          <cell r="J407">
            <v>0</v>
          </cell>
          <cell r="K407">
            <v>0</v>
          </cell>
          <cell r="L407">
            <v>0</v>
          </cell>
          <cell r="M407">
            <v>0</v>
          </cell>
          <cell r="N407">
            <v>0</v>
          </cell>
          <cell r="O407">
            <v>0</v>
          </cell>
          <cell r="P407">
            <v>0</v>
          </cell>
          <cell r="Q407">
            <v>0</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row>
        <row r="408">
          <cell r="G408">
            <v>0</v>
          </cell>
          <cell r="H408">
            <v>0</v>
          </cell>
          <cell r="I408">
            <v>0</v>
          </cell>
          <cell r="J408">
            <v>0</v>
          </cell>
          <cell r="K408">
            <v>0</v>
          </cell>
          <cell r="L408">
            <v>0</v>
          </cell>
          <cell r="M408">
            <v>0</v>
          </cell>
          <cell r="N408">
            <v>0</v>
          </cell>
          <cell r="O408">
            <v>0</v>
          </cell>
          <cell r="P408">
            <v>0</v>
          </cell>
          <cell r="Q408">
            <v>0</v>
          </cell>
          <cell r="R408">
            <v>0</v>
          </cell>
          <cell r="S408">
            <v>0</v>
          </cell>
          <cell r="T408">
            <v>0</v>
          </cell>
          <cell r="U408">
            <v>0</v>
          </cell>
          <cell r="V408">
            <v>0</v>
          </cell>
          <cell r="W408">
            <v>0</v>
          </cell>
          <cell r="X408">
            <v>0</v>
          </cell>
          <cell r="Y408">
            <v>0</v>
          </cell>
          <cell r="Z408">
            <v>0</v>
          </cell>
          <cell r="AA408">
            <v>0</v>
          </cell>
          <cell r="AB408">
            <v>0</v>
          </cell>
          <cell r="AC408">
            <v>0</v>
          </cell>
          <cell r="AD408">
            <v>0</v>
          </cell>
          <cell r="AE408">
            <v>0</v>
          </cell>
        </row>
        <row r="409">
          <cell r="G409">
            <v>0</v>
          </cell>
          <cell r="H409">
            <v>0</v>
          </cell>
          <cell r="I409">
            <v>0</v>
          </cell>
          <cell r="J409">
            <v>0</v>
          </cell>
          <cell r="K409">
            <v>0</v>
          </cell>
          <cell r="L409">
            <v>0</v>
          </cell>
          <cell r="M409">
            <v>0</v>
          </cell>
          <cell r="N409">
            <v>0</v>
          </cell>
          <cell r="O409">
            <v>0</v>
          </cell>
          <cell r="P409">
            <v>0</v>
          </cell>
          <cell r="Q409">
            <v>0</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row>
        <row r="410">
          <cell r="G410">
            <v>0</v>
          </cell>
          <cell r="H410">
            <v>0</v>
          </cell>
          <cell r="I410">
            <v>0</v>
          </cell>
          <cell r="J410">
            <v>0</v>
          </cell>
          <cell r="K410">
            <v>0</v>
          </cell>
          <cell r="L410">
            <v>0</v>
          </cell>
          <cell r="M410">
            <v>0</v>
          </cell>
          <cell r="N410">
            <v>0</v>
          </cell>
          <cell r="O410">
            <v>0</v>
          </cell>
          <cell r="P410">
            <v>0</v>
          </cell>
          <cell r="Q410">
            <v>0</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row>
        <row r="411">
          <cell r="G411">
            <v>0</v>
          </cell>
          <cell r="H411">
            <v>0</v>
          </cell>
          <cell r="I411">
            <v>0</v>
          </cell>
          <cell r="J411">
            <v>0</v>
          </cell>
          <cell r="K411">
            <v>0</v>
          </cell>
          <cell r="L411">
            <v>0</v>
          </cell>
          <cell r="M411">
            <v>0</v>
          </cell>
          <cell r="N411">
            <v>0</v>
          </cell>
          <cell r="O411">
            <v>0</v>
          </cell>
          <cell r="P411">
            <v>0</v>
          </cell>
          <cell r="Q411">
            <v>0</v>
          </cell>
          <cell r="R411">
            <v>0</v>
          </cell>
          <cell r="S411">
            <v>0</v>
          </cell>
          <cell r="T411">
            <v>0</v>
          </cell>
          <cell r="U411">
            <v>0</v>
          </cell>
          <cell r="V411">
            <v>0</v>
          </cell>
          <cell r="W411">
            <v>0</v>
          </cell>
          <cell r="X411">
            <v>0</v>
          </cell>
          <cell r="Y411">
            <v>0</v>
          </cell>
          <cell r="Z411">
            <v>0</v>
          </cell>
          <cell r="AA411">
            <v>0</v>
          </cell>
          <cell r="AB411">
            <v>0</v>
          </cell>
          <cell r="AC411">
            <v>0</v>
          </cell>
          <cell r="AD411">
            <v>0</v>
          </cell>
          <cell r="AE411">
            <v>0</v>
          </cell>
        </row>
        <row r="412">
          <cell r="G412">
            <v>0</v>
          </cell>
          <cell r="H412">
            <v>0</v>
          </cell>
          <cell r="I412">
            <v>0</v>
          </cell>
          <cell r="J412">
            <v>0</v>
          </cell>
          <cell r="K412">
            <v>0</v>
          </cell>
          <cell r="L412">
            <v>0</v>
          </cell>
          <cell r="M412">
            <v>0</v>
          </cell>
          <cell r="N412">
            <v>0</v>
          </cell>
          <cell r="O412">
            <v>0</v>
          </cell>
          <cell r="P412">
            <v>0</v>
          </cell>
          <cell r="Q412">
            <v>0</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row>
        <row r="413">
          <cell r="G413">
            <v>0</v>
          </cell>
          <cell r="H413">
            <v>0</v>
          </cell>
          <cell r="I413">
            <v>0</v>
          </cell>
          <cell r="J413">
            <v>0</v>
          </cell>
          <cell r="K413">
            <v>0</v>
          </cell>
          <cell r="L413">
            <v>0</v>
          </cell>
          <cell r="M413">
            <v>0</v>
          </cell>
          <cell r="N413">
            <v>0</v>
          </cell>
          <cell r="O413">
            <v>0</v>
          </cell>
          <cell r="P413">
            <v>0</v>
          </cell>
          <cell r="Q413">
            <v>0</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row>
        <row r="414">
          <cell r="G414">
            <v>0</v>
          </cell>
          <cell r="H414">
            <v>0</v>
          </cell>
          <cell r="I414">
            <v>0</v>
          </cell>
          <cell r="J414">
            <v>0</v>
          </cell>
          <cell r="K414">
            <v>0</v>
          </cell>
          <cell r="L414">
            <v>0</v>
          </cell>
          <cell r="M414">
            <v>0</v>
          </cell>
          <cell r="N414">
            <v>0</v>
          </cell>
          <cell r="O414">
            <v>0</v>
          </cell>
          <cell r="P414">
            <v>0</v>
          </cell>
          <cell r="Q414">
            <v>0</v>
          </cell>
          <cell r="R414">
            <v>0</v>
          </cell>
          <cell r="S414">
            <v>0</v>
          </cell>
          <cell r="T414">
            <v>0</v>
          </cell>
          <cell r="U414">
            <v>0</v>
          </cell>
          <cell r="V414">
            <v>0</v>
          </cell>
          <cell r="W414">
            <v>0</v>
          </cell>
          <cell r="X414">
            <v>0</v>
          </cell>
          <cell r="Y414">
            <v>0</v>
          </cell>
          <cell r="Z414">
            <v>0</v>
          </cell>
          <cell r="AA414">
            <v>0</v>
          </cell>
          <cell r="AB414">
            <v>0</v>
          </cell>
          <cell r="AC414">
            <v>0</v>
          </cell>
          <cell r="AD414">
            <v>0</v>
          </cell>
          <cell r="AE414">
            <v>0</v>
          </cell>
        </row>
        <row r="415">
          <cell r="G415">
            <v>0</v>
          </cell>
          <cell r="H415">
            <v>0</v>
          </cell>
          <cell r="I415">
            <v>0</v>
          </cell>
          <cell r="J415">
            <v>0</v>
          </cell>
          <cell r="K415">
            <v>0</v>
          </cell>
          <cell r="L415">
            <v>0</v>
          </cell>
          <cell r="M415">
            <v>0</v>
          </cell>
          <cell r="N415">
            <v>0</v>
          </cell>
          <cell r="O415">
            <v>0</v>
          </cell>
          <cell r="P415">
            <v>0</v>
          </cell>
          <cell r="Q415">
            <v>0</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row>
        <row r="416">
          <cell r="G416">
            <v>0</v>
          </cell>
          <cell r="H416">
            <v>0</v>
          </cell>
          <cell r="I416">
            <v>0</v>
          </cell>
          <cell r="J416">
            <v>0</v>
          </cell>
          <cell r="K416">
            <v>0</v>
          </cell>
          <cell r="L416">
            <v>0</v>
          </cell>
          <cell r="M416">
            <v>0</v>
          </cell>
          <cell r="N416">
            <v>0</v>
          </cell>
          <cell r="O416">
            <v>0</v>
          </cell>
          <cell r="P416">
            <v>0</v>
          </cell>
          <cell r="Q416">
            <v>0</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row>
        <row r="417">
          <cell r="G417">
            <v>0</v>
          </cell>
          <cell r="H417">
            <v>0</v>
          </cell>
          <cell r="I417">
            <v>0</v>
          </cell>
          <cell r="J417">
            <v>0</v>
          </cell>
          <cell r="K417">
            <v>0</v>
          </cell>
          <cell r="L417">
            <v>0</v>
          </cell>
          <cell r="M417">
            <v>0</v>
          </cell>
          <cell r="N417">
            <v>0</v>
          </cell>
          <cell r="O417">
            <v>0</v>
          </cell>
          <cell r="P417">
            <v>0</v>
          </cell>
          <cell r="Q417">
            <v>0</v>
          </cell>
          <cell r="R417">
            <v>0</v>
          </cell>
          <cell r="S417">
            <v>0</v>
          </cell>
          <cell r="T417">
            <v>0</v>
          </cell>
          <cell r="U417">
            <v>0</v>
          </cell>
          <cell r="V417">
            <v>0</v>
          </cell>
          <cell r="W417">
            <v>0</v>
          </cell>
          <cell r="X417">
            <v>0</v>
          </cell>
          <cell r="Y417">
            <v>0</v>
          </cell>
          <cell r="Z417">
            <v>0</v>
          </cell>
          <cell r="AA417">
            <v>0</v>
          </cell>
          <cell r="AB417">
            <v>0</v>
          </cell>
          <cell r="AC417">
            <v>0</v>
          </cell>
          <cell r="AD417">
            <v>0</v>
          </cell>
          <cell r="AE417">
            <v>0</v>
          </cell>
        </row>
        <row r="418">
          <cell r="G418">
            <v>0</v>
          </cell>
          <cell r="H418">
            <v>0</v>
          </cell>
          <cell r="I418">
            <v>0</v>
          </cell>
          <cell r="J418">
            <v>0</v>
          </cell>
          <cell r="K418">
            <v>0</v>
          </cell>
          <cell r="L418">
            <v>0</v>
          </cell>
          <cell r="M418">
            <v>0</v>
          </cell>
          <cell r="N418">
            <v>0</v>
          </cell>
          <cell r="O418">
            <v>0</v>
          </cell>
          <cell r="P418">
            <v>0</v>
          </cell>
          <cell r="Q418">
            <v>0</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row>
        <row r="419">
          <cell r="G419">
            <v>0</v>
          </cell>
          <cell r="H419">
            <v>0</v>
          </cell>
          <cell r="I419">
            <v>0</v>
          </cell>
          <cell r="J419">
            <v>0</v>
          </cell>
          <cell r="K419">
            <v>0</v>
          </cell>
          <cell r="L419">
            <v>0</v>
          </cell>
          <cell r="M419">
            <v>0</v>
          </cell>
          <cell r="N419">
            <v>0</v>
          </cell>
          <cell r="O419">
            <v>0</v>
          </cell>
          <cell r="P419">
            <v>0</v>
          </cell>
          <cell r="Q419">
            <v>0</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row>
        <row r="420">
          <cell r="G420">
            <v>0</v>
          </cell>
          <cell r="H420">
            <v>0</v>
          </cell>
          <cell r="I420">
            <v>0</v>
          </cell>
          <cell r="J420">
            <v>0</v>
          </cell>
          <cell r="K420">
            <v>0</v>
          </cell>
          <cell r="L420">
            <v>0</v>
          </cell>
          <cell r="M420">
            <v>0</v>
          </cell>
          <cell r="N420">
            <v>0</v>
          </cell>
          <cell r="O420">
            <v>0</v>
          </cell>
          <cell r="P420">
            <v>0</v>
          </cell>
          <cell r="Q420">
            <v>0</v>
          </cell>
          <cell r="R420">
            <v>0</v>
          </cell>
          <cell r="S420">
            <v>0</v>
          </cell>
          <cell r="T420">
            <v>0</v>
          </cell>
          <cell r="U420">
            <v>0</v>
          </cell>
          <cell r="V420">
            <v>0</v>
          </cell>
          <cell r="W420">
            <v>0</v>
          </cell>
          <cell r="X420">
            <v>0</v>
          </cell>
          <cell r="Y420">
            <v>0</v>
          </cell>
          <cell r="Z420">
            <v>0</v>
          </cell>
          <cell r="AA420">
            <v>0</v>
          </cell>
          <cell r="AB420">
            <v>0</v>
          </cell>
          <cell r="AC420">
            <v>0</v>
          </cell>
          <cell r="AD420">
            <v>0</v>
          </cell>
          <cell r="AE420">
            <v>0</v>
          </cell>
        </row>
        <row r="421">
          <cell r="G421">
            <v>0</v>
          </cell>
          <cell r="H421">
            <v>0</v>
          </cell>
          <cell r="I421">
            <v>0</v>
          </cell>
          <cell r="J421">
            <v>0</v>
          </cell>
          <cell r="K421">
            <v>0</v>
          </cell>
          <cell r="L421">
            <v>0</v>
          </cell>
          <cell r="M421">
            <v>0</v>
          </cell>
          <cell r="N421">
            <v>0</v>
          </cell>
          <cell r="O421">
            <v>0</v>
          </cell>
          <cell r="P421">
            <v>0</v>
          </cell>
          <cell r="Q421">
            <v>0</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row>
        <row r="422">
          <cell r="G422">
            <v>0</v>
          </cell>
          <cell r="H422">
            <v>0</v>
          </cell>
          <cell r="I422">
            <v>0</v>
          </cell>
          <cell r="J422">
            <v>0</v>
          </cell>
          <cell r="K422">
            <v>0</v>
          </cell>
          <cell r="L422">
            <v>0</v>
          </cell>
          <cell r="M422">
            <v>0</v>
          </cell>
          <cell r="N422">
            <v>0</v>
          </cell>
          <cell r="O422">
            <v>0</v>
          </cell>
          <cell r="P422">
            <v>0</v>
          </cell>
          <cell r="Q422">
            <v>0</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row>
        <row r="423">
          <cell r="G423">
            <v>0</v>
          </cell>
          <cell r="H423">
            <v>0</v>
          </cell>
          <cell r="I423">
            <v>0</v>
          </cell>
          <cell r="J423">
            <v>0</v>
          </cell>
          <cell r="K423">
            <v>0</v>
          </cell>
          <cell r="L423">
            <v>0</v>
          </cell>
          <cell r="M423">
            <v>0</v>
          </cell>
          <cell r="N423">
            <v>0</v>
          </cell>
          <cell r="O423">
            <v>0</v>
          </cell>
          <cell r="P423">
            <v>0</v>
          </cell>
          <cell r="Q423">
            <v>0</v>
          </cell>
          <cell r="R423">
            <v>0</v>
          </cell>
          <cell r="S423">
            <v>0</v>
          </cell>
          <cell r="T423">
            <v>0</v>
          </cell>
          <cell r="U423">
            <v>0</v>
          </cell>
          <cell r="V423">
            <v>0</v>
          </cell>
          <cell r="W423">
            <v>0</v>
          </cell>
          <cell r="X423">
            <v>0</v>
          </cell>
          <cell r="Y423">
            <v>0</v>
          </cell>
          <cell r="Z423">
            <v>0</v>
          </cell>
          <cell r="AA423">
            <v>0</v>
          </cell>
          <cell r="AB423">
            <v>0</v>
          </cell>
          <cell r="AC423">
            <v>0</v>
          </cell>
          <cell r="AD423">
            <v>0</v>
          </cell>
          <cell r="AE423">
            <v>0</v>
          </cell>
        </row>
        <row r="424">
          <cell r="G424">
            <v>0</v>
          </cell>
          <cell r="H424">
            <v>0</v>
          </cell>
          <cell r="I424">
            <v>0</v>
          </cell>
          <cell r="J424">
            <v>0</v>
          </cell>
          <cell r="K424">
            <v>0</v>
          </cell>
          <cell r="L424">
            <v>0</v>
          </cell>
          <cell r="M424">
            <v>0</v>
          </cell>
          <cell r="N424">
            <v>0</v>
          </cell>
          <cell r="O424">
            <v>0</v>
          </cell>
          <cell r="P424">
            <v>0</v>
          </cell>
          <cell r="Q424">
            <v>0</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row>
        <row r="425">
          <cell r="G425">
            <v>0</v>
          </cell>
          <cell r="H425">
            <v>0</v>
          </cell>
          <cell r="I425">
            <v>0</v>
          </cell>
          <cell r="J425">
            <v>0</v>
          </cell>
          <cell r="K425">
            <v>0</v>
          </cell>
          <cell r="L425">
            <v>0</v>
          </cell>
          <cell r="M425">
            <v>0</v>
          </cell>
          <cell r="N425">
            <v>0</v>
          </cell>
          <cell r="O425">
            <v>0</v>
          </cell>
          <cell r="P425">
            <v>0</v>
          </cell>
          <cell r="Q425">
            <v>0</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row>
        <row r="426">
          <cell r="G426">
            <v>0</v>
          </cell>
          <cell r="H426">
            <v>0</v>
          </cell>
          <cell r="I426">
            <v>0</v>
          </cell>
          <cell r="J426">
            <v>0</v>
          </cell>
          <cell r="K426">
            <v>0</v>
          </cell>
          <cell r="L426">
            <v>0</v>
          </cell>
          <cell r="M426">
            <v>0</v>
          </cell>
          <cell r="N426">
            <v>0</v>
          </cell>
          <cell r="O426">
            <v>0</v>
          </cell>
          <cell r="P426">
            <v>0</v>
          </cell>
          <cell r="Q426">
            <v>0</v>
          </cell>
          <cell r="R426">
            <v>0</v>
          </cell>
          <cell r="S426">
            <v>0</v>
          </cell>
          <cell r="T426">
            <v>0</v>
          </cell>
          <cell r="U426">
            <v>0</v>
          </cell>
          <cell r="V426">
            <v>0</v>
          </cell>
          <cell r="W426">
            <v>0</v>
          </cell>
          <cell r="X426">
            <v>0</v>
          </cell>
          <cell r="Y426">
            <v>0</v>
          </cell>
          <cell r="Z426">
            <v>0</v>
          </cell>
          <cell r="AA426">
            <v>0</v>
          </cell>
          <cell r="AB426">
            <v>0</v>
          </cell>
          <cell r="AC426">
            <v>0</v>
          </cell>
          <cell r="AD426">
            <v>0</v>
          </cell>
          <cell r="AE426">
            <v>0</v>
          </cell>
        </row>
        <row r="427">
          <cell r="G427">
            <v>0</v>
          </cell>
          <cell r="H427">
            <v>0</v>
          </cell>
          <cell r="I427">
            <v>0</v>
          </cell>
          <cell r="J427">
            <v>0</v>
          </cell>
          <cell r="K427">
            <v>0</v>
          </cell>
          <cell r="L427">
            <v>0</v>
          </cell>
          <cell r="M427">
            <v>0</v>
          </cell>
          <cell r="N427">
            <v>0</v>
          </cell>
          <cell r="O427">
            <v>0</v>
          </cell>
          <cell r="P427">
            <v>0</v>
          </cell>
          <cell r="Q427">
            <v>0</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row>
        <row r="428">
          <cell r="G428">
            <v>0</v>
          </cell>
          <cell r="H428">
            <v>0</v>
          </cell>
          <cell r="I428">
            <v>0</v>
          </cell>
          <cell r="J428">
            <v>0</v>
          </cell>
          <cell r="K428">
            <v>0</v>
          </cell>
          <cell r="L428">
            <v>0</v>
          </cell>
          <cell r="M428">
            <v>0</v>
          </cell>
          <cell r="N428">
            <v>0</v>
          </cell>
          <cell r="O428">
            <v>0</v>
          </cell>
          <cell r="P428">
            <v>0</v>
          </cell>
          <cell r="Q428">
            <v>0</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row>
        <row r="429">
          <cell r="G429">
            <v>0</v>
          </cell>
          <cell r="H429">
            <v>0</v>
          </cell>
          <cell r="I429">
            <v>0</v>
          </cell>
          <cell r="J429">
            <v>0</v>
          </cell>
          <cell r="K429">
            <v>0</v>
          </cell>
          <cell r="L429">
            <v>0</v>
          </cell>
          <cell r="M429">
            <v>0</v>
          </cell>
          <cell r="N429">
            <v>0</v>
          </cell>
          <cell r="O429">
            <v>0</v>
          </cell>
          <cell r="P429">
            <v>0</v>
          </cell>
          <cell r="Q429">
            <v>0</v>
          </cell>
          <cell r="R429">
            <v>0</v>
          </cell>
          <cell r="S429">
            <v>0</v>
          </cell>
          <cell r="T429">
            <v>0</v>
          </cell>
          <cell r="U429">
            <v>0</v>
          </cell>
          <cell r="V429">
            <v>0</v>
          </cell>
          <cell r="W429">
            <v>0</v>
          </cell>
          <cell r="X429">
            <v>0</v>
          </cell>
          <cell r="Y429">
            <v>0</v>
          </cell>
          <cell r="Z429">
            <v>0</v>
          </cell>
          <cell r="AA429">
            <v>0</v>
          </cell>
          <cell r="AB429">
            <v>0</v>
          </cell>
          <cell r="AC429">
            <v>0</v>
          </cell>
          <cell r="AD429">
            <v>0</v>
          </cell>
          <cell r="AE429">
            <v>0</v>
          </cell>
        </row>
        <row r="430">
          <cell r="G430">
            <v>0</v>
          </cell>
          <cell r="H430">
            <v>0</v>
          </cell>
          <cell r="I430">
            <v>0</v>
          </cell>
          <cell r="J430">
            <v>0</v>
          </cell>
          <cell r="K430">
            <v>0</v>
          </cell>
          <cell r="L430">
            <v>0</v>
          </cell>
          <cell r="M430">
            <v>0</v>
          </cell>
          <cell r="N430">
            <v>0</v>
          </cell>
          <cell r="O430">
            <v>0</v>
          </cell>
          <cell r="P430">
            <v>0</v>
          </cell>
          <cell r="Q430">
            <v>0</v>
          </cell>
          <cell r="R430">
            <v>0</v>
          </cell>
          <cell r="S430">
            <v>0</v>
          </cell>
          <cell r="T430">
            <v>0</v>
          </cell>
          <cell r="U430">
            <v>0</v>
          </cell>
          <cell r="V430">
            <v>0</v>
          </cell>
          <cell r="W430">
            <v>0</v>
          </cell>
          <cell r="X430">
            <v>0</v>
          </cell>
          <cell r="Y430">
            <v>0</v>
          </cell>
          <cell r="Z430">
            <v>0</v>
          </cell>
          <cell r="AA430">
            <v>0</v>
          </cell>
          <cell r="AB430">
            <v>0</v>
          </cell>
          <cell r="AC430">
            <v>0</v>
          </cell>
          <cell r="AD430">
            <v>0</v>
          </cell>
          <cell r="AE430">
            <v>0</v>
          </cell>
        </row>
        <row r="431">
          <cell r="G431">
            <v>0</v>
          </cell>
          <cell r="H431">
            <v>0</v>
          </cell>
          <cell r="I431">
            <v>0</v>
          </cell>
          <cell r="J431">
            <v>0</v>
          </cell>
          <cell r="K431">
            <v>0</v>
          </cell>
          <cell r="L431">
            <v>0</v>
          </cell>
          <cell r="M431">
            <v>0</v>
          </cell>
          <cell r="N431">
            <v>0</v>
          </cell>
          <cell r="O431">
            <v>0</v>
          </cell>
          <cell r="P431">
            <v>0</v>
          </cell>
          <cell r="Q431">
            <v>0</v>
          </cell>
          <cell r="R431">
            <v>0</v>
          </cell>
          <cell r="S431">
            <v>0</v>
          </cell>
          <cell r="T431">
            <v>0</v>
          </cell>
          <cell r="U431">
            <v>0</v>
          </cell>
          <cell r="V431">
            <v>0</v>
          </cell>
          <cell r="W431">
            <v>0</v>
          </cell>
          <cell r="X431">
            <v>0</v>
          </cell>
          <cell r="Y431">
            <v>0</v>
          </cell>
          <cell r="Z431">
            <v>0</v>
          </cell>
          <cell r="AA431">
            <v>0</v>
          </cell>
          <cell r="AB431">
            <v>0</v>
          </cell>
          <cell r="AC431">
            <v>0</v>
          </cell>
          <cell r="AD431">
            <v>0</v>
          </cell>
          <cell r="AE431">
            <v>0</v>
          </cell>
        </row>
        <row r="432">
          <cell r="G432">
            <v>0</v>
          </cell>
          <cell r="H432">
            <v>0</v>
          </cell>
          <cell r="I432">
            <v>0</v>
          </cell>
          <cell r="J432">
            <v>0</v>
          </cell>
          <cell r="K432">
            <v>0</v>
          </cell>
          <cell r="L432">
            <v>0</v>
          </cell>
          <cell r="M432">
            <v>0</v>
          </cell>
          <cell r="N432">
            <v>0</v>
          </cell>
          <cell r="O432">
            <v>0</v>
          </cell>
          <cell r="P432">
            <v>0</v>
          </cell>
          <cell r="Q432">
            <v>0</v>
          </cell>
          <cell r="R432">
            <v>0</v>
          </cell>
          <cell r="S432">
            <v>0</v>
          </cell>
          <cell r="T432">
            <v>0</v>
          </cell>
          <cell r="U432">
            <v>0</v>
          </cell>
          <cell r="V432">
            <v>0</v>
          </cell>
          <cell r="W432">
            <v>0</v>
          </cell>
          <cell r="X432">
            <v>0</v>
          </cell>
          <cell r="Y432">
            <v>0</v>
          </cell>
          <cell r="Z432">
            <v>0</v>
          </cell>
          <cell r="AA432">
            <v>0</v>
          </cell>
          <cell r="AB432">
            <v>0</v>
          </cell>
          <cell r="AC432">
            <v>0</v>
          </cell>
          <cell r="AD432">
            <v>0</v>
          </cell>
          <cell r="AE432">
            <v>0</v>
          </cell>
        </row>
        <row r="433">
          <cell r="G433">
            <v>0</v>
          </cell>
          <cell r="H433">
            <v>0</v>
          </cell>
          <cell r="I433">
            <v>0</v>
          </cell>
          <cell r="J433">
            <v>0</v>
          </cell>
          <cell r="K433">
            <v>0</v>
          </cell>
          <cell r="L433">
            <v>0</v>
          </cell>
          <cell r="M433">
            <v>0</v>
          </cell>
          <cell r="N433">
            <v>0</v>
          </cell>
          <cell r="O433">
            <v>0</v>
          </cell>
          <cell r="P433">
            <v>0</v>
          </cell>
          <cell r="Q433">
            <v>0</v>
          </cell>
          <cell r="R433">
            <v>0</v>
          </cell>
          <cell r="S433">
            <v>0</v>
          </cell>
          <cell r="T433">
            <v>0</v>
          </cell>
          <cell r="U433">
            <v>0</v>
          </cell>
          <cell r="V433">
            <v>0</v>
          </cell>
          <cell r="W433">
            <v>0</v>
          </cell>
          <cell r="X433">
            <v>0</v>
          </cell>
          <cell r="Y433">
            <v>0</v>
          </cell>
          <cell r="Z433">
            <v>0</v>
          </cell>
          <cell r="AA433">
            <v>0</v>
          </cell>
          <cell r="AB433">
            <v>0</v>
          </cell>
          <cell r="AC433">
            <v>0</v>
          </cell>
          <cell r="AD433">
            <v>0</v>
          </cell>
          <cell r="AE433">
            <v>0</v>
          </cell>
        </row>
        <row r="434">
          <cell r="G434">
            <v>0</v>
          </cell>
          <cell r="H434">
            <v>0</v>
          </cell>
          <cell r="I434">
            <v>0</v>
          </cell>
          <cell r="J434">
            <v>0</v>
          </cell>
          <cell r="K434">
            <v>0</v>
          </cell>
          <cell r="L434">
            <v>0</v>
          </cell>
          <cell r="M434">
            <v>0</v>
          </cell>
          <cell r="N434">
            <v>0</v>
          </cell>
          <cell r="O434">
            <v>0</v>
          </cell>
          <cell r="P434">
            <v>0</v>
          </cell>
          <cell r="Q434">
            <v>0</v>
          </cell>
          <cell r="R434">
            <v>0</v>
          </cell>
          <cell r="S434">
            <v>0</v>
          </cell>
          <cell r="T434">
            <v>0</v>
          </cell>
          <cell r="U434">
            <v>0</v>
          </cell>
          <cell r="V434">
            <v>0</v>
          </cell>
          <cell r="W434">
            <v>0</v>
          </cell>
          <cell r="X434">
            <v>0</v>
          </cell>
          <cell r="Y434">
            <v>0</v>
          </cell>
          <cell r="Z434">
            <v>0</v>
          </cell>
          <cell r="AA434">
            <v>0</v>
          </cell>
          <cell r="AB434">
            <v>0</v>
          </cell>
          <cell r="AC434">
            <v>0</v>
          </cell>
          <cell r="AD434">
            <v>0</v>
          </cell>
          <cell r="AE434">
            <v>0</v>
          </cell>
        </row>
        <row r="435">
          <cell r="G435">
            <v>0</v>
          </cell>
          <cell r="H435">
            <v>0</v>
          </cell>
          <cell r="I435">
            <v>0</v>
          </cell>
          <cell r="J435">
            <v>0</v>
          </cell>
          <cell r="K435">
            <v>0</v>
          </cell>
          <cell r="L435">
            <v>0</v>
          </cell>
          <cell r="M435">
            <v>0</v>
          </cell>
          <cell r="N435">
            <v>0</v>
          </cell>
          <cell r="O435">
            <v>0</v>
          </cell>
          <cell r="P435">
            <v>0</v>
          </cell>
          <cell r="Q435">
            <v>0</v>
          </cell>
          <cell r="R435">
            <v>0</v>
          </cell>
          <cell r="S435">
            <v>0</v>
          </cell>
          <cell r="T435">
            <v>0</v>
          </cell>
          <cell r="U435">
            <v>0</v>
          </cell>
          <cell r="V435">
            <v>0</v>
          </cell>
          <cell r="W435">
            <v>0</v>
          </cell>
          <cell r="X435">
            <v>0</v>
          </cell>
          <cell r="Y435">
            <v>0</v>
          </cell>
          <cell r="Z435">
            <v>0</v>
          </cell>
          <cell r="AA435">
            <v>0</v>
          </cell>
          <cell r="AB435">
            <v>0</v>
          </cell>
          <cell r="AC435">
            <v>0</v>
          </cell>
          <cell r="AD435">
            <v>0</v>
          </cell>
          <cell r="AE435">
            <v>0</v>
          </cell>
        </row>
        <row r="436">
          <cell r="G436">
            <v>0</v>
          </cell>
          <cell r="H436">
            <v>0</v>
          </cell>
          <cell r="I436">
            <v>0</v>
          </cell>
          <cell r="J436">
            <v>0</v>
          </cell>
          <cell r="K436">
            <v>0</v>
          </cell>
          <cell r="L436">
            <v>0</v>
          </cell>
          <cell r="M436">
            <v>0</v>
          </cell>
          <cell r="N436">
            <v>0</v>
          </cell>
          <cell r="O436">
            <v>0</v>
          </cell>
          <cell r="P436">
            <v>0</v>
          </cell>
          <cell r="Q436">
            <v>0</v>
          </cell>
          <cell r="R436">
            <v>0</v>
          </cell>
          <cell r="S436">
            <v>0</v>
          </cell>
          <cell r="T436">
            <v>0</v>
          </cell>
          <cell r="U436">
            <v>0</v>
          </cell>
          <cell r="V436">
            <v>0</v>
          </cell>
          <cell r="W436">
            <v>0</v>
          </cell>
          <cell r="X436">
            <v>0</v>
          </cell>
          <cell r="Y436">
            <v>0</v>
          </cell>
          <cell r="Z436">
            <v>0</v>
          </cell>
          <cell r="AA436">
            <v>0</v>
          </cell>
          <cell r="AB436">
            <v>0</v>
          </cell>
          <cell r="AC436">
            <v>0</v>
          </cell>
          <cell r="AD436">
            <v>0</v>
          </cell>
          <cell r="AE436">
            <v>0</v>
          </cell>
        </row>
        <row r="437">
          <cell r="G437">
            <v>0</v>
          </cell>
          <cell r="H437">
            <v>0</v>
          </cell>
          <cell r="I437">
            <v>0</v>
          </cell>
          <cell r="J437">
            <v>0</v>
          </cell>
          <cell r="K437">
            <v>0</v>
          </cell>
          <cell r="L437">
            <v>0</v>
          </cell>
          <cell r="M437">
            <v>0</v>
          </cell>
          <cell r="N437">
            <v>0</v>
          </cell>
          <cell r="O437">
            <v>0</v>
          </cell>
          <cell r="P437">
            <v>0</v>
          </cell>
          <cell r="Q437">
            <v>0</v>
          </cell>
          <cell r="R437">
            <v>0</v>
          </cell>
          <cell r="S437">
            <v>0</v>
          </cell>
          <cell r="T437">
            <v>0</v>
          </cell>
          <cell r="U437">
            <v>0</v>
          </cell>
          <cell r="V437">
            <v>0</v>
          </cell>
          <cell r="W437">
            <v>0</v>
          </cell>
          <cell r="X437">
            <v>0</v>
          </cell>
          <cell r="Y437">
            <v>0</v>
          </cell>
          <cell r="Z437">
            <v>0</v>
          </cell>
          <cell r="AA437">
            <v>0</v>
          </cell>
          <cell r="AB437">
            <v>0</v>
          </cell>
          <cell r="AC437">
            <v>0</v>
          </cell>
          <cell r="AD437">
            <v>0</v>
          </cell>
          <cell r="AE437">
            <v>0</v>
          </cell>
        </row>
        <row r="438">
          <cell r="G438">
            <v>0</v>
          </cell>
          <cell r="H438">
            <v>0</v>
          </cell>
          <cell r="I438">
            <v>0</v>
          </cell>
          <cell r="J438">
            <v>0</v>
          </cell>
          <cell r="K438">
            <v>0</v>
          </cell>
          <cell r="L438">
            <v>0</v>
          </cell>
          <cell r="M438">
            <v>0</v>
          </cell>
          <cell r="N438">
            <v>0</v>
          </cell>
          <cell r="O438">
            <v>0</v>
          </cell>
          <cell r="P438">
            <v>0</v>
          </cell>
          <cell r="Q438">
            <v>0</v>
          </cell>
          <cell r="R438">
            <v>0</v>
          </cell>
          <cell r="S438">
            <v>0</v>
          </cell>
          <cell r="T438">
            <v>0</v>
          </cell>
          <cell r="U438">
            <v>0</v>
          </cell>
          <cell r="V438">
            <v>0</v>
          </cell>
          <cell r="W438">
            <v>0</v>
          </cell>
          <cell r="X438">
            <v>0</v>
          </cell>
          <cell r="Y438">
            <v>0</v>
          </cell>
          <cell r="Z438">
            <v>0</v>
          </cell>
          <cell r="AA438">
            <v>0</v>
          </cell>
          <cell r="AB438">
            <v>0</v>
          </cell>
          <cell r="AC438">
            <v>0</v>
          </cell>
          <cell r="AD438">
            <v>0</v>
          </cell>
          <cell r="AE438">
            <v>0</v>
          </cell>
        </row>
        <row r="439">
          <cell r="G439">
            <v>0</v>
          </cell>
          <cell r="H439">
            <v>0</v>
          </cell>
          <cell r="I439">
            <v>0</v>
          </cell>
          <cell r="J439">
            <v>0</v>
          </cell>
          <cell r="K439">
            <v>0</v>
          </cell>
          <cell r="L439">
            <v>0</v>
          </cell>
          <cell r="M439">
            <v>0</v>
          </cell>
          <cell r="N439">
            <v>0</v>
          </cell>
          <cell r="O439">
            <v>0</v>
          </cell>
          <cell r="P439">
            <v>0</v>
          </cell>
          <cell r="Q439">
            <v>0</v>
          </cell>
          <cell r="R439">
            <v>0</v>
          </cell>
          <cell r="S439">
            <v>0</v>
          </cell>
          <cell r="T439">
            <v>0</v>
          </cell>
          <cell r="U439">
            <v>0</v>
          </cell>
          <cell r="V439">
            <v>0</v>
          </cell>
          <cell r="W439">
            <v>0</v>
          </cell>
          <cell r="X439">
            <v>0</v>
          </cell>
          <cell r="Y439">
            <v>0</v>
          </cell>
          <cell r="Z439">
            <v>0</v>
          </cell>
          <cell r="AA439">
            <v>0</v>
          </cell>
          <cell r="AB439">
            <v>0</v>
          </cell>
          <cell r="AC439">
            <v>0</v>
          </cell>
          <cell r="AD439">
            <v>0</v>
          </cell>
          <cell r="AE439">
            <v>0</v>
          </cell>
        </row>
        <row r="440">
          <cell r="G440">
            <v>0</v>
          </cell>
          <cell r="H440">
            <v>0</v>
          </cell>
          <cell r="I440">
            <v>0</v>
          </cell>
          <cell r="J440">
            <v>0</v>
          </cell>
          <cell r="K440">
            <v>0</v>
          </cell>
          <cell r="L440">
            <v>0</v>
          </cell>
          <cell r="M440">
            <v>0</v>
          </cell>
          <cell r="N440">
            <v>0</v>
          </cell>
          <cell r="O440">
            <v>0</v>
          </cell>
          <cell r="P440">
            <v>0</v>
          </cell>
          <cell r="Q440">
            <v>0</v>
          </cell>
          <cell r="R440">
            <v>0</v>
          </cell>
          <cell r="S440">
            <v>0</v>
          </cell>
          <cell r="T440">
            <v>0</v>
          </cell>
          <cell r="U440">
            <v>0</v>
          </cell>
          <cell r="V440">
            <v>0</v>
          </cell>
          <cell r="W440">
            <v>0</v>
          </cell>
          <cell r="X440">
            <v>0</v>
          </cell>
          <cell r="Y440">
            <v>0</v>
          </cell>
          <cell r="Z440">
            <v>0</v>
          </cell>
          <cell r="AA440">
            <v>0</v>
          </cell>
          <cell r="AB440">
            <v>0</v>
          </cell>
          <cell r="AC440">
            <v>0</v>
          </cell>
          <cell r="AD440">
            <v>0</v>
          </cell>
          <cell r="AE440">
            <v>0</v>
          </cell>
        </row>
        <row r="441">
          <cell r="G441">
            <v>0</v>
          </cell>
          <cell r="H441">
            <v>0</v>
          </cell>
          <cell r="I441">
            <v>0</v>
          </cell>
          <cell r="J441">
            <v>0</v>
          </cell>
          <cell r="K441">
            <v>0</v>
          </cell>
          <cell r="L441">
            <v>0</v>
          </cell>
          <cell r="M441">
            <v>0</v>
          </cell>
          <cell r="N441">
            <v>0</v>
          </cell>
          <cell r="O441">
            <v>0</v>
          </cell>
          <cell r="P441">
            <v>0</v>
          </cell>
          <cell r="Q441">
            <v>0</v>
          </cell>
          <cell r="R441">
            <v>0</v>
          </cell>
          <cell r="S441">
            <v>0</v>
          </cell>
          <cell r="T441">
            <v>0</v>
          </cell>
          <cell r="U441">
            <v>0</v>
          </cell>
          <cell r="V441">
            <v>0</v>
          </cell>
          <cell r="W441">
            <v>0</v>
          </cell>
          <cell r="X441">
            <v>0</v>
          </cell>
          <cell r="Y441">
            <v>0</v>
          </cell>
          <cell r="Z441">
            <v>0</v>
          </cell>
          <cell r="AA441">
            <v>0</v>
          </cell>
          <cell r="AB441">
            <v>0</v>
          </cell>
          <cell r="AC441">
            <v>0</v>
          </cell>
          <cell r="AD441">
            <v>0</v>
          </cell>
          <cell r="AE441">
            <v>0</v>
          </cell>
        </row>
        <row r="442">
          <cell r="G442">
            <v>0</v>
          </cell>
          <cell r="H442">
            <v>0</v>
          </cell>
          <cell r="I442">
            <v>0</v>
          </cell>
          <cell r="J442">
            <v>0</v>
          </cell>
          <cell r="K442">
            <v>0</v>
          </cell>
          <cell r="L442">
            <v>0</v>
          </cell>
          <cell r="M442">
            <v>0</v>
          </cell>
          <cell r="N442">
            <v>0</v>
          </cell>
          <cell r="O442">
            <v>0</v>
          </cell>
          <cell r="P442">
            <v>0</v>
          </cell>
          <cell r="Q442">
            <v>0</v>
          </cell>
          <cell r="R442">
            <v>0</v>
          </cell>
          <cell r="S442">
            <v>0</v>
          </cell>
          <cell r="T442">
            <v>0</v>
          </cell>
          <cell r="U442">
            <v>0</v>
          </cell>
          <cell r="V442">
            <v>0</v>
          </cell>
          <cell r="W442">
            <v>0</v>
          </cell>
          <cell r="X442">
            <v>0</v>
          </cell>
          <cell r="Y442">
            <v>0</v>
          </cell>
          <cell r="Z442">
            <v>0</v>
          </cell>
          <cell r="AA442">
            <v>0</v>
          </cell>
          <cell r="AB442">
            <v>0</v>
          </cell>
          <cell r="AC442">
            <v>0</v>
          </cell>
          <cell r="AD442">
            <v>0</v>
          </cell>
          <cell r="AE442">
            <v>0</v>
          </cell>
        </row>
        <row r="443">
          <cell r="G443">
            <v>0</v>
          </cell>
          <cell r="H443">
            <v>0</v>
          </cell>
          <cell r="I443">
            <v>0</v>
          </cell>
          <cell r="J443">
            <v>0</v>
          </cell>
          <cell r="K443">
            <v>0</v>
          </cell>
          <cell r="L443">
            <v>0</v>
          </cell>
          <cell r="M443">
            <v>0</v>
          </cell>
          <cell r="N443">
            <v>0</v>
          </cell>
          <cell r="O443">
            <v>0</v>
          </cell>
          <cell r="P443">
            <v>0</v>
          </cell>
          <cell r="Q443">
            <v>0</v>
          </cell>
          <cell r="R443">
            <v>0</v>
          </cell>
          <cell r="S443">
            <v>0</v>
          </cell>
          <cell r="T443">
            <v>0</v>
          </cell>
          <cell r="U443">
            <v>0</v>
          </cell>
          <cell r="V443">
            <v>0</v>
          </cell>
          <cell r="W443">
            <v>0</v>
          </cell>
          <cell r="X443">
            <v>0</v>
          </cell>
          <cell r="Y443">
            <v>0</v>
          </cell>
          <cell r="Z443">
            <v>0</v>
          </cell>
          <cell r="AA443">
            <v>0</v>
          </cell>
          <cell r="AB443">
            <v>0</v>
          </cell>
          <cell r="AC443">
            <v>0</v>
          </cell>
          <cell r="AD443">
            <v>0</v>
          </cell>
          <cell r="AE443">
            <v>0</v>
          </cell>
        </row>
        <row r="444">
          <cell r="G444">
            <v>0</v>
          </cell>
          <cell r="H444">
            <v>0</v>
          </cell>
          <cell r="I444">
            <v>0</v>
          </cell>
          <cell r="J444">
            <v>0</v>
          </cell>
          <cell r="K444">
            <v>0</v>
          </cell>
          <cell r="L444">
            <v>0</v>
          </cell>
          <cell r="M444">
            <v>0</v>
          </cell>
          <cell r="N444">
            <v>0</v>
          </cell>
          <cell r="O444">
            <v>0</v>
          </cell>
          <cell r="P444">
            <v>0</v>
          </cell>
          <cell r="Q444">
            <v>0</v>
          </cell>
          <cell r="R444">
            <v>0</v>
          </cell>
          <cell r="S444">
            <v>0</v>
          </cell>
          <cell r="T444">
            <v>0</v>
          </cell>
          <cell r="U444">
            <v>0</v>
          </cell>
          <cell r="V444">
            <v>0</v>
          </cell>
          <cell r="W444">
            <v>0</v>
          </cell>
          <cell r="X444">
            <v>0</v>
          </cell>
          <cell r="Y444">
            <v>0</v>
          </cell>
          <cell r="Z444">
            <v>0</v>
          </cell>
          <cell r="AA444">
            <v>0</v>
          </cell>
          <cell r="AB444">
            <v>0</v>
          </cell>
          <cell r="AC444">
            <v>0</v>
          </cell>
          <cell r="AD444">
            <v>0</v>
          </cell>
          <cell r="AE444">
            <v>0</v>
          </cell>
        </row>
        <row r="445">
          <cell r="G445">
            <v>0</v>
          </cell>
          <cell r="H445">
            <v>0</v>
          </cell>
          <cell r="I445">
            <v>0</v>
          </cell>
          <cell r="J445">
            <v>0</v>
          </cell>
          <cell r="K445">
            <v>0</v>
          </cell>
          <cell r="L445">
            <v>0</v>
          </cell>
          <cell r="M445">
            <v>0</v>
          </cell>
          <cell r="N445">
            <v>0</v>
          </cell>
          <cell r="O445">
            <v>0</v>
          </cell>
          <cell r="P445">
            <v>0</v>
          </cell>
          <cell r="Q445">
            <v>0</v>
          </cell>
          <cell r="R445">
            <v>0</v>
          </cell>
          <cell r="S445">
            <v>0</v>
          </cell>
          <cell r="T445">
            <v>0</v>
          </cell>
          <cell r="U445">
            <v>0</v>
          </cell>
          <cell r="V445">
            <v>0</v>
          </cell>
          <cell r="W445">
            <v>0</v>
          </cell>
          <cell r="X445">
            <v>0</v>
          </cell>
          <cell r="Y445">
            <v>0</v>
          </cell>
          <cell r="Z445">
            <v>0</v>
          </cell>
          <cell r="AA445">
            <v>0</v>
          </cell>
          <cell r="AB445">
            <v>0</v>
          </cell>
          <cell r="AC445">
            <v>0</v>
          </cell>
          <cell r="AD445">
            <v>0</v>
          </cell>
          <cell r="AE445">
            <v>0</v>
          </cell>
        </row>
        <row r="446">
          <cell r="G446">
            <v>0</v>
          </cell>
          <cell r="H446">
            <v>0</v>
          </cell>
          <cell r="I446">
            <v>0</v>
          </cell>
          <cell r="J446">
            <v>0</v>
          </cell>
          <cell r="K446">
            <v>0</v>
          </cell>
          <cell r="L446">
            <v>0</v>
          </cell>
          <cell r="M446">
            <v>0</v>
          </cell>
          <cell r="N446">
            <v>0</v>
          </cell>
          <cell r="O446">
            <v>0</v>
          </cell>
          <cell r="P446">
            <v>0</v>
          </cell>
          <cell r="Q446">
            <v>0</v>
          </cell>
          <cell r="R446">
            <v>0</v>
          </cell>
          <cell r="S446">
            <v>0</v>
          </cell>
          <cell r="T446">
            <v>0</v>
          </cell>
          <cell r="U446">
            <v>0</v>
          </cell>
          <cell r="V446">
            <v>0</v>
          </cell>
          <cell r="W446">
            <v>0</v>
          </cell>
          <cell r="X446">
            <v>0</v>
          </cell>
          <cell r="Y446">
            <v>0</v>
          </cell>
          <cell r="Z446">
            <v>0</v>
          </cell>
          <cell r="AA446">
            <v>0</v>
          </cell>
          <cell r="AB446">
            <v>0</v>
          </cell>
          <cell r="AC446">
            <v>0</v>
          </cell>
          <cell r="AD446">
            <v>0</v>
          </cell>
          <cell r="AE446">
            <v>0</v>
          </cell>
        </row>
        <row r="447">
          <cell r="G447">
            <v>0</v>
          </cell>
          <cell r="H447">
            <v>0</v>
          </cell>
          <cell r="I447">
            <v>0</v>
          </cell>
          <cell r="J447">
            <v>0</v>
          </cell>
          <cell r="K447">
            <v>0</v>
          </cell>
          <cell r="L447">
            <v>0</v>
          </cell>
          <cell r="M447">
            <v>0</v>
          </cell>
          <cell r="N447">
            <v>0</v>
          </cell>
          <cell r="O447">
            <v>0</v>
          </cell>
          <cell r="P447">
            <v>0</v>
          </cell>
          <cell r="Q447">
            <v>0</v>
          </cell>
          <cell r="R447">
            <v>0</v>
          </cell>
          <cell r="S447">
            <v>0</v>
          </cell>
          <cell r="T447">
            <v>0</v>
          </cell>
          <cell r="U447">
            <v>0</v>
          </cell>
          <cell r="V447">
            <v>0</v>
          </cell>
          <cell r="W447">
            <v>0</v>
          </cell>
          <cell r="X447">
            <v>0</v>
          </cell>
          <cell r="Y447">
            <v>0</v>
          </cell>
          <cell r="Z447">
            <v>0</v>
          </cell>
          <cell r="AA447">
            <v>0</v>
          </cell>
          <cell r="AB447">
            <v>0</v>
          </cell>
          <cell r="AC447">
            <v>0</v>
          </cell>
          <cell r="AD447">
            <v>0</v>
          </cell>
          <cell r="AE447">
            <v>0</v>
          </cell>
        </row>
        <row r="448">
          <cell r="G448">
            <v>0</v>
          </cell>
          <cell r="H448">
            <v>0</v>
          </cell>
          <cell r="I448">
            <v>0</v>
          </cell>
          <cell r="J448">
            <v>0</v>
          </cell>
          <cell r="K448">
            <v>0</v>
          </cell>
          <cell r="L448">
            <v>0</v>
          </cell>
          <cell r="M448">
            <v>0</v>
          </cell>
          <cell r="N448">
            <v>0</v>
          </cell>
          <cell r="O448">
            <v>0</v>
          </cell>
          <cell r="P448">
            <v>0</v>
          </cell>
          <cell r="Q448">
            <v>0</v>
          </cell>
          <cell r="R448">
            <v>0</v>
          </cell>
          <cell r="S448">
            <v>0</v>
          </cell>
          <cell r="T448">
            <v>0</v>
          </cell>
          <cell r="U448">
            <v>0</v>
          </cell>
          <cell r="V448">
            <v>0</v>
          </cell>
          <cell r="W448">
            <v>0</v>
          </cell>
          <cell r="X448">
            <v>0</v>
          </cell>
          <cell r="Y448">
            <v>0</v>
          </cell>
          <cell r="Z448">
            <v>0</v>
          </cell>
          <cell r="AA448">
            <v>0</v>
          </cell>
          <cell r="AB448">
            <v>0</v>
          </cell>
          <cell r="AC448">
            <v>0</v>
          </cell>
          <cell r="AD448">
            <v>0</v>
          </cell>
          <cell r="AE448">
            <v>0</v>
          </cell>
        </row>
        <row r="449">
          <cell r="G449">
            <v>0</v>
          </cell>
          <cell r="H449">
            <v>0</v>
          </cell>
          <cell r="I449">
            <v>0</v>
          </cell>
          <cell r="J449">
            <v>0</v>
          </cell>
          <cell r="K449">
            <v>0</v>
          </cell>
          <cell r="L449">
            <v>0</v>
          </cell>
          <cell r="M449">
            <v>0</v>
          </cell>
          <cell r="N449">
            <v>0</v>
          </cell>
          <cell r="O449">
            <v>0</v>
          </cell>
          <cell r="P449">
            <v>0</v>
          </cell>
          <cell r="Q449">
            <v>0</v>
          </cell>
          <cell r="R449">
            <v>0</v>
          </cell>
          <cell r="S449">
            <v>0</v>
          </cell>
          <cell r="T449">
            <v>0</v>
          </cell>
          <cell r="U449">
            <v>0</v>
          </cell>
          <cell r="V449">
            <v>0</v>
          </cell>
          <cell r="W449">
            <v>0</v>
          </cell>
          <cell r="X449">
            <v>0</v>
          </cell>
          <cell r="Y449">
            <v>0</v>
          </cell>
          <cell r="Z449">
            <v>0</v>
          </cell>
          <cell r="AA449">
            <v>0</v>
          </cell>
          <cell r="AB449">
            <v>0</v>
          </cell>
          <cell r="AC449">
            <v>0</v>
          </cell>
          <cell r="AD449">
            <v>0</v>
          </cell>
          <cell r="AE449">
            <v>0</v>
          </cell>
        </row>
        <row r="450">
          <cell r="G450">
            <v>0</v>
          </cell>
          <cell r="H450">
            <v>0</v>
          </cell>
          <cell r="I450">
            <v>0</v>
          </cell>
          <cell r="J450">
            <v>0</v>
          </cell>
          <cell r="K450">
            <v>0</v>
          </cell>
          <cell r="L450">
            <v>0</v>
          </cell>
          <cell r="M450">
            <v>0</v>
          </cell>
          <cell r="N450">
            <v>0</v>
          </cell>
          <cell r="O450">
            <v>0</v>
          </cell>
          <cell r="P450">
            <v>0</v>
          </cell>
          <cell r="Q450">
            <v>0</v>
          </cell>
          <cell r="R450">
            <v>0</v>
          </cell>
          <cell r="S450">
            <v>0</v>
          </cell>
          <cell r="T450">
            <v>0</v>
          </cell>
          <cell r="U450">
            <v>0</v>
          </cell>
          <cell r="V450">
            <v>0</v>
          </cell>
          <cell r="W450">
            <v>0</v>
          </cell>
          <cell r="X450">
            <v>0</v>
          </cell>
          <cell r="Y450">
            <v>0</v>
          </cell>
          <cell r="Z450">
            <v>0</v>
          </cell>
          <cell r="AA450">
            <v>0</v>
          </cell>
          <cell r="AB450">
            <v>0</v>
          </cell>
          <cell r="AC450">
            <v>0</v>
          </cell>
          <cell r="AD450">
            <v>0</v>
          </cell>
          <cell r="AE450">
            <v>0</v>
          </cell>
        </row>
        <row r="451">
          <cell r="G451">
            <v>0</v>
          </cell>
          <cell r="H451">
            <v>0</v>
          </cell>
          <cell r="I451">
            <v>0</v>
          </cell>
          <cell r="J451">
            <v>0</v>
          </cell>
          <cell r="K451">
            <v>0</v>
          </cell>
          <cell r="L451">
            <v>0</v>
          </cell>
          <cell r="M451">
            <v>0</v>
          </cell>
          <cell r="N451">
            <v>0</v>
          </cell>
          <cell r="O451">
            <v>0</v>
          </cell>
          <cell r="P451">
            <v>0</v>
          </cell>
          <cell r="Q451">
            <v>0</v>
          </cell>
          <cell r="R451">
            <v>0</v>
          </cell>
          <cell r="S451">
            <v>0</v>
          </cell>
          <cell r="T451">
            <v>0</v>
          </cell>
          <cell r="U451">
            <v>0</v>
          </cell>
          <cell r="V451">
            <v>0</v>
          </cell>
          <cell r="W451">
            <v>0</v>
          </cell>
          <cell r="X451">
            <v>0</v>
          </cell>
          <cell r="Y451">
            <v>0</v>
          </cell>
          <cell r="Z451">
            <v>0</v>
          </cell>
          <cell r="AA451">
            <v>0</v>
          </cell>
          <cell r="AB451">
            <v>0</v>
          </cell>
          <cell r="AC451">
            <v>0</v>
          </cell>
          <cell r="AD451">
            <v>0</v>
          </cell>
          <cell r="AE451">
            <v>0</v>
          </cell>
        </row>
        <row r="452">
          <cell r="G452">
            <v>0</v>
          </cell>
          <cell r="H452">
            <v>0</v>
          </cell>
          <cell r="I452">
            <v>0</v>
          </cell>
          <cell r="J452">
            <v>0</v>
          </cell>
          <cell r="K452">
            <v>0</v>
          </cell>
          <cell r="L452">
            <v>0</v>
          </cell>
          <cell r="M452">
            <v>0</v>
          </cell>
          <cell r="N452">
            <v>0</v>
          </cell>
          <cell r="O452">
            <v>0</v>
          </cell>
          <cell r="P452">
            <v>0</v>
          </cell>
          <cell r="Q452">
            <v>0</v>
          </cell>
          <cell r="R452">
            <v>0</v>
          </cell>
          <cell r="S452">
            <v>0</v>
          </cell>
          <cell r="T452">
            <v>0</v>
          </cell>
          <cell r="U452">
            <v>0</v>
          </cell>
          <cell r="V452">
            <v>0</v>
          </cell>
          <cell r="W452">
            <v>0</v>
          </cell>
          <cell r="X452">
            <v>0</v>
          </cell>
          <cell r="Y452">
            <v>0</v>
          </cell>
          <cell r="Z452">
            <v>0</v>
          </cell>
          <cell r="AA452">
            <v>0</v>
          </cell>
          <cell r="AB452">
            <v>0</v>
          </cell>
          <cell r="AC452">
            <v>0</v>
          </cell>
          <cell r="AD452">
            <v>0</v>
          </cell>
          <cell r="AE452">
            <v>0</v>
          </cell>
        </row>
        <row r="453">
          <cell r="G453">
            <v>0</v>
          </cell>
          <cell r="H453">
            <v>0</v>
          </cell>
          <cell r="I453">
            <v>0</v>
          </cell>
          <cell r="J453">
            <v>0</v>
          </cell>
          <cell r="K453">
            <v>0</v>
          </cell>
          <cell r="L453">
            <v>0</v>
          </cell>
          <cell r="M453">
            <v>0</v>
          </cell>
          <cell r="N453">
            <v>0</v>
          </cell>
          <cell r="O453">
            <v>0</v>
          </cell>
          <cell r="P453">
            <v>0</v>
          </cell>
          <cell r="Q453">
            <v>0</v>
          </cell>
          <cell r="R453">
            <v>0</v>
          </cell>
          <cell r="S453">
            <v>0</v>
          </cell>
          <cell r="T453">
            <v>0</v>
          </cell>
          <cell r="U453">
            <v>0</v>
          </cell>
          <cell r="V453">
            <v>0</v>
          </cell>
          <cell r="W453">
            <v>0</v>
          </cell>
          <cell r="X453">
            <v>0</v>
          </cell>
          <cell r="Y453">
            <v>0</v>
          </cell>
          <cell r="Z453">
            <v>0</v>
          </cell>
          <cell r="AA453">
            <v>0</v>
          </cell>
          <cell r="AB453">
            <v>0</v>
          </cell>
          <cell r="AC453">
            <v>0</v>
          </cell>
          <cell r="AD453">
            <v>0</v>
          </cell>
          <cell r="AE453">
            <v>0</v>
          </cell>
        </row>
        <row r="454">
          <cell r="G454">
            <v>0</v>
          </cell>
          <cell r="H454">
            <v>0</v>
          </cell>
          <cell r="I454">
            <v>0</v>
          </cell>
          <cell r="J454">
            <v>0</v>
          </cell>
          <cell r="K454">
            <v>0</v>
          </cell>
          <cell r="L454">
            <v>0</v>
          </cell>
          <cell r="M454">
            <v>0</v>
          </cell>
          <cell r="N454">
            <v>0</v>
          </cell>
          <cell r="O454">
            <v>0</v>
          </cell>
          <cell r="P454">
            <v>0</v>
          </cell>
          <cell r="Q454">
            <v>0</v>
          </cell>
          <cell r="R454">
            <v>0</v>
          </cell>
          <cell r="S454">
            <v>0</v>
          </cell>
          <cell r="T454">
            <v>0</v>
          </cell>
          <cell r="U454">
            <v>0</v>
          </cell>
          <cell r="V454">
            <v>0</v>
          </cell>
          <cell r="W454">
            <v>0</v>
          </cell>
          <cell r="X454">
            <v>0</v>
          </cell>
          <cell r="Y454">
            <v>0</v>
          </cell>
          <cell r="Z454">
            <v>0</v>
          </cell>
          <cell r="AA454">
            <v>0</v>
          </cell>
          <cell r="AB454">
            <v>0</v>
          </cell>
          <cell r="AC454">
            <v>0</v>
          </cell>
          <cell r="AD454">
            <v>0</v>
          </cell>
          <cell r="AE454">
            <v>0</v>
          </cell>
        </row>
        <row r="455">
          <cell r="G455">
            <v>0</v>
          </cell>
          <cell r="H455">
            <v>0</v>
          </cell>
          <cell r="I455">
            <v>0</v>
          </cell>
          <cell r="J455">
            <v>0</v>
          </cell>
          <cell r="K455">
            <v>0</v>
          </cell>
          <cell r="L455">
            <v>0</v>
          </cell>
          <cell r="M455">
            <v>0</v>
          </cell>
          <cell r="N455">
            <v>0</v>
          </cell>
          <cell r="O455">
            <v>0</v>
          </cell>
          <cell r="P455">
            <v>0</v>
          </cell>
          <cell r="Q455">
            <v>0</v>
          </cell>
          <cell r="R455">
            <v>0</v>
          </cell>
          <cell r="S455">
            <v>0</v>
          </cell>
          <cell r="T455">
            <v>0</v>
          </cell>
          <cell r="U455">
            <v>0</v>
          </cell>
          <cell r="V455">
            <v>0</v>
          </cell>
          <cell r="W455">
            <v>0</v>
          </cell>
          <cell r="X455">
            <v>0</v>
          </cell>
          <cell r="Y455">
            <v>0</v>
          </cell>
          <cell r="Z455">
            <v>0</v>
          </cell>
          <cell r="AA455">
            <v>0</v>
          </cell>
          <cell r="AB455">
            <v>0</v>
          </cell>
          <cell r="AC455">
            <v>0</v>
          </cell>
          <cell r="AD455">
            <v>0</v>
          </cell>
          <cell r="AE455">
            <v>0</v>
          </cell>
        </row>
        <row r="456">
          <cell r="G456">
            <v>0</v>
          </cell>
          <cell r="H456">
            <v>0</v>
          </cell>
          <cell r="I456">
            <v>0</v>
          </cell>
          <cell r="J456">
            <v>0</v>
          </cell>
          <cell r="K456">
            <v>0</v>
          </cell>
          <cell r="L456">
            <v>0</v>
          </cell>
          <cell r="M456">
            <v>0</v>
          </cell>
          <cell r="N456">
            <v>0</v>
          </cell>
          <cell r="O456">
            <v>0</v>
          </cell>
          <cell r="P456">
            <v>0</v>
          </cell>
          <cell r="Q456">
            <v>0</v>
          </cell>
          <cell r="R456">
            <v>0</v>
          </cell>
          <cell r="S456">
            <v>0</v>
          </cell>
          <cell r="T456">
            <v>0</v>
          </cell>
          <cell r="U456">
            <v>0</v>
          </cell>
          <cell r="V456">
            <v>0</v>
          </cell>
          <cell r="W456">
            <v>0</v>
          </cell>
          <cell r="X456">
            <v>0</v>
          </cell>
          <cell r="Y456">
            <v>0</v>
          </cell>
          <cell r="Z456">
            <v>0</v>
          </cell>
          <cell r="AA456">
            <v>0</v>
          </cell>
          <cell r="AB456">
            <v>0</v>
          </cell>
          <cell r="AC456">
            <v>0</v>
          </cell>
          <cell r="AD456">
            <v>0</v>
          </cell>
          <cell r="AE456">
            <v>0</v>
          </cell>
        </row>
        <row r="457">
          <cell r="G457">
            <v>0</v>
          </cell>
          <cell r="H457">
            <v>0</v>
          </cell>
          <cell r="I457">
            <v>0</v>
          </cell>
          <cell r="J457">
            <v>0</v>
          </cell>
          <cell r="K457">
            <v>0</v>
          </cell>
          <cell r="L457">
            <v>0</v>
          </cell>
          <cell r="M457">
            <v>0</v>
          </cell>
          <cell r="N457">
            <v>0</v>
          </cell>
          <cell r="O457">
            <v>0</v>
          </cell>
          <cell r="P457">
            <v>0</v>
          </cell>
          <cell r="Q457">
            <v>0</v>
          </cell>
          <cell r="R457">
            <v>0</v>
          </cell>
          <cell r="S457">
            <v>0</v>
          </cell>
          <cell r="T457">
            <v>0</v>
          </cell>
          <cell r="U457">
            <v>0</v>
          </cell>
          <cell r="V457">
            <v>0</v>
          </cell>
          <cell r="W457">
            <v>0</v>
          </cell>
          <cell r="X457">
            <v>0</v>
          </cell>
          <cell r="Y457">
            <v>0</v>
          </cell>
          <cell r="Z457">
            <v>0</v>
          </cell>
          <cell r="AA457">
            <v>0</v>
          </cell>
          <cell r="AB457">
            <v>0</v>
          </cell>
          <cell r="AC457">
            <v>0</v>
          </cell>
          <cell r="AD457">
            <v>0</v>
          </cell>
          <cell r="AE457">
            <v>0</v>
          </cell>
        </row>
        <row r="458">
          <cell r="G458">
            <v>0</v>
          </cell>
          <cell r="H458">
            <v>0</v>
          </cell>
          <cell r="I458">
            <v>0</v>
          </cell>
          <cell r="J458">
            <v>0</v>
          </cell>
          <cell r="K458">
            <v>0</v>
          </cell>
          <cell r="L458">
            <v>0</v>
          </cell>
          <cell r="M458">
            <v>0</v>
          </cell>
          <cell r="N458">
            <v>0</v>
          </cell>
          <cell r="O458">
            <v>0</v>
          </cell>
          <cell r="P458">
            <v>0</v>
          </cell>
          <cell r="Q458">
            <v>0</v>
          </cell>
          <cell r="R458">
            <v>0</v>
          </cell>
          <cell r="S458">
            <v>0</v>
          </cell>
          <cell r="T458">
            <v>0</v>
          </cell>
          <cell r="U458">
            <v>0</v>
          </cell>
          <cell r="V458">
            <v>0</v>
          </cell>
          <cell r="W458">
            <v>0</v>
          </cell>
          <cell r="X458">
            <v>0</v>
          </cell>
          <cell r="Y458">
            <v>0</v>
          </cell>
          <cell r="Z458">
            <v>0</v>
          </cell>
          <cell r="AA458">
            <v>0</v>
          </cell>
          <cell r="AB458">
            <v>0</v>
          </cell>
          <cell r="AC458">
            <v>0</v>
          </cell>
          <cell r="AD458">
            <v>0</v>
          </cell>
          <cell r="AE458">
            <v>0</v>
          </cell>
        </row>
        <row r="459">
          <cell r="G459">
            <v>0</v>
          </cell>
          <cell r="H459">
            <v>0</v>
          </cell>
          <cell r="I459">
            <v>0</v>
          </cell>
          <cell r="J459">
            <v>0</v>
          </cell>
          <cell r="K459">
            <v>0</v>
          </cell>
          <cell r="L459">
            <v>0</v>
          </cell>
          <cell r="M459">
            <v>0</v>
          </cell>
          <cell r="N459">
            <v>0</v>
          </cell>
          <cell r="O459">
            <v>0</v>
          </cell>
          <cell r="P459">
            <v>0</v>
          </cell>
          <cell r="Q459">
            <v>0</v>
          </cell>
          <cell r="R459">
            <v>0</v>
          </cell>
          <cell r="S459">
            <v>0</v>
          </cell>
          <cell r="T459">
            <v>0</v>
          </cell>
          <cell r="U459">
            <v>0</v>
          </cell>
          <cell r="V459">
            <v>0</v>
          </cell>
          <cell r="W459">
            <v>0</v>
          </cell>
          <cell r="X459">
            <v>0</v>
          </cell>
          <cell r="Y459">
            <v>0</v>
          </cell>
          <cell r="Z459">
            <v>0</v>
          </cell>
          <cell r="AA459">
            <v>0</v>
          </cell>
          <cell r="AB459">
            <v>0</v>
          </cell>
          <cell r="AC459">
            <v>0</v>
          </cell>
          <cell r="AD459">
            <v>0</v>
          </cell>
          <cell r="AE459">
            <v>0</v>
          </cell>
        </row>
        <row r="460">
          <cell r="G460">
            <v>0</v>
          </cell>
          <cell r="H460">
            <v>0</v>
          </cell>
          <cell r="I460">
            <v>0</v>
          </cell>
          <cell r="J460">
            <v>0</v>
          </cell>
          <cell r="K460">
            <v>0</v>
          </cell>
          <cell r="L460">
            <v>0</v>
          </cell>
          <cell r="M460">
            <v>0</v>
          </cell>
          <cell r="N460">
            <v>0</v>
          </cell>
          <cell r="O460">
            <v>0</v>
          </cell>
          <cell r="P460">
            <v>0</v>
          </cell>
          <cell r="Q460">
            <v>0</v>
          </cell>
          <cell r="R460">
            <v>0</v>
          </cell>
          <cell r="S460">
            <v>0</v>
          </cell>
          <cell r="T460">
            <v>0</v>
          </cell>
          <cell r="U460">
            <v>0</v>
          </cell>
          <cell r="V460">
            <v>0</v>
          </cell>
          <cell r="W460">
            <v>0</v>
          </cell>
          <cell r="X460">
            <v>0</v>
          </cell>
          <cell r="Y460">
            <v>0</v>
          </cell>
          <cell r="Z460">
            <v>0</v>
          </cell>
          <cell r="AA460">
            <v>0</v>
          </cell>
          <cell r="AB460">
            <v>0</v>
          </cell>
          <cell r="AC460">
            <v>0</v>
          </cell>
          <cell r="AD460">
            <v>0</v>
          </cell>
          <cell r="AE460">
            <v>0</v>
          </cell>
        </row>
        <row r="461">
          <cell r="G461">
            <v>0</v>
          </cell>
          <cell r="H461">
            <v>0</v>
          </cell>
          <cell r="I461">
            <v>0</v>
          </cell>
          <cell r="J461">
            <v>0</v>
          </cell>
          <cell r="K461">
            <v>0</v>
          </cell>
          <cell r="L461">
            <v>0</v>
          </cell>
          <cell r="M461">
            <v>0</v>
          </cell>
          <cell r="N461">
            <v>0</v>
          </cell>
          <cell r="O461">
            <v>0</v>
          </cell>
          <cell r="P461">
            <v>0</v>
          </cell>
          <cell r="Q461">
            <v>0</v>
          </cell>
          <cell r="R461">
            <v>0</v>
          </cell>
          <cell r="S461">
            <v>0</v>
          </cell>
          <cell r="T461">
            <v>0</v>
          </cell>
          <cell r="U461">
            <v>0</v>
          </cell>
          <cell r="V461">
            <v>0</v>
          </cell>
          <cell r="W461">
            <v>0</v>
          </cell>
          <cell r="X461">
            <v>0</v>
          </cell>
          <cell r="Y461">
            <v>0</v>
          </cell>
          <cell r="Z461">
            <v>0</v>
          </cell>
          <cell r="AA461">
            <v>0</v>
          </cell>
          <cell r="AB461">
            <v>0</v>
          </cell>
          <cell r="AC461">
            <v>0</v>
          </cell>
          <cell r="AD461">
            <v>0</v>
          </cell>
          <cell r="AE461">
            <v>0</v>
          </cell>
        </row>
        <row r="462">
          <cell r="G462">
            <v>0</v>
          </cell>
          <cell r="H462">
            <v>0</v>
          </cell>
          <cell r="I462">
            <v>0</v>
          </cell>
          <cell r="J462">
            <v>0</v>
          </cell>
          <cell r="K462">
            <v>0</v>
          </cell>
          <cell r="L462">
            <v>0</v>
          </cell>
          <cell r="M462">
            <v>0</v>
          </cell>
          <cell r="N462">
            <v>0</v>
          </cell>
          <cell r="O462">
            <v>0</v>
          </cell>
          <cell r="P462">
            <v>0</v>
          </cell>
          <cell r="Q462">
            <v>0</v>
          </cell>
          <cell r="R462">
            <v>0</v>
          </cell>
          <cell r="S462">
            <v>0</v>
          </cell>
          <cell r="T462">
            <v>0</v>
          </cell>
          <cell r="U462">
            <v>0</v>
          </cell>
          <cell r="V462">
            <v>0</v>
          </cell>
          <cell r="W462">
            <v>0</v>
          </cell>
          <cell r="X462">
            <v>0</v>
          </cell>
          <cell r="Y462">
            <v>0</v>
          </cell>
          <cell r="Z462">
            <v>0</v>
          </cell>
          <cell r="AA462">
            <v>0</v>
          </cell>
          <cell r="AB462">
            <v>0</v>
          </cell>
          <cell r="AC462">
            <v>0</v>
          </cell>
          <cell r="AD462">
            <v>0</v>
          </cell>
          <cell r="AE462">
            <v>0</v>
          </cell>
        </row>
        <row r="463">
          <cell r="G463">
            <v>0</v>
          </cell>
          <cell r="H463">
            <v>0</v>
          </cell>
          <cell r="I463">
            <v>0</v>
          </cell>
          <cell r="J463">
            <v>0</v>
          </cell>
          <cell r="K463">
            <v>0</v>
          </cell>
          <cell r="L463">
            <v>0</v>
          </cell>
          <cell r="M463">
            <v>0</v>
          </cell>
          <cell r="N463">
            <v>0</v>
          </cell>
          <cell r="O463">
            <v>0</v>
          </cell>
          <cell r="P463">
            <v>0</v>
          </cell>
          <cell r="Q463">
            <v>0</v>
          </cell>
          <cell r="R463">
            <v>0</v>
          </cell>
          <cell r="S463">
            <v>0</v>
          </cell>
          <cell r="T463">
            <v>0</v>
          </cell>
          <cell r="U463">
            <v>0</v>
          </cell>
          <cell r="V463">
            <v>0</v>
          </cell>
          <cell r="W463">
            <v>0</v>
          </cell>
          <cell r="X463">
            <v>0</v>
          </cell>
          <cell r="Y463">
            <v>0</v>
          </cell>
          <cell r="Z463">
            <v>0</v>
          </cell>
          <cell r="AA463">
            <v>0</v>
          </cell>
          <cell r="AB463">
            <v>0</v>
          </cell>
          <cell r="AC463">
            <v>0</v>
          </cell>
          <cell r="AD463">
            <v>0</v>
          </cell>
          <cell r="AE463">
            <v>0</v>
          </cell>
        </row>
        <row r="464">
          <cell r="G464">
            <v>0</v>
          </cell>
          <cell r="H464">
            <v>0</v>
          </cell>
          <cell r="I464">
            <v>0</v>
          </cell>
          <cell r="J464">
            <v>0</v>
          </cell>
          <cell r="K464">
            <v>0</v>
          </cell>
          <cell r="L464">
            <v>0</v>
          </cell>
          <cell r="M464">
            <v>0</v>
          </cell>
          <cell r="N464">
            <v>0</v>
          </cell>
          <cell r="O464">
            <v>0</v>
          </cell>
          <cell r="P464">
            <v>0</v>
          </cell>
          <cell r="Q464">
            <v>0</v>
          </cell>
          <cell r="R464">
            <v>0</v>
          </cell>
          <cell r="S464">
            <v>0</v>
          </cell>
          <cell r="T464">
            <v>0</v>
          </cell>
          <cell r="U464">
            <v>0</v>
          </cell>
          <cell r="V464">
            <v>0</v>
          </cell>
          <cell r="W464">
            <v>0</v>
          </cell>
          <cell r="X464">
            <v>0</v>
          </cell>
          <cell r="Y464">
            <v>0</v>
          </cell>
          <cell r="Z464">
            <v>0</v>
          </cell>
          <cell r="AA464">
            <v>0</v>
          </cell>
          <cell r="AB464">
            <v>0</v>
          </cell>
          <cell r="AC464">
            <v>0</v>
          </cell>
          <cell r="AD464">
            <v>0</v>
          </cell>
          <cell r="AE464">
            <v>0</v>
          </cell>
        </row>
        <row r="465">
          <cell r="G465">
            <v>0</v>
          </cell>
          <cell r="H465">
            <v>0</v>
          </cell>
          <cell r="I465">
            <v>0</v>
          </cell>
          <cell r="J465">
            <v>0</v>
          </cell>
          <cell r="K465">
            <v>0</v>
          </cell>
          <cell r="L465">
            <v>0</v>
          </cell>
          <cell r="M465">
            <v>0</v>
          </cell>
          <cell r="N465">
            <v>0</v>
          </cell>
          <cell r="O465">
            <v>0</v>
          </cell>
          <cell r="P465">
            <v>0</v>
          </cell>
          <cell r="Q465">
            <v>0</v>
          </cell>
          <cell r="R465">
            <v>0</v>
          </cell>
          <cell r="S465">
            <v>0</v>
          </cell>
          <cell r="T465">
            <v>0</v>
          </cell>
          <cell r="U465">
            <v>0</v>
          </cell>
          <cell r="V465">
            <v>0</v>
          </cell>
          <cell r="W465">
            <v>0</v>
          </cell>
          <cell r="X465">
            <v>0</v>
          </cell>
          <cell r="Y465">
            <v>0</v>
          </cell>
          <cell r="Z465">
            <v>0</v>
          </cell>
          <cell r="AA465">
            <v>0</v>
          </cell>
          <cell r="AB465">
            <v>0</v>
          </cell>
          <cell r="AC465">
            <v>0</v>
          </cell>
          <cell r="AD465">
            <v>0</v>
          </cell>
          <cell r="AE465">
            <v>0</v>
          </cell>
        </row>
        <row r="466">
          <cell r="G466">
            <v>0</v>
          </cell>
          <cell r="H466">
            <v>0</v>
          </cell>
          <cell r="I466">
            <v>0</v>
          </cell>
          <cell r="J466">
            <v>0</v>
          </cell>
          <cell r="K466">
            <v>0</v>
          </cell>
          <cell r="L466">
            <v>0</v>
          </cell>
          <cell r="M466">
            <v>0</v>
          </cell>
          <cell r="N466">
            <v>0</v>
          </cell>
          <cell r="O466">
            <v>0</v>
          </cell>
          <cell r="P466">
            <v>0</v>
          </cell>
          <cell r="Q466">
            <v>0</v>
          </cell>
          <cell r="R466">
            <v>0</v>
          </cell>
          <cell r="S466">
            <v>0</v>
          </cell>
          <cell r="T466">
            <v>0</v>
          </cell>
          <cell r="U466">
            <v>0</v>
          </cell>
          <cell r="V466">
            <v>0</v>
          </cell>
          <cell r="W466">
            <v>0</v>
          </cell>
          <cell r="X466">
            <v>0</v>
          </cell>
          <cell r="Y466">
            <v>0</v>
          </cell>
          <cell r="Z466">
            <v>0</v>
          </cell>
          <cell r="AA466">
            <v>0</v>
          </cell>
          <cell r="AB466">
            <v>0</v>
          </cell>
          <cell r="AC466">
            <v>0</v>
          </cell>
          <cell r="AD466">
            <v>0</v>
          </cell>
          <cell r="AE466">
            <v>0</v>
          </cell>
        </row>
        <row r="467">
          <cell r="G467">
            <v>0</v>
          </cell>
          <cell r="H467">
            <v>0</v>
          </cell>
          <cell r="I467">
            <v>0</v>
          </cell>
          <cell r="J467">
            <v>0</v>
          </cell>
          <cell r="K467">
            <v>0</v>
          </cell>
          <cell r="L467">
            <v>0</v>
          </cell>
          <cell r="M467">
            <v>0</v>
          </cell>
          <cell r="N467">
            <v>0</v>
          </cell>
          <cell r="O467">
            <v>0</v>
          </cell>
          <cell r="P467">
            <v>0</v>
          </cell>
          <cell r="Q467">
            <v>0</v>
          </cell>
          <cell r="R467">
            <v>0</v>
          </cell>
          <cell r="S467">
            <v>0</v>
          </cell>
          <cell r="T467">
            <v>0</v>
          </cell>
          <cell r="U467">
            <v>0</v>
          </cell>
          <cell r="V467">
            <v>0</v>
          </cell>
          <cell r="W467">
            <v>0</v>
          </cell>
          <cell r="X467">
            <v>0</v>
          </cell>
          <cell r="Y467">
            <v>0</v>
          </cell>
          <cell r="Z467">
            <v>0</v>
          </cell>
          <cell r="AA467">
            <v>0</v>
          </cell>
          <cell r="AB467">
            <v>0</v>
          </cell>
          <cell r="AC467">
            <v>0</v>
          </cell>
          <cell r="AD467">
            <v>0</v>
          </cell>
          <cell r="AE467">
            <v>0</v>
          </cell>
        </row>
        <row r="468">
          <cell r="G468">
            <v>0</v>
          </cell>
          <cell r="H468">
            <v>0</v>
          </cell>
          <cell r="I468">
            <v>0</v>
          </cell>
          <cell r="J468">
            <v>0</v>
          </cell>
          <cell r="K468">
            <v>0</v>
          </cell>
          <cell r="L468">
            <v>0</v>
          </cell>
          <cell r="M468">
            <v>0</v>
          </cell>
          <cell r="N468">
            <v>0</v>
          </cell>
          <cell r="O468">
            <v>0</v>
          </cell>
          <cell r="P468">
            <v>0</v>
          </cell>
          <cell r="Q468">
            <v>0</v>
          </cell>
          <cell r="R468">
            <v>0</v>
          </cell>
          <cell r="S468">
            <v>0</v>
          </cell>
          <cell r="T468">
            <v>0</v>
          </cell>
          <cell r="U468">
            <v>0</v>
          </cell>
          <cell r="V468">
            <v>0</v>
          </cell>
          <cell r="W468">
            <v>0</v>
          </cell>
          <cell r="X468">
            <v>0</v>
          </cell>
          <cell r="Y468">
            <v>0</v>
          </cell>
          <cell r="Z468">
            <v>0</v>
          </cell>
          <cell r="AA468">
            <v>0</v>
          </cell>
          <cell r="AB468">
            <v>0</v>
          </cell>
          <cell r="AC468">
            <v>0</v>
          </cell>
          <cell r="AD468">
            <v>0</v>
          </cell>
          <cell r="AE468">
            <v>0</v>
          </cell>
        </row>
        <row r="469">
          <cell r="G469">
            <v>0</v>
          </cell>
          <cell r="H469">
            <v>0</v>
          </cell>
          <cell r="I469">
            <v>0</v>
          </cell>
          <cell r="J469">
            <v>0</v>
          </cell>
          <cell r="K469">
            <v>0</v>
          </cell>
          <cell r="L469">
            <v>0</v>
          </cell>
          <cell r="M469">
            <v>0</v>
          </cell>
          <cell r="N469">
            <v>0</v>
          </cell>
          <cell r="O469">
            <v>0</v>
          </cell>
          <cell r="P469">
            <v>0</v>
          </cell>
          <cell r="Q469">
            <v>0</v>
          </cell>
          <cell r="R469">
            <v>0</v>
          </cell>
          <cell r="S469">
            <v>0</v>
          </cell>
          <cell r="T469">
            <v>0</v>
          </cell>
          <cell r="U469">
            <v>0</v>
          </cell>
          <cell r="V469">
            <v>0</v>
          </cell>
          <cell r="W469">
            <v>0</v>
          </cell>
          <cell r="X469">
            <v>0</v>
          </cell>
          <cell r="Y469">
            <v>0</v>
          </cell>
          <cell r="Z469">
            <v>0</v>
          </cell>
          <cell r="AA469">
            <v>0</v>
          </cell>
          <cell r="AB469">
            <v>0</v>
          </cell>
          <cell r="AC469">
            <v>0</v>
          </cell>
          <cell r="AD469">
            <v>0</v>
          </cell>
          <cell r="AE469">
            <v>0</v>
          </cell>
        </row>
        <row r="470">
          <cell r="G470">
            <v>0</v>
          </cell>
          <cell r="H470">
            <v>0</v>
          </cell>
          <cell r="I470">
            <v>0</v>
          </cell>
          <cell r="J470">
            <v>0</v>
          </cell>
          <cell r="K470">
            <v>0</v>
          </cell>
          <cell r="L470">
            <v>0</v>
          </cell>
          <cell r="M470">
            <v>0</v>
          </cell>
          <cell r="N470">
            <v>0</v>
          </cell>
          <cell r="O470">
            <v>0</v>
          </cell>
          <cell r="P470">
            <v>0</v>
          </cell>
          <cell r="Q470">
            <v>0</v>
          </cell>
          <cell r="R470">
            <v>0</v>
          </cell>
          <cell r="S470">
            <v>0</v>
          </cell>
          <cell r="T470">
            <v>0</v>
          </cell>
          <cell r="U470">
            <v>0</v>
          </cell>
          <cell r="V470">
            <v>0</v>
          </cell>
          <cell r="W470">
            <v>0</v>
          </cell>
          <cell r="X470">
            <v>0</v>
          </cell>
          <cell r="Y470">
            <v>0</v>
          </cell>
          <cell r="Z470">
            <v>0</v>
          </cell>
          <cell r="AA470">
            <v>0</v>
          </cell>
          <cell r="AB470">
            <v>0</v>
          </cell>
          <cell r="AC470">
            <v>0</v>
          </cell>
          <cell r="AD470">
            <v>0</v>
          </cell>
          <cell r="AE470">
            <v>0</v>
          </cell>
        </row>
        <row r="471">
          <cell r="G471">
            <v>0</v>
          </cell>
          <cell r="H471">
            <v>0</v>
          </cell>
          <cell r="I471">
            <v>0</v>
          </cell>
          <cell r="J471">
            <v>0</v>
          </cell>
          <cell r="K471">
            <v>0</v>
          </cell>
          <cell r="L471">
            <v>0</v>
          </cell>
          <cell r="M471">
            <v>0</v>
          </cell>
          <cell r="N471">
            <v>0</v>
          </cell>
          <cell r="O471">
            <v>0</v>
          </cell>
          <cell r="P471">
            <v>0</v>
          </cell>
          <cell r="Q471">
            <v>0</v>
          </cell>
          <cell r="R471">
            <v>0</v>
          </cell>
          <cell r="S471">
            <v>0</v>
          </cell>
          <cell r="T471">
            <v>0</v>
          </cell>
          <cell r="U471">
            <v>0</v>
          </cell>
          <cell r="V471">
            <v>0</v>
          </cell>
          <cell r="W471">
            <v>0</v>
          </cell>
          <cell r="X471">
            <v>0</v>
          </cell>
          <cell r="Y471">
            <v>0</v>
          </cell>
          <cell r="Z471">
            <v>0</v>
          </cell>
          <cell r="AA471">
            <v>0</v>
          </cell>
          <cell r="AB471">
            <v>0</v>
          </cell>
          <cell r="AC471">
            <v>0</v>
          </cell>
          <cell r="AD471">
            <v>0</v>
          </cell>
          <cell r="AE471">
            <v>0</v>
          </cell>
        </row>
        <row r="472">
          <cell r="G472">
            <v>0</v>
          </cell>
          <cell r="H472">
            <v>0</v>
          </cell>
          <cell r="I472">
            <v>0</v>
          </cell>
          <cell r="J472">
            <v>0</v>
          </cell>
          <cell r="K472">
            <v>0</v>
          </cell>
          <cell r="L472">
            <v>0</v>
          </cell>
          <cell r="M472">
            <v>0</v>
          </cell>
          <cell r="N472">
            <v>0</v>
          </cell>
          <cell r="O472">
            <v>0</v>
          </cell>
          <cell r="P472">
            <v>0</v>
          </cell>
          <cell r="Q472">
            <v>0</v>
          </cell>
          <cell r="R472">
            <v>0</v>
          </cell>
          <cell r="S472">
            <v>0</v>
          </cell>
          <cell r="T472">
            <v>0</v>
          </cell>
          <cell r="U472">
            <v>0</v>
          </cell>
          <cell r="V472">
            <v>0</v>
          </cell>
          <cell r="W472">
            <v>0</v>
          </cell>
          <cell r="X472">
            <v>0</v>
          </cell>
          <cell r="Y472">
            <v>0</v>
          </cell>
          <cell r="Z472">
            <v>0</v>
          </cell>
          <cell r="AA472">
            <v>0</v>
          </cell>
          <cell r="AB472">
            <v>0</v>
          </cell>
          <cell r="AC472">
            <v>0</v>
          </cell>
          <cell r="AD472">
            <v>0</v>
          </cell>
          <cell r="AE472">
            <v>0</v>
          </cell>
        </row>
        <row r="473">
          <cell r="G473">
            <v>0</v>
          </cell>
          <cell r="H473">
            <v>0</v>
          </cell>
          <cell r="I473">
            <v>0</v>
          </cell>
          <cell r="J473">
            <v>0</v>
          </cell>
          <cell r="K473">
            <v>0</v>
          </cell>
          <cell r="L473">
            <v>0</v>
          </cell>
          <cell r="M473">
            <v>0</v>
          </cell>
          <cell r="N473">
            <v>0</v>
          </cell>
          <cell r="O473">
            <v>0</v>
          </cell>
          <cell r="P473">
            <v>0</v>
          </cell>
          <cell r="Q473">
            <v>0</v>
          </cell>
          <cell r="R473">
            <v>0</v>
          </cell>
          <cell r="S473">
            <v>0</v>
          </cell>
          <cell r="T473">
            <v>0</v>
          </cell>
          <cell r="U473">
            <v>0</v>
          </cell>
          <cell r="V473">
            <v>0</v>
          </cell>
          <cell r="W473">
            <v>0</v>
          </cell>
          <cell r="X473">
            <v>0</v>
          </cell>
          <cell r="Y473">
            <v>0</v>
          </cell>
          <cell r="Z473">
            <v>0</v>
          </cell>
          <cell r="AA473">
            <v>0</v>
          </cell>
          <cell r="AB473">
            <v>0</v>
          </cell>
          <cell r="AC473">
            <v>0</v>
          </cell>
          <cell r="AD473">
            <v>0</v>
          </cell>
          <cell r="AE473">
            <v>0</v>
          </cell>
        </row>
        <row r="474">
          <cell r="G474">
            <v>0</v>
          </cell>
          <cell r="H474">
            <v>0</v>
          </cell>
          <cell r="I474">
            <v>0</v>
          </cell>
          <cell r="J474">
            <v>0</v>
          </cell>
          <cell r="K474">
            <v>0</v>
          </cell>
          <cell r="L474">
            <v>0</v>
          </cell>
          <cell r="M474">
            <v>0</v>
          </cell>
          <cell r="N474">
            <v>0</v>
          </cell>
          <cell r="O474">
            <v>0</v>
          </cell>
          <cell r="P474">
            <v>0</v>
          </cell>
          <cell r="Q474">
            <v>0</v>
          </cell>
          <cell r="R474">
            <v>0</v>
          </cell>
          <cell r="S474">
            <v>0</v>
          </cell>
          <cell r="T474">
            <v>0</v>
          </cell>
          <cell r="U474">
            <v>0</v>
          </cell>
          <cell r="V474">
            <v>0</v>
          </cell>
          <cell r="W474">
            <v>0</v>
          </cell>
          <cell r="X474">
            <v>0</v>
          </cell>
          <cell r="Y474">
            <v>0</v>
          </cell>
          <cell r="Z474">
            <v>0</v>
          </cell>
          <cell r="AA474">
            <v>0</v>
          </cell>
          <cell r="AB474">
            <v>0</v>
          </cell>
          <cell r="AC474">
            <v>0</v>
          </cell>
          <cell r="AD474">
            <v>0</v>
          </cell>
          <cell r="AE474">
            <v>0</v>
          </cell>
        </row>
        <row r="475">
          <cell r="G475">
            <v>0</v>
          </cell>
          <cell r="H475">
            <v>0</v>
          </cell>
          <cell r="I475">
            <v>0</v>
          </cell>
          <cell r="J475">
            <v>0</v>
          </cell>
          <cell r="K475">
            <v>0</v>
          </cell>
          <cell r="L475">
            <v>0</v>
          </cell>
          <cell r="M475">
            <v>0</v>
          </cell>
          <cell r="N475">
            <v>0</v>
          </cell>
          <cell r="O475">
            <v>0</v>
          </cell>
          <cell r="P475">
            <v>0</v>
          </cell>
          <cell r="Q475">
            <v>0</v>
          </cell>
          <cell r="R475">
            <v>0</v>
          </cell>
          <cell r="S475">
            <v>0</v>
          </cell>
          <cell r="T475">
            <v>0</v>
          </cell>
          <cell r="U475">
            <v>0</v>
          </cell>
          <cell r="V475">
            <v>0</v>
          </cell>
          <cell r="W475">
            <v>0</v>
          </cell>
          <cell r="X475">
            <v>0</v>
          </cell>
          <cell r="Y475">
            <v>0</v>
          </cell>
          <cell r="Z475">
            <v>0</v>
          </cell>
          <cell r="AA475">
            <v>0</v>
          </cell>
          <cell r="AB475">
            <v>0</v>
          </cell>
          <cell r="AC475">
            <v>0</v>
          </cell>
          <cell r="AD475">
            <v>0</v>
          </cell>
          <cell r="AE475">
            <v>0</v>
          </cell>
        </row>
        <row r="476">
          <cell r="G476">
            <v>0</v>
          </cell>
          <cell r="H476">
            <v>0</v>
          </cell>
          <cell r="I476">
            <v>0</v>
          </cell>
          <cell r="J476">
            <v>0</v>
          </cell>
          <cell r="K476">
            <v>0</v>
          </cell>
          <cell r="L476">
            <v>0</v>
          </cell>
          <cell r="M476">
            <v>0</v>
          </cell>
          <cell r="N476">
            <v>0</v>
          </cell>
          <cell r="O476">
            <v>0</v>
          </cell>
          <cell r="P476">
            <v>0</v>
          </cell>
          <cell r="Q476">
            <v>0</v>
          </cell>
          <cell r="R476">
            <v>0</v>
          </cell>
          <cell r="S476">
            <v>0</v>
          </cell>
          <cell r="T476">
            <v>0</v>
          </cell>
          <cell r="U476">
            <v>0</v>
          </cell>
          <cell r="V476">
            <v>0</v>
          </cell>
          <cell r="W476">
            <v>0</v>
          </cell>
          <cell r="X476">
            <v>0</v>
          </cell>
          <cell r="Y476">
            <v>0</v>
          </cell>
          <cell r="Z476">
            <v>0</v>
          </cell>
          <cell r="AA476">
            <v>0</v>
          </cell>
          <cell r="AB476">
            <v>0</v>
          </cell>
          <cell r="AC476">
            <v>0</v>
          </cell>
          <cell r="AD476">
            <v>0</v>
          </cell>
          <cell r="AE476">
            <v>0</v>
          </cell>
        </row>
        <row r="477">
          <cell r="G477">
            <v>0</v>
          </cell>
          <cell r="H477">
            <v>0</v>
          </cell>
          <cell r="I477">
            <v>0</v>
          </cell>
          <cell r="J477">
            <v>0</v>
          </cell>
          <cell r="K477">
            <v>0</v>
          </cell>
          <cell r="L477">
            <v>0</v>
          </cell>
          <cell r="M477">
            <v>0</v>
          </cell>
          <cell r="N477">
            <v>0</v>
          </cell>
          <cell r="O477">
            <v>0</v>
          </cell>
          <cell r="P477">
            <v>0</v>
          </cell>
          <cell r="Q477">
            <v>0</v>
          </cell>
          <cell r="R477">
            <v>0</v>
          </cell>
          <cell r="S477">
            <v>0</v>
          </cell>
          <cell r="T477">
            <v>0</v>
          </cell>
          <cell r="U477">
            <v>0</v>
          </cell>
          <cell r="V477">
            <v>0</v>
          </cell>
          <cell r="W477">
            <v>0</v>
          </cell>
          <cell r="X477">
            <v>0</v>
          </cell>
          <cell r="Y477">
            <v>0</v>
          </cell>
          <cell r="Z477">
            <v>0</v>
          </cell>
          <cell r="AA477">
            <v>0</v>
          </cell>
          <cell r="AB477">
            <v>0</v>
          </cell>
          <cell r="AC477">
            <v>0</v>
          </cell>
          <cell r="AD477">
            <v>0</v>
          </cell>
          <cell r="AE477">
            <v>0</v>
          </cell>
        </row>
        <row r="478">
          <cell r="G478">
            <v>0</v>
          </cell>
          <cell r="H478">
            <v>0</v>
          </cell>
          <cell r="I478">
            <v>0</v>
          </cell>
          <cell r="J478">
            <v>0</v>
          </cell>
          <cell r="K478">
            <v>0</v>
          </cell>
          <cell r="L478">
            <v>0</v>
          </cell>
          <cell r="M478">
            <v>0</v>
          </cell>
          <cell r="N478">
            <v>0</v>
          </cell>
          <cell r="O478">
            <v>0</v>
          </cell>
          <cell r="P478">
            <v>0</v>
          </cell>
          <cell r="Q478">
            <v>0</v>
          </cell>
          <cell r="R478">
            <v>0</v>
          </cell>
          <cell r="S478">
            <v>0</v>
          </cell>
          <cell r="T478">
            <v>0</v>
          </cell>
          <cell r="U478">
            <v>0</v>
          </cell>
          <cell r="V478">
            <v>0</v>
          </cell>
          <cell r="W478">
            <v>0</v>
          </cell>
          <cell r="X478">
            <v>0</v>
          </cell>
          <cell r="Y478">
            <v>0</v>
          </cell>
          <cell r="Z478">
            <v>0</v>
          </cell>
          <cell r="AA478">
            <v>0</v>
          </cell>
          <cell r="AB478">
            <v>0</v>
          </cell>
          <cell r="AC478">
            <v>0</v>
          </cell>
          <cell r="AD478">
            <v>0</v>
          </cell>
          <cell r="AE478">
            <v>0</v>
          </cell>
        </row>
        <row r="479">
          <cell r="G479">
            <v>0</v>
          </cell>
          <cell r="H479">
            <v>0</v>
          </cell>
          <cell r="I479">
            <v>0</v>
          </cell>
          <cell r="J479">
            <v>0</v>
          </cell>
          <cell r="K479">
            <v>0</v>
          </cell>
          <cell r="L479">
            <v>0</v>
          </cell>
          <cell r="M479">
            <v>0</v>
          </cell>
          <cell r="N479">
            <v>0</v>
          </cell>
          <cell r="O479">
            <v>0</v>
          </cell>
          <cell r="P479">
            <v>0</v>
          </cell>
          <cell r="Q479">
            <v>0</v>
          </cell>
          <cell r="R479">
            <v>0</v>
          </cell>
          <cell r="S479">
            <v>0</v>
          </cell>
          <cell r="T479">
            <v>0</v>
          </cell>
          <cell r="U479">
            <v>0</v>
          </cell>
          <cell r="V479">
            <v>0</v>
          </cell>
          <cell r="W479">
            <v>0</v>
          </cell>
          <cell r="X479">
            <v>0</v>
          </cell>
          <cell r="Y479">
            <v>0</v>
          </cell>
          <cell r="Z479">
            <v>0</v>
          </cell>
          <cell r="AA479">
            <v>0</v>
          </cell>
          <cell r="AB479">
            <v>0</v>
          </cell>
          <cell r="AC479">
            <v>0</v>
          </cell>
          <cell r="AD479">
            <v>0</v>
          </cell>
          <cell r="AE479">
            <v>0</v>
          </cell>
        </row>
        <row r="480">
          <cell r="G480">
            <v>0</v>
          </cell>
          <cell r="H480">
            <v>0</v>
          </cell>
          <cell r="I480">
            <v>0</v>
          </cell>
          <cell r="J480">
            <v>0</v>
          </cell>
          <cell r="K480">
            <v>0</v>
          </cell>
          <cell r="L480">
            <v>0</v>
          </cell>
          <cell r="M480">
            <v>0</v>
          </cell>
          <cell r="N480">
            <v>0</v>
          </cell>
          <cell r="O480">
            <v>0</v>
          </cell>
          <cell r="P480">
            <v>0</v>
          </cell>
          <cell r="Q480">
            <v>0</v>
          </cell>
          <cell r="R480">
            <v>0</v>
          </cell>
          <cell r="S480">
            <v>0</v>
          </cell>
          <cell r="T480">
            <v>0</v>
          </cell>
          <cell r="U480">
            <v>0</v>
          </cell>
          <cell r="V480">
            <v>0</v>
          </cell>
          <cell r="W480">
            <v>0</v>
          </cell>
          <cell r="X480">
            <v>0</v>
          </cell>
          <cell r="Y480">
            <v>0</v>
          </cell>
          <cell r="Z480">
            <v>0</v>
          </cell>
          <cell r="AA480">
            <v>0</v>
          </cell>
          <cell r="AB480">
            <v>0</v>
          </cell>
          <cell r="AC480">
            <v>0</v>
          </cell>
          <cell r="AD480">
            <v>0</v>
          </cell>
          <cell r="AE480">
            <v>0</v>
          </cell>
        </row>
        <row r="481">
          <cell r="G481">
            <v>0</v>
          </cell>
          <cell r="H481">
            <v>0</v>
          </cell>
          <cell r="I481">
            <v>0</v>
          </cell>
          <cell r="J481">
            <v>0</v>
          </cell>
          <cell r="K481">
            <v>0</v>
          </cell>
          <cell r="L481">
            <v>0</v>
          </cell>
          <cell r="M481">
            <v>0</v>
          </cell>
          <cell r="N481">
            <v>0</v>
          </cell>
          <cell r="O481">
            <v>0</v>
          </cell>
          <cell r="P481">
            <v>0</v>
          </cell>
          <cell r="Q481">
            <v>0</v>
          </cell>
          <cell r="R481">
            <v>0</v>
          </cell>
          <cell r="S481">
            <v>0</v>
          </cell>
          <cell r="T481">
            <v>0</v>
          </cell>
          <cell r="U481">
            <v>0</v>
          </cell>
          <cell r="V481">
            <v>0</v>
          </cell>
          <cell r="W481">
            <v>0</v>
          </cell>
          <cell r="X481">
            <v>0</v>
          </cell>
          <cell r="Y481">
            <v>0</v>
          </cell>
          <cell r="Z481">
            <v>0</v>
          </cell>
          <cell r="AA481">
            <v>0</v>
          </cell>
          <cell r="AB481">
            <v>0</v>
          </cell>
          <cell r="AC481">
            <v>0</v>
          </cell>
          <cell r="AD481">
            <v>0</v>
          </cell>
          <cell r="AE481">
            <v>0</v>
          </cell>
        </row>
        <row r="482">
          <cell r="G482">
            <v>0</v>
          </cell>
          <cell r="H482">
            <v>0</v>
          </cell>
          <cell r="I482">
            <v>0</v>
          </cell>
          <cell r="J482">
            <v>0</v>
          </cell>
          <cell r="K482">
            <v>0</v>
          </cell>
          <cell r="L482">
            <v>0</v>
          </cell>
          <cell r="M482">
            <v>0</v>
          </cell>
          <cell r="N482">
            <v>0</v>
          </cell>
          <cell r="O482">
            <v>0</v>
          </cell>
          <cell r="P482">
            <v>0</v>
          </cell>
          <cell r="Q482">
            <v>0</v>
          </cell>
          <cell r="R482">
            <v>0</v>
          </cell>
          <cell r="S482">
            <v>0</v>
          </cell>
          <cell r="T482">
            <v>0</v>
          </cell>
          <cell r="U482">
            <v>0</v>
          </cell>
          <cell r="V482">
            <v>0</v>
          </cell>
          <cell r="W482">
            <v>0</v>
          </cell>
          <cell r="X482">
            <v>0</v>
          </cell>
          <cell r="Y482">
            <v>0</v>
          </cell>
          <cell r="Z482">
            <v>0</v>
          </cell>
          <cell r="AA482">
            <v>0</v>
          </cell>
          <cell r="AB482">
            <v>0</v>
          </cell>
          <cell r="AC482">
            <v>0</v>
          </cell>
          <cell r="AD482">
            <v>0</v>
          </cell>
          <cell r="AE482">
            <v>0</v>
          </cell>
        </row>
        <row r="483">
          <cell r="G483">
            <v>0</v>
          </cell>
          <cell r="H483">
            <v>0</v>
          </cell>
          <cell r="I483">
            <v>0</v>
          </cell>
          <cell r="J483">
            <v>0</v>
          </cell>
          <cell r="K483">
            <v>0</v>
          </cell>
          <cell r="L483">
            <v>0</v>
          </cell>
          <cell r="M483">
            <v>0</v>
          </cell>
          <cell r="N483">
            <v>0</v>
          </cell>
          <cell r="O483">
            <v>0</v>
          </cell>
          <cell r="P483">
            <v>0</v>
          </cell>
          <cell r="Q483">
            <v>0</v>
          </cell>
          <cell r="R483">
            <v>0</v>
          </cell>
          <cell r="S483">
            <v>0</v>
          </cell>
          <cell r="T483">
            <v>0</v>
          </cell>
          <cell r="U483">
            <v>0</v>
          </cell>
          <cell r="V483">
            <v>0</v>
          </cell>
          <cell r="W483">
            <v>0</v>
          </cell>
          <cell r="X483">
            <v>0</v>
          </cell>
          <cell r="Y483">
            <v>0</v>
          </cell>
          <cell r="Z483">
            <v>0</v>
          </cell>
          <cell r="AA483">
            <v>0</v>
          </cell>
          <cell r="AB483">
            <v>0</v>
          </cell>
          <cell r="AC483">
            <v>0</v>
          </cell>
          <cell r="AD483">
            <v>0</v>
          </cell>
          <cell r="AE483">
            <v>0</v>
          </cell>
        </row>
        <row r="484">
          <cell r="G484">
            <v>0</v>
          </cell>
          <cell r="H484">
            <v>0</v>
          </cell>
          <cell r="I484">
            <v>0</v>
          </cell>
          <cell r="J484">
            <v>0</v>
          </cell>
          <cell r="K484">
            <v>0</v>
          </cell>
          <cell r="L484">
            <v>0</v>
          </cell>
          <cell r="M484">
            <v>0</v>
          </cell>
          <cell r="N484">
            <v>0</v>
          </cell>
          <cell r="O484">
            <v>0</v>
          </cell>
          <cell r="P484">
            <v>0</v>
          </cell>
          <cell r="Q484">
            <v>0</v>
          </cell>
          <cell r="R484">
            <v>0</v>
          </cell>
          <cell r="S484">
            <v>0</v>
          </cell>
          <cell r="T484">
            <v>0</v>
          </cell>
          <cell r="U484">
            <v>0</v>
          </cell>
          <cell r="V484">
            <v>0</v>
          </cell>
          <cell r="W484">
            <v>0</v>
          </cell>
          <cell r="X484">
            <v>0</v>
          </cell>
          <cell r="Y484">
            <v>0</v>
          </cell>
          <cell r="Z484">
            <v>0</v>
          </cell>
          <cell r="AA484">
            <v>0</v>
          </cell>
          <cell r="AB484">
            <v>0</v>
          </cell>
          <cell r="AC484">
            <v>0</v>
          </cell>
          <cell r="AD484">
            <v>0</v>
          </cell>
          <cell r="AE484">
            <v>0</v>
          </cell>
        </row>
        <row r="485">
          <cell r="G485">
            <v>0</v>
          </cell>
          <cell r="H485">
            <v>0</v>
          </cell>
          <cell r="I485">
            <v>0</v>
          </cell>
          <cell r="J485">
            <v>0</v>
          </cell>
          <cell r="K485">
            <v>0</v>
          </cell>
          <cell r="L485">
            <v>0</v>
          </cell>
          <cell r="M485">
            <v>0</v>
          </cell>
          <cell r="N485">
            <v>0</v>
          </cell>
          <cell r="O485">
            <v>0</v>
          </cell>
          <cell r="P485">
            <v>0</v>
          </cell>
          <cell r="Q485">
            <v>0</v>
          </cell>
          <cell r="R485">
            <v>0</v>
          </cell>
          <cell r="S485">
            <v>0</v>
          </cell>
          <cell r="T485">
            <v>0</v>
          </cell>
          <cell r="U485">
            <v>0</v>
          </cell>
          <cell r="V485">
            <v>0</v>
          </cell>
          <cell r="W485">
            <v>0</v>
          </cell>
          <cell r="X485">
            <v>0</v>
          </cell>
          <cell r="Y485">
            <v>0</v>
          </cell>
          <cell r="Z485">
            <v>0</v>
          </cell>
          <cell r="AA485">
            <v>0</v>
          </cell>
          <cell r="AB485">
            <v>0</v>
          </cell>
          <cell r="AC485">
            <v>0</v>
          </cell>
          <cell r="AD485">
            <v>0</v>
          </cell>
          <cell r="AE485">
            <v>0</v>
          </cell>
        </row>
        <row r="486">
          <cell r="G486">
            <v>0</v>
          </cell>
          <cell r="H486">
            <v>0</v>
          </cell>
          <cell r="I486">
            <v>0</v>
          </cell>
          <cell r="J486">
            <v>0</v>
          </cell>
          <cell r="K486">
            <v>0</v>
          </cell>
          <cell r="L486">
            <v>0</v>
          </cell>
          <cell r="M486">
            <v>0</v>
          </cell>
          <cell r="N486">
            <v>0</v>
          </cell>
          <cell r="O486">
            <v>0</v>
          </cell>
          <cell r="P486">
            <v>0</v>
          </cell>
          <cell r="Q486">
            <v>0</v>
          </cell>
          <cell r="R486">
            <v>0</v>
          </cell>
          <cell r="S486">
            <v>0</v>
          </cell>
          <cell r="T486">
            <v>0</v>
          </cell>
          <cell r="U486">
            <v>0</v>
          </cell>
          <cell r="V486">
            <v>0</v>
          </cell>
          <cell r="W486">
            <v>0</v>
          </cell>
          <cell r="X486">
            <v>0</v>
          </cell>
          <cell r="Y486">
            <v>0</v>
          </cell>
          <cell r="Z486">
            <v>0</v>
          </cell>
          <cell r="AA486">
            <v>0</v>
          </cell>
          <cell r="AB486">
            <v>0</v>
          </cell>
          <cell r="AC486">
            <v>0</v>
          </cell>
          <cell r="AD486">
            <v>0</v>
          </cell>
          <cell r="AE486">
            <v>0</v>
          </cell>
        </row>
        <row r="487">
          <cell r="G487">
            <v>0</v>
          </cell>
          <cell r="H487">
            <v>0</v>
          </cell>
          <cell r="I487">
            <v>0</v>
          </cell>
          <cell r="J487">
            <v>0</v>
          </cell>
          <cell r="K487">
            <v>0</v>
          </cell>
          <cell r="L487">
            <v>0</v>
          </cell>
          <cell r="M487">
            <v>0</v>
          </cell>
          <cell r="N487">
            <v>0</v>
          </cell>
          <cell r="O487">
            <v>0</v>
          </cell>
          <cell r="P487">
            <v>0</v>
          </cell>
          <cell r="Q487">
            <v>0</v>
          </cell>
          <cell r="R487">
            <v>0</v>
          </cell>
          <cell r="S487">
            <v>0</v>
          </cell>
          <cell r="T487">
            <v>0</v>
          </cell>
          <cell r="U487">
            <v>0</v>
          </cell>
          <cell r="V487">
            <v>0</v>
          </cell>
          <cell r="W487">
            <v>0</v>
          </cell>
          <cell r="X487">
            <v>0</v>
          </cell>
          <cell r="Y487">
            <v>0</v>
          </cell>
          <cell r="Z487">
            <v>0</v>
          </cell>
          <cell r="AA487">
            <v>0</v>
          </cell>
          <cell r="AB487">
            <v>0</v>
          </cell>
          <cell r="AC487">
            <v>0</v>
          </cell>
          <cell r="AD487">
            <v>0</v>
          </cell>
          <cell r="AE487">
            <v>0</v>
          </cell>
        </row>
        <row r="488">
          <cell r="G488">
            <v>0</v>
          </cell>
          <cell r="H488">
            <v>0</v>
          </cell>
          <cell r="I488">
            <v>0</v>
          </cell>
          <cell r="J488">
            <v>0</v>
          </cell>
          <cell r="K488">
            <v>0</v>
          </cell>
          <cell r="L488">
            <v>0</v>
          </cell>
          <cell r="M488">
            <v>0</v>
          </cell>
          <cell r="N488">
            <v>0</v>
          </cell>
          <cell r="O488">
            <v>0</v>
          </cell>
          <cell r="P488">
            <v>0</v>
          </cell>
          <cell r="Q488">
            <v>0</v>
          </cell>
          <cell r="R488">
            <v>0</v>
          </cell>
          <cell r="S488">
            <v>0</v>
          </cell>
          <cell r="T488">
            <v>0</v>
          </cell>
          <cell r="U488">
            <v>0</v>
          </cell>
          <cell r="V488">
            <v>0</v>
          </cell>
          <cell r="W488">
            <v>0</v>
          </cell>
          <cell r="X488">
            <v>0</v>
          </cell>
          <cell r="Y488">
            <v>0</v>
          </cell>
          <cell r="Z488">
            <v>0</v>
          </cell>
          <cell r="AA488">
            <v>0</v>
          </cell>
          <cell r="AB488">
            <v>0</v>
          </cell>
          <cell r="AC488">
            <v>0</v>
          </cell>
          <cell r="AD488">
            <v>0</v>
          </cell>
          <cell r="AE488">
            <v>0</v>
          </cell>
        </row>
        <row r="489">
          <cell r="G489">
            <v>0</v>
          </cell>
          <cell r="H489">
            <v>0</v>
          </cell>
          <cell r="I489">
            <v>0</v>
          </cell>
          <cell r="J489">
            <v>0</v>
          </cell>
          <cell r="K489">
            <v>0</v>
          </cell>
          <cell r="L489">
            <v>0</v>
          </cell>
          <cell r="M489">
            <v>0</v>
          </cell>
          <cell r="N489">
            <v>0</v>
          </cell>
          <cell r="O489">
            <v>0</v>
          </cell>
          <cell r="P489">
            <v>0</v>
          </cell>
          <cell r="Q489">
            <v>0</v>
          </cell>
          <cell r="R489">
            <v>0</v>
          </cell>
          <cell r="S489">
            <v>0</v>
          </cell>
          <cell r="T489">
            <v>0</v>
          </cell>
          <cell r="U489">
            <v>0</v>
          </cell>
          <cell r="V489">
            <v>0</v>
          </cell>
          <cell r="W489">
            <v>0</v>
          </cell>
          <cell r="X489">
            <v>0</v>
          </cell>
          <cell r="Y489">
            <v>0</v>
          </cell>
          <cell r="Z489">
            <v>0</v>
          </cell>
          <cell r="AA489">
            <v>0</v>
          </cell>
          <cell r="AB489">
            <v>0</v>
          </cell>
          <cell r="AC489">
            <v>0</v>
          </cell>
          <cell r="AD489">
            <v>0</v>
          </cell>
          <cell r="AE489">
            <v>0</v>
          </cell>
        </row>
        <row r="490">
          <cell r="G490">
            <v>0</v>
          </cell>
          <cell r="H490">
            <v>0</v>
          </cell>
          <cell r="I490">
            <v>0</v>
          </cell>
          <cell r="J490">
            <v>0</v>
          </cell>
          <cell r="K490">
            <v>0</v>
          </cell>
          <cell r="L490">
            <v>0</v>
          </cell>
          <cell r="M490">
            <v>0</v>
          </cell>
          <cell r="N490">
            <v>0</v>
          </cell>
          <cell r="O490">
            <v>0</v>
          </cell>
          <cell r="P490">
            <v>0</v>
          </cell>
          <cell r="Q490">
            <v>0</v>
          </cell>
          <cell r="R490">
            <v>0</v>
          </cell>
          <cell r="S490">
            <v>0</v>
          </cell>
          <cell r="T490">
            <v>0</v>
          </cell>
          <cell r="U490">
            <v>0</v>
          </cell>
          <cell r="V490">
            <v>0</v>
          </cell>
          <cell r="W490">
            <v>0</v>
          </cell>
          <cell r="X490">
            <v>0</v>
          </cell>
          <cell r="Y490">
            <v>0</v>
          </cell>
          <cell r="Z490">
            <v>0</v>
          </cell>
          <cell r="AA490">
            <v>0</v>
          </cell>
          <cell r="AB490">
            <v>0</v>
          </cell>
          <cell r="AC490">
            <v>0</v>
          </cell>
          <cell r="AD490">
            <v>0</v>
          </cell>
          <cell r="AE490">
            <v>0</v>
          </cell>
        </row>
        <row r="491">
          <cell r="G491">
            <v>0</v>
          </cell>
          <cell r="H491">
            <v>0</v>
          </cell>
          <cell r="I491">
            <v>0</v>
          </cell>
          <cell r="J491">
            <v>0</v>
          </cell>
          <cell r="K491">
            <v>0</v>
          </cell>
          <cell r="L491">
            <v>0</v>
          </cell>
          <cell r="M491">
            <v>0</v>
          </cell>
          <cell r="N491">
            <v>0</v>
          </cell>
          <cell r="O491">
            <v>0</v>
          </cell>
          <cell r="P491">
            <v>0</v>
          </cell>
          <cell r="Q491">
            <v>0</v>
          </cell>
          <cell r="R491">
            <v>0</v>
          </cell>
          <cell r="S491">
            <v>0</v>
          </cell>
          <cell r="T491">
            <v>0</v>
          </cell>
          <cell r="U491">
            <v>0</v>
          </cell>
          <cell r="V491">
            <v>0</v>
          </cell>
          <cell r="W491">
            <v>0</v>
          </cell>
          <cell r="X491">
            <v>0</v>
          </cell>
          <cell r="Y491">
            <v>0</v>
          </cell>
          <cell r="Z491">
            <v>0</v>
          </cell>
          <cell r="AA491">
            <v>0</v>
          </cell>
          <cell r="AB491">
            <v>0</v>
          </cell>
          <cell r="AC491">
            <v>0</v>
          </cell>
          <cell r="AD491">
            <v>0</v>
          </cell>
          <cell r="AE491">
            <v>0</v>
          </cell>
        </row>
        <row r="492">
          <cell r="G492">
            <v>0</v>
          </cell>
          <cell r="H492">
            <v>0</v>
          </cell>
          <cell r="I492">
            <v>0</v>
          </cell>
          <cell r="J492">
            <v>0</v>
          </cell>
          <cell r="K492">
            <v>0</v>
          </cell>
          <cell r="L492">
            <v>0</v>
          </cell>
          <cell r="M492">
            <v>0</v>
          </cell>
          <cell r="N492">
            <v>0</v>
          </cell>
          <cell r="O492">
            <v>0</v>
          </cell>
          <cell r="P492">
            <v>0</v>
          </cell>
          <cell r="Q492">
            <v>0</v>
          </cell>
          <cell r="R492">
            <v>0</v>
          </cell>
          <cell r="S492">
            <v>0</v>
          </cell>
          <cell r="T492">
            <v>0</v>
          </cell>
          <cell r="U492">
            <v>0</v>
          </cell>
          <cell r="V492">
            <v>0</v>
          </cell>
          <cell r="W492">
            <v>0</v>
          </cell>
          <cell r="X492">
            <v>0</v>
          </cell>
          <cell r="Y492">
            <v>0</v>
          </cell>
          <cell r="Z492">
            <v>0</v>
          </cell>
          <cell r="AA492">
            <v>0</v>
          </cell>
          <cell r="AB492">
            <v>0</v>
          </cell>
          <cell r="AC492">
            <v>0</v>
          </cell>
          <cell r="AD492">
            <v>0</v>
          </cell>
          <cell r="AE492">
            <v>0</v>
          </cell>
        </row>
        <row r="493">
          <cell r="G493">
            <v>0</v>
          </cell>
          <cell r="H493">
            <v>0</v>
          </cell>
          <cell r="I493">
            <v>0</v>
          </cell>
          <cell r="J493">
            <v>0</v>
          </cell>
          <cell r="K493">
            <v>0</v>
          </cell>
          <cell r="L493">
            <v>0</v>
          </cell>
          <cell r="M493">
            <v>0</v>
          </cell>
          <cell r="N493">
            <v>0</v>
          </cell>
          <cell r="O493">
            <v>0</v>
          </cell>
          <cell r="P493">
            <v>0</v>
          </cell>
          <cell r="Q493">
            <v>0</v>
          </cell>
          <cell r="R493">
            <v>0</v>
          </cell>
          <cell r="S493">
            <v>0</v>
          </cell>
          <cell r="T493">
            <v>0</v>
          </cell>
          <cell r="U493">
            <v>0</v>
          </cell>
          <cell r="V493">
            <v>0</v>
          </cell>
          <cell r="W493">
            <v>0</v>
          </cell>
          <cell r="X493">
            <v>0</v>
          </cell>
          <cell r="Y493">
            <v>0</v>
          </cell>
          <cell r="Z493">
            <v>0</v>
          </cell>
          <cell r="AA493">
            <v>0</v>
          </cell>
          <cell r="AB493">
            <v>0</v>
          </cell>
          <cell r="AC493">
            <v>0</v>
          </cell>
          <cell r="AD493">
            <v>0</v>
          </cell>
          <cell r="AE493">
            <v>0</v>
          </cell>
        </row>
        <row r="494">
          <cell r="G494">
            <v>0</v>
          </cell>
          <cell r="H494">
            <v>0</v>
          </cell>
          <cell r="I494">
            <v>0</v>
          </cell>
          <cell r="J494">
            <v>0</v>
          </cell>
          <cell r="K494">
            <v>0</v>
          </cell>
          <cell r="L494">
            <v>0</v>
          </cell>
          <cell r="M494">
            <v>0</v>
          </cell>
          <cell r="N494">
            <v>0</v>
          </cell>
          <cell r="O494">
            <v>0</v>
          </cell>
          <cell r="P494">
            <v>0</v>
          </cell>
          <cell r="Q494">
            <v>0</v>
          </cell>
          <cell r="R494">
            <v>0</v>
          </cell>
          <cell r="S494">
            <v>0</v>
          </cell>
          <cell r="T494">
            <v>0</v>
          </cell>
          <cell r="U494">
            <v>0</v>
          </cell>
          <cell r="V494">
            <v>0</v>
          </cell>
          <cell r="W494">
            <v>0</v>
          </cell>
          <cell r="X494">
            <v>0</v>
          </cell>
          <cell r="Y494">
            <v>0</v>
          </cell>
          <cell r="Z494">
            <v>0</v>
          </cell>
          <cell r="AA494">
            <v>0</v>
          </cell>
          <cell r="AB494">
            <v>0</v>
          </cell>
          <cell r="AC494">
            <v>0</v>
          </cell>
          <cell r="AD494">
            <v>0</v>
          </cell>
          <cell r="AE494">
            <v>0</v>
          </cell>
        </row>
        <row r="495">
          <cell r="G495">
            <v>0</v>
          </cell>
          <cell r="H495">
            <v>0</v>
          </cell>
          <cell r="I495">
            <v>0</v>
          </cell>
          <cell r="J495">
            <v>0</v>
          </cell>
          <cell r="K495">
            <v>0</v>
          </cell>
          <cell r="L495">
            <v>0</v>
          </cell>
          <cell r="M495">
            <v>0</v>
          </cell>
          <cell r="N495">
            <v>0</v>
          </cell>
          <cell r="O495">
            <v>0</v>
          </cell>
          <cell r="P495">
            <v>0</v>
          </cell>
          <cell r="Q495">
            <v>0</v>
          </cell>
          <cell r="R495">
            <v>0</v>
          </cell>
          <cell r="S495">
            <v>0</v>
          </cell>
          <cell r="T495">
            <v>0</v>
          </cell>
          <cell r="U495">
            <v>0</v>
          </cell>
          <cell r="V495">
            <v>0</v>
          </cell>
          <cell r="W495">
            <v>0</v>
          </cell>
          <cell r="X495">
            <v>0</v>
          </cell>
          <cell r="Y495">
            <v>0</v>
          </cell>
          <cell r="Z495">
            <v>0</v>
          </cell>
          <cell r="AA495">
            <v>0</v>
          </cell>
          <cell r="AB495">
            <v>0</v>
          </cell>
          <cell r="AC495">
            <v>0</v>
          </cell>
          <cell r="AD495">
            <v>0</v>
          </cell>
          <cell r="AE495">
            <v>0</v>
          </cell>
        </row>
        <row r="496">
          <cell r="G496">
            <v>0</v>
          </cell>
          <cell r="H496">
            <v>0</v>
          </cell>
          <cell r="I496">
            <v>0</v>
          </cell>
          <cell r="J496">
            <v>0</v>
          </cell>
          <cell r="K496">
            <v>0</v>
          </cell>
          <cell r="L496">
            <v>0</v>
          </cell>
          <cell r="M496">
            <v>0</v>
          </cell>
          <cell r="N496">
            <v>0</v>
          </cell>
          <cell r="O496">
            <v>0</v>
          </cell>
          <cell r="P496">
            <v>0</v>
          </cell>
          <cell r="Q496">
            <v>0</v>
          </cell>
          <cell r="R496">
            <v>0</v>
          </cell>
          <cell r="S496">
            <v>0</v>
          </cell>
          <cell r="T496">
            <v>0</v>
          </cell>
          <cell r="U496">
            <v>0</v>
          </cell>
          <cell r="V496">
            <v>0</v>
          </cell>
          <cell r="W496">
            <v>0</v>
          </cell>
          <cell r="X496">
            <v>0</v>
          </cell>
          <cell r="Y496">
            <v>0</v>
          </cell>
          <cell r="Z496">
            <v>0</v>
          </cell>
          <cell r="AA496">
            <v>0</v>
          </cell>
          <cell r="AB496">
            <v>0</v>
          </cell>
          <cell r="AC496">
            <v>0</v>
          </cell>
          <cell r="AD496">
            <v>0</v>
          </cell>
          <cell r="AE496">
            <v>0</v>
          </cell>
        </row>
        <row r="497">
          <cell r="G497">
            <v>0</v>
          </cell>
          <cell r="H497">
            <v>0</v>
          </cell>
          <cell r="I497">
            <v>0</v>
          </cell>
          <cell r="J497">
            <v>0</v>
          </cell>
          <cell r="K497">
            <v>0</v>
          </cell>
          <cell r="L497">
            <v>0</v>
          </cell>
          <cell r="M497">
            <v>0</v>
          </cell>
          <cell r="N497">
            <v>0</v>
          </cell>
          <cell r="O497">
            <v>0</v>
          </cell>
          <cell r="P497">
            <v>0</v>
          </cell>
          <cell r="Q497">
            <v>0</v>
          </cell>
          <cell r="R497">
            <v>0</v>
          </cell>
          <cell r="S497">
            <v>0</v>
          </cell>
          <cell r="T497">
            <v>0</v>
          </cell>
          <cell r="U497">
            <v>0</v>
          </cell>
          <cell r="V497">
            <v>0</v>
          </cell>
          <cell r="W497">
            <v>0</v>
          </cell>
          <cell r="X497">
            <v>0</v>
          </cell>
          <cell r="Y497">
            <v>0</v>
          </cell>
          <cell r="Z497">
            <v>0</v>
          </cell>
          <cell r="AA497">
            <v>0</v>
          </cell>
          <cell r="AB497">
            <v>0</v>
          </cell>
          <cell r="AC497">
            <v>0</v>
          </cell>
          <cell r="AD497">
            <v>0</v>
          </cell>
          <cell r="AE497">
            <v>0</v>
          </cell>
        </row>
        <row r="498">
          <cell r="G498">
            <v>0</v>
          </cell>
          <cell r="H498">
            <v>0</v>
          </cell>
          <cell r="I498">
            <v>0</v>
          </cell>
          <cell r="J498">
            <v>0</v>
          </cell>
          <cell r="K498">
            <v>0</v>
          </cell>
          <cell r="L498">
            <v>0</v>
          </cell>
          <cell r="M498">
            <v>0</v>
          </cell>
          <cell r="N498">
            <v>0</v>
          </cell>
          <cell r="O498">
            <v>0</v>
          </cell>
          <cell r="P498">
            <v>0</v>
          </cell>
          <cell r="Q498">
            <v>0</v>
          </cell>
          <cell r="R498">
            <v>0</v>
          </cell>
          <cell r="S498">
            <v>0</v>
          </cell>
          <cell r="T498">
            <v>0</v>
          </cell>
          <cell r="U498">
            <v>0</v>
          </cell>
          <cell r="V498">
            <v>0</v>
          </cell>
          <cell r="W498">
            <v>0</v>
          </cell>
          <cell r="X498">
            <v>0</v>
          </cell>
          <cell r="Y498">
            <v>0</v>
          </cell>
          <cell r="Z498">
            <v>0</v>
          </cell>
          <cell r="AA498">
            <v>0</v>
          </cell>
          <cell r="AB498">
            <v>0</v>
          </cell>
          <cell r="AC498">
            <v>0</v>
          </cell>
          <cell r="AD498">
            <v>0</v>
          </cell>
          <cell r="AE498">
            <v>0</v>
          </cell>
        </row>
        <row r="499">
          <cell r="G499">
            <v>0</v>
          </cell>
          <cell r="H499">
            <v>0</v>
          </cell>
          <cell r="I499">
            <v>0</v>
          </cell>
          <cell r="J499">
            <v>0</v>
          </cell>
          <cell r="K499">
            <v>0</v>
          </cell>
          <cell r="L499">
            <v>0</v>
          </cell>
          <cell r="M499">
            <v>0</v>
          </cell>
          <cell r="N499">
            <v>0</v>
          </cell>
          <cell r="O499">
            <v>0</v>
          </cell>
          <cell r="P499">
            <v>0</v>
          </cell>
          <cell r="Q499">
            <v>0</v>
          </cell>
          <cell r="R499">
            <v>0</v>
          </cell>
          <cell r="S499">
            <v>0</v>
          </cell>
          <cell r="T499">
            <v>0</v>
          </cell>
          <cell r="U499">
            <v>0</v>
          </cell>
          <cell r="V499">
            <v>0</v>
          </cell>
          <cell r="W499">
            <v>0</v>
          </cell>
          <cell r="X499">
            <v>0</v>
          </cell>
          <cell r="Y499">
            <v>0</v>
          </cell>
          <cell r="Z499">
            <v>0</v>
          </cell>
          <cell r="AA499">
            <v>0</v>
          </cell>
          <cell r="AB499">
            <v>0</v>
          </cell>
          <cell r="AC499">
            <v>0</v>
          </cell>
          <cell r="AD499">
            <v>0</v>
          </cell>
          <cell r="AE499">
            <v>0</v>
          </cell>
        </row>
        <row r="500">
          <cell r="G500">
            <v>0</v>
          </cell>
          <cell r="H500">
            <v>0</v>
          </cell>
          <cell r="I500">
            <v>0</v>
          </cell>
          <cell r="J500">
            <v>0</v>
          </cell>
          <cell r="K500">
            <v>0</v>
          </cell>
          <cell r="L500">
            <v>0</v>
          </cell>
          <cell r="M500">
            <v>0</v>
          </cell>
          <cell r="N500">
            <v>0</v>
          </cell>
          <cell r="O500">
            <v>0</v>
          </cell>
          <cell r="P500">
            <v>0</v>
          </cell>
          <cell r="Q500">
            <v>0</v>
          </cell>
          <cell r="R500">
            <v>0</v>
          </cell>
          <cell r="S500">
            <v>0</v>
          </cell>
          <cell r="T500">
            <v>0</v>
          </cell>
          <cell r="U500">
            <v>0</v>
          </cell>
          <cell r="V500">
            <v>0</v>
          </cell>
          <cell r="W500">
            <v>0</v>
          </cell>
          <cell r="X500">
            <v>0</v>
          </cell>
          <cell r="Y500">
            <v>0</v>
          </cell>
          <cell r="Z500">
            <v>0</v>
          </cell>
          <cell r="AA500">
            <v>0</v>
          </cell>
          <cell r="AB500">
            <v>0</v>
          </cell>
          <cell r="AC500">
            <v>0</v>
          </cell>
          <cell r="AD500">
            <v>0</v>
          </cell>
          <cell r="AE500">
            <v>0</v>
          </cell>
        </row>
      </sheetData>
      <sheetData sheetId="2">
        <row r="3">
          <cell r="H3">
            <v>100</v>
          </cell>
        </row>
        <row r="4">
          <cell r="H4">
            <v>100</v>
          </cell>
        </row>
      </sheetData>
      <sheetData sheetId="3">
        <row r="24">
          <cell r="G24">
            <v>19224</v>
          </cell>
          <cell r="H24">
            <v>20881</v>
          </cell>
          <cell r="I24">
            <v>22030</v>
          </cell>
          <cell r="J24">
            <v>26693</v>
          </cell>
          <cell r="K24">
            <v>29534</v>
          </cell>
          <cell r="L24">
            <v>25256</v>
          </cell>
          <cell r="M24">
            <v>32825</v>
          </cell>
          <cell r="N24">
            <v>33591</v>
          </cell>
          <cell r="O24">
            <v>34363</v>
          </cell>
          <cell r="P24">
            <v>28330</v>
          </cell>
          <cell r="Q24">
            <v>28658</v>
          </cell>
          <cell r="R24">
            <v>28846</v>
          </cell>
          <cell r="S24">
            <v>29714</v>
          </cell>
          <cell r="T24">
            <v>28101</v>
          </cell>
          <cell r="U24">
            <v>25350</v>
          </cell>
          <cell r="V24">
            <v>26054</v>
          </cell>
          <cell r="W24">
            <v>30098</v>
          </cell>
          <cell r="X24">
            <v>34243</v>
          </cell>
          <cell r="Y24">
            <v>36326</v>
          </cell>
          <cell r="Z24">
            <v>40247</v>
          </cell>
          <cell r="AA24">
            <v>36985</v>
          </cell>
          <cell r="AB24">
            <v>30373</v>
          </cell>
          <cell r="AC24">
            <v>18826</v>
          </cell>
          <cell r="AD24">
            <v>13391</v>
          </cell>
          <cell r="AE24">
            <v>14886</v>
          </cell>
        </row>
        <row r="25">
          <cell r="G25">
            <v>14869.183557824352</v>
          </cell>
          <cell r="H25">
            <v>15220.21190520253</v>
          </cell>
          <cell r="I25">
            <v>18940.327900324999</v>
          </cell>
          <cell r="J25">
            <v>18837.087988326672</v>
          </cell>
          <cell r="K25">
            <v>17883.866659845167</v>
          </cell>
          <cell r="L25">
            <v>8123.2235993523336</v>
          </cell>
          <cell r="M25">
            <v>7903.1488702815295</v>
          </cell>
          <cell r="N25">
            <v>7592.1801314599406</v>
          </cell>
          <cell r="O25">
            <v>9401.6361134168346</v>
          </cell>
          <cell r="P25">
            <v>9701.2779324751245</v>
          </cell>
          <cell r="Q25">
            <v>11104.526723200062</v>
          </cell>
          <cell r="R25">
            <v>10897.632074550364</v>
          </cell>
          <cell r="S25">
            <v>12645.60766842474</v>
          </cell>
          <cell r="T25">
            <v>11965.262831791384</v>
          </cell>
          <cell r="U25">
            <v>10483.919915783859</v>
          </cell>
          <cell r="V25">
            <v>9971.9026959155963</v>
          </cell>
          <cell r="W25">
            <v>7253.9578552287549</v>
          </cell>
          <cell r="X25">
            <v>7119.6062546632547</v>
          </cell>
          <cell r="Y25">
            <v>7985.0504417912043</v>
          </cell>
          <cell r="Z25">
            <v>8677.2745487052198</v>
          </cell>
          <cell r="AA25">
            <v>9569.5883473366248</v>
          </cell>
          <cell r="AB25">
            <v>10771.842399662728</v>
          </cell>
          <cell r="AC25">
            <v>8763.9200796845034</v>
          </cell>
          <cell r="AD25">
            <v>2981.3702838569475</v>
          </cell>
          <cell r="AE25">
            <v>3522.5521445353306</v>
          </cell>
        </row>
        <row r="26">
          <cell r="G26">
            <v>968.81644217564758</v>
          </cell>
          <cell r="H26">
            <v>1167.7880947974693</v>
          </cell>
          <cell r="I26">
            <v>1180.6720996750003</v>
          </cell>
          <cell r="J26">
            <v>1129.91201167333</v>
          </cell>
          <cell r="K26">
            <v>657.13334015483224</v>
          </cell>
          <cell r="L26">
            <v>654.77640064766615</v>
          </cell>
          <cell r="M26">
            <v>652.8511297184707</v>
          </cell>
          <cell r="N26">
            <v>756.81986854005959</v>
          </cell>
          <cell r="O26">
            <v>787.36388658316514</v>
          </cell>
          <cell r="P26">
            <v>872.72206752487591</v>
          </cell>
          <cell r="Q26">
            <v>879.4732767999385</v>
          </cell>
          <cell r="R26">
            <v>984.36792544963578</v>
          </cell>
          <cell r="S26">
            <v>957.39233157526019</v>
          </cell>
          <cell r="T26">
            <v>887.73716820861637</v>
          </cell>
          <cell r="U26">
            <v>863.08008421613988</v>
          </cell>
          <cell r="V26">
            <v>722.09730408440362</v>
          </cell>
          <cell r="W26">
            <v>726.04214477124526</v>
          </cell>
          <cell r="X26">
            <v>786.3937453367455</v>
          </cell>
          <cell r="Y26">
            <v>838.94955820879602</v>
          </cell>
          <cell r="Z26">
            <v>904.72545129478021</v>
          </cell>
          <cell r="AA26">
            <v>978.41165266337521</v>
          </cell>
          <cell r="AB26">
            <v>852.15760033727156</v>
          </cell>
          <cell r="AC26">
            <v>520.07992031549577</v>
          </cell>
          <cell r="AD26">
            <v>564.62971614305252</v>
          </cell>
          <cell r="AE26">
            <v>705.44785546466926</v>
          </cell>
        </row>
        <row r="27">
          <cell r="G27">
            <v>4550</v>
          </cell>
          <cell r="H27">
            <v>3873</v>
          </cell>
          <cell r="I27">
            <v>4184</v>
          </cell>
          <cell r="J27">
            <v>4397</v>
          </cell>
          <cell r="K27">
            <v>5645</v>
          </cell>
          <cell r="L27">
            <v>5353</v>
          </cell>
          <cell r="M27">
            <v>5964</v>
          </cell>
          <cell r="N27">
            <v>6849</v>
          </cell>
          <cell r="O27">
            <v>7332</v>
          </cell>
          <cell r="P27">
            <v>7252</v>
          </cell>
          <cell r="Q27">
            <v>6257</v>
          </cell>
          <cell r="R27">
            <v>6419</v>
          </cell>
          <cell r="S27">
            <v>6874</v>
          </cell>
          <cell r="T27">
            <v>5339</v>
          </cell>
          <cell r="U27">
            <v>3853</v>
          </cell>
          <cell r="V27">
            <v>2971</v>
          </cell>
          <cell r="W27">
            <v>2933</v>
          </cell>
          <cell r="X27">
            <v>2868</v>
          </cell>
          <cell r="Y27">
            <v>2705</v>
          </cell>
          <cell r="Z27">
            <v>2723</v>
          </cell>
          <cell r="AA27">
            <v>2653</v>
          </cell>
          <cell r="AB27">
            <v>2063</v>
          </cell>
          <cell r="AC27">
            <v>1621</v>
          </cell>
          <cell r="AD27">
            <v>859</v>
          </cell>
          <cell r="AE27">
            <v>681</v>
          </cell>
        </row>
        <row r="34">
          <cell r="G34">
            <v>2868</v>
          </cell>
          <cell r="H34">
            <v>2692</v>
          </cell>
          <cell r="I34">
            <v>2813</v>
          </cell>
          <cell r="J34">
            <v>3536</v>
          </cell>
          <cell r="K34">
            <v>4754</v>
          </cell>
          <cell r="L34">
            <v>5803</v>
          </cell>
          <cell r="M34">
            <v>8453</v>
          </cell>
          <cell r="N34">
            <v>9522</v>
          </cell>
          <cell r="O34">
            <v>10120</v>
          </cell>
          <cell r="P34">
            <v>8784</v>
          </cell>
          <cell r="Q34">
            <v>9538</v>
          </cell>
          <cell r="R34">
            <v>9107</v>
          </cell>
          <cell r="S34">
            <v>10575</v>
          </cell>
          <cell r="T34">
            <v>10544</v>
          </cell>
          <cell r="U34">
            <v>9631</v>
          </cell>
          <cell r="V34">
            <v>9441</v>
          </cell>
          <cell r="W34">
            <v>10730</v>
          </cell>
          <cell r="X34">
            <v>12976</v>
          </cell>
          <cell r="Y34">
            <v>15094</v>
          </cell>
          <cell r="Z34">
            <v>18771</v>
          </cell>
          <cell r="AA34">
            <v>15444</v>
          </cell>
          <cell r="AB34">
            <v>9693</v>
          </cell>
          <cell r="AC34">
            <v>6027</v>
          </cell>
          <cell r="AD34">
            <v>4336</v>
          </cell>
          <cell r="AE34">
            <v>3706</v>
          </cell>
        </row>
        <row r="35">
          <cell r="G35">
            <v>848.82991832591654</v>
          </cell>
          <cell r="H35">
            <v>518.17882714524762</v>
          </cell>
          <cell r="I35">
            <v>288.37484437276629</v>
          </cell>
          <cell r="J35">
            <v>818.68632809921849</v>
          </cell>
          <cell r="K35">
            <v>922.54881309467987</v>
          </cell>
          <cell r="L35">
            <v>713.12107820425172</v>
          </cell>
          <cell r="M35">
            <v>1322.6430437243826</v>
          </cell>
          <cell r="N35">
            <v>1874.8440142054371</v>
          </cell>
          <cell r="O35">
            <v>2484.0690897878753</v>
          </cell>
          <cell r="P35">
            <v>1754.5624245646084</v>
          </cell>
          <cell r="Q35">
            <v>1502.6818009503679</v>
          </cell>
          <cell r="R35">
            <v>1099.0598706051132</v>
          </cell>
          <cell r="S35">
            <v>998.51700550573537</v>
          </cell>
          <cell r="T35">
            <v>1279.6542411025091</v>
          </cell>
          <cell r="U35">
            <v>931.97705912690287</v>
          </cell>
          <cell r="V35">
            <v>1416.4873706075907</v>
          </cell>
          <cell r="W35">
            <v>1622.1096316302473</v>
          </cell>
          <cell r="X35">
            <v>1725.2037386728252</v>
          </cell>
          <cell r="Y35">
            <v>1627.7922787378966</v>
          </cell>
          <cell r="Z35">
            <v>1461.0310065714518</v>
          </cell>
          <cell r="AA35">
            <v>1503.1641209172849</v>
          </cell>
          <cell r="AB35">
            <v>1434.6085653222435</v>
          </cell>
          <cell r="AC35">
            <v>616.53672479350837</v>
          </cell>
          <cell r="AD35">
            <v>410.6655928821981</v>
          </cell>
          <cell r="AE35">
            <v>283.5340494616637</v>
          </cell>
        </row>
        <row r="36">
          <cell r="G36">
            <v>45.170081674083427</v>
          </cell>
          <cell r="H36">
            <v>35.82117285475239</v>
          </cell>
          <cell r="I36">
            <v>62.625155627233696</v>
          </cell>
          <cell r="J36">
            <v>68.313671900781529</v>
          </cell>
          <cell r="K36">
            <v>60.451186905320142</v>
          </cell>
          <cell r="L36">
            <v>93.878921795748312</v>
          </cell>
          <cell r="M36">
            <v>125.35695627561738</v>
          </cell>
          <cell r="N36">
            <v>157.15598579456281</v>
          </cell>
          <cell r="O36">
            <v>120.93091021212476</v>
          </cell>
          <cell r="P36">
            <v>108.43757543539168</v>
          </cell>
          <cell r="Q36">
            <v>88.318199049632</v>
          </cell>
          <cell r="R36">
            <v>84.940129394886824</v>
          </cell>
          <cell r="S36">
            <v>100.48299449426467</v>
          </cell>
          <cell r="T36">
            <v>84.345758897490967</v>
          </cell>
          <cell r="U36">
            <v>113.02294087309717</v>
          </cell>
          <cell r="V36">
            <v>126.51262939240925</v>
          </cell>
          <cell r="W36">
            <v>133.89036836975254</v>
          </cell>
          <cell r="X36">
            <v>129.79626132717482</v>
          </cell>
          <cell r="Y36">
            <v>122.20772126210333</v>
          </cell>
          <cell r="Z36">
            <v>125.96899342854817</v>
          </cell>
          <cell r="AA36">
            <v>120.8358790827151</v>
          </cell>
          <cell r="AB36">
            <v>73.391434677756436</v>
          </cell>
          <cell r="AC36">
            <v>61.463275206491645</v>
          </cell>
          <cell r="AD36">
            <v>55.334407117801909</v>
          </cell>
          <cell r="AE36">
            <v>72.465950538336273</v>
          </cell>
        </row>
        <row r="37">
          <cell r="G37">
            <v>838</v>
          </cell>
          <cell r="H37">
            <v>605</v>
          </cell>
          <cell r="I37">
            <v>572</v>
          </cell>
          <cell r="J37">
            <v>703</v>
          </cell>
          <cell r="K37">
            <v>820</v>
          </cell>
          <cell r="L37">
            <v>1089</v>
          </cell>
          <cell r="M37">
            <v>1696</v>
          </cell>
          <cell r="N37">
            <v>2779</v>
          </cell>
          <cell r="O37">
            <v>3712</v>
          </cell>
          <cell r="P37">
            <v>3167</v>
          </cell>
          <cell r="Q37">
            <v>2635</v>
          </cell>
          <cell r="R37">
            <v>2634</v>
          </cell>
          <cell r="S37">
            <v>2980</v>
          </cell>
          <cell r="T37">
            <v>2343</v>
          </cell>
          <cell r="U37">
            <v>1317</v>
          </cell>
          <cell r="V37">
            <v>998</v>
          </cell>
          <cell r="W37">
            <v>1042</v>
          </cell>
          <cell r="X37">
            <v>785</v>
          </cell>
          <cell r="Y37">
            <v>765</v>
          </cell>
          <cell r="Z37">
            <v>798</v>
          </cell>
          <cell r="AA37">
            <v>849</v>
          </cell>
          <cell r="AB37">
            <v>721</v>
          </cell>
          <cell r="AC37">
            <v>526</v>
          </cell>
          <cell r="AD37">
            <v>273</v>
          </cell>
          <cell r="AE37">
            <v>283</v>
          </cell>
        </row>
        <row r="44">
          <cell r="G44">
            <v>972.4</v>
          </cell>
          <cell r="H44">
            <v>825.5</v>
          </cell>
          <cell r="I44">
            <v>730.6</v>
          </cell>
          <cell r="J44">
            <v>696.80000000000007</v>
          </cell>
          <cell r="K44">
            <v>925.6</v>
          </cell>
          <cell r="L44">
            <v>1349.4</v>
          </cell>
          <cell r="M44">
            <v>2454.4</v>
          </cell>
          <cell r="N44">
            <v>2601.3000000000002</v>
          </cell>
          <cell r="O44">
            <v>2906.8</v>
          </cell>
          <cell r="P44">
            <v>2382.9</v>
          </cell>
          <cell r="Q44">
            <v>2070.9</v>
          </cell>
          <cell r="R44">
            <v>1963</v>
          </cell>
          <cell r="S44">
            <v>1986.4</v>
          </cell>
          <cell r="T44">
            <v>2096.9</v>
          </cell>
          <cell r="U44">
            <v>2020.2</v>
          </cell>
          <cell r="V44">
            <v>2246.4</v>
          </cell>
          <cell r="W44">
            <v>2694.9</v>
          </cell>
          <cell r="X44">
            <v>3138.2000000000003</v>
          </cell>
          <cell r="Y44">
            <v>4468.1000000000004</v>
          </cell>
          <cell r="Z44">
            <v>4390.1000000000004</v>
          </cell>
          <cell r="AA44">
            <v>4347.2</v>
          </cell>
          <cell r="AB44">
            <v>3862.3</v>
          </cell>
          <cell r="AC44">
            <v>2616.9</v>
          </cell>
          <cell r="AD44">
            <v>1831.7</v>
          </cell>
          <cell r="AE44">
            <v>1666.6000000000001</v>
          </cell>
        </row>
        <row r="45">
          <cell r="G45">
            <v>474.93825094095956</v>
          </cell>
          <cell r="H45">
            <v>125.55342428746027</v>
          </cell>
          <cell r="I45">
            <v>239.38975865025668</v>
          </cell>
          <cell r="J45">
            <v>86.494038342320181</v>
          </cell>
          <cell r="K45">
            <v>253.07778115310504</v>
          </cell>
          <cell r="L45">
            <v>443.40968982992769</v>
          </cell>
          <cell r="M45">
            <v>238.40668933003624</v>
          </cell>
          <cell r="N45">
            <v>450.83862929341456</v>
          </cell>
          <cell r="O45">
            <v>732.37259269994001</v>
          </cell>
          <cell r="P45">
            <v>865.92745922778568</v>
          </cell>
          <cell r="Q45">
            <v>1098.5131099856153</v>
          </cell>
          <cell r="R45">
            <v>785.96545249482699</v>
          </cell>
          <cell r="S45">
            <v>745.40877474760293</v>
          </cell>
          <cell r="T45">
            <v>685.7461288484983</v>
          </cell>
          <cell r="U45">
            <v>667.72203160881213</v>
          </cell>
          <cell r="V45">
            <v>593.63332238391354</v>
          </cell>
          <cell r="W45">
            <v>1035.9518784735571</v>
          </cell>
          <cell r="X45">
            <v>903.3500469773611</v>
          </cell>
          <cell r="Y45">
            <v>893.8619142539435</v>
          </cell>
          <cell r="Z45">
            <v>928.12087639779793</v>
          </cell>
          <cell r="AA45">
            <v>772.11945727824411</v>
          </cell>
          <cell r="AB45">
            <v>709.88601514140555</v>
          </cell>
          <cell r="AC45">
            <v>356.68663359518177</v>
          </cell>
          <cell r="AD45">
            <v>136.66696241508441</v>
          </cell>
          <cell r="AE45">
            <v>367.84636582419688</v>
          </cell>
        </row>
        <row r="46">
          <cell r="G46">
            <v>26.061749059040462</v>
          </cell>
          <cell r="H46">
            <v>31.446575712539726</v>
          </cell>
          <cell r="I46">
            <v>24.610241349743323</v>
          </cell>
          <cell r="J46">
            <v>33.505961657679826</v>
          </cell>
          <cell r="K46">
            <v>42.922218846894957</v>
          </cell>
          <cell r="L46">
            <v>33.5903101700723</v>
          </cell>
          <cell r="M46">
            <v>45.593310669963749</v>
          </cell>
          <cell r="N46">
            <v>61.161370706585451</v>
          </cell>
          <cell r="O46">
            <v>69.627407300060014</v>
          </cell>
          <cell r="P46">
            <v>82.072540772214268</v>
          </cell>
          <cell r="Q46">
            <v>66.486890014384684</v>
          </cell>
          <cell r="R46">
            <v>65.034547505173009</v>
          </cell>
          <cell r="S46">
            <v>62.591225252397024</v>
          </cell>
          <cell r="T46">
            <v>62.253871151501713</v>
          </cell>
          <cell r="U46">
            <v>60.277968391187819</v>
          </cell>
          <cell r="V46">
            <v>85.366677616086406</v>
          </cell>
          <cell r="W46">
            <v>79.048121526442912</v>
          </cell>
          <cell r="X46">
            <v>79.649953022638883</v>
          </cell>
          <cell r="Y46">
            <v>82.138085746056518</v>
          </cell>
          <cell r="Z46">
            <v>73.879123602202057</v>
          </cell>
          <cell r="AA46">
            <v>69.880542721755916</v>
          </cell>
          <cell r="AB46">
            <v>49.113984858594421</v>
          </cell>
          <cell r="AC46">
            <v>37.313366404818197</v>
          </cell>
          <cell r="AD46">
            <v>52.333037584915587</v>
          </cell>
          <cell r="AE46">
            <v>68.15363417580312</v>
          </cell>
        </row>
        <row r="47">
          <cell r="G47">
            <v>667</v>
          </cell>
          <cell r="H47">
            <v>514</v>
          </cell>
          <cell r="I47">
            <v>441</v>
          </cell>
          <cell r="J47">
            <v>480</v>
          </cell>
          <cell r="K47">
            <v>505</v>
          </cell>
          <cell r="L47">
            <v>653</v>
          </cell>
          <cell r="M47">
            <v>1021</v>
          </cell>
          <cell r="N47">
            <v>1453</v>
          </cell>
          <cell r="O47">
            <v>1871</v>
          </cell>
          <cell r="P47">
            <v>1772</v>
          </cell>
          <cell r="Q47">
            <v>1749</v>
          </cell>
          <cell r="R47">
            <v>1681</v>
          </cell>
          <cell r="S47">
            <v>1919</v>
          </cell>
          <cell r="T47">
            <v>1736</v>
          </cell>
          <cell r="U47">
            <v>1195</v>
          </cell>
          <cell r="V47">
            <v>922</v>
          </cell>
          <cell r="W47">
            <v>972</v>
          </cell>
          <cell r="X47">
            <v>827</v>
          </cell>
          <cell r="Y47">
            <v>697</v>
          </cell>
          <cell r="Z47">
            <v>641</v>
          </cell>
          <cell r="AA47">
            <v>611</v>
          </cell>
          <cell r="AB47">
            <v>593</v>
          </cell>
          <cell r="AC47">
            <v>437</v>
          </cell>
          <cell r="AD47">
            <v>290</v>
          </cell>
          <cell r="AE47">
            <v>325</v>
          </cell>
        </row>
        <row r="54">
          <cell r="G54">
            <v>29614.268</v>
          </cell>
          <cell r="H54">
            <v>32248.535</v>
          </cell>
          <cell r="I54">
            <v>34559.441999999995</v>
          </cell>
          <cell r="J54">
            <v>42040.175999999999</v>
          </cell>
          <cell r="K54">
            <v>48415.591999999997</v>
          </cell>
          <cell r="L54">
            <v>44234.157999999996</v>
          </cell>
          <cell r="M54">
            <v>57584.008000000002</v>
          </cell>
          <cell r="N54">
            <v>61360.741000000002</v>
          </cell>
          <cell r="O54">
            <v>63637.876000000004</v>
          </cell>
          <cell r="P54">
            <v>54867.252999999997</v>
          </cell>
          <cell r="Q54">
            <v>57384.413</v>
          </cell>
          <cell r="R54">
            <v>56006.91</v>
          </cell>
          <cell r="S54">
            <v>58939.248</v>
          </cell>
          <cell r="T54">
            <v>56527.233</v>
          </cell>
          <cell r="U54">
            <v>51608.513999999996</v>
          </cell>
          <cell r="V54">
            <v>52738.448000000004</v>
          </cell>
          <cell r="W54">
            <v>59782.093000000001</v>
          </cell>
          <cell r="X54">
            <v>67688.774000000005</v>
          </cell>
          <cell r="Y54">
            <v>74522.816999999995</v>
          </cell>
          <cell r="Z54">
            <v>84872.357000000004</v>
          </cell>
          <cell r="AA54">
            <v>75289.903999999995</v>
          </cell>
          <cell r="AB54">
            <v>57664.510999999999</v>
          </cell>
          <cell r="AC54">
            <v>34509.633000000002</v>
          </cell>
          <cell r="AD54">
            <v>24099.069</v>
          </cell>
          <cell r="AE54">
            <v>24846.962</v>
          </cell>
        </row>
        <row r="55">
          <cell r="G55">
            <v>18929.763197074921</v>
          </cell>
          <cell r="H55">
            <v>19012.285997102455</v>
          </cell>
          <cell r="I55">
            <v>22080.05399967837</v>
          </cell>
          <cell r="J55">
            <v>28601.778161129085</v>
          </cell>
          <cell r="K55">
            <v>27202.893689869059</v>
          </cell>
          <cell r="L55">
            <v>12390.210937882894</v>
          </cell>
          <cell r="M55">
            <v>12173.152842775997</v>
          </cell>
          <cell r="N55">
            <v>12361.89700061282</v>
          </cell>
          <cell r="O55">
            <v>17122.743158401601</v>
          </cell>
          <cell r="P55">
            <v>18662.733640245107</v>
          </cell>
          <cell r="Q55">
            <v>21954.730458996564</v>
          </cell>
          <cell r="R55">
            <v>20000.57314201623</v>
          </cell>
          <cell r="S55">
            <v>20642.129902132976</v>
          </cell>
          <cell r="T55">
            <v>18328.494801049026</v>
          </cell>
          <cell r="U55">
            <v>14151.270582179823</v>
          </cell>
          <cell r="V55">
            <v>14626.267683576692</v>
          </cell>
          <cell r="W55">
            <v>12028.647109827845</v>
          </cell>
          <cell r="X55">
            <v>13046.576324182057</v>
          </cell>
          <cell r="Y55">
            <v>13957.232094298251</v>
          </cell>
          <cell r="Z55">
            <v>13931.004497270837</v>
          </cell>
          <cell r="AA55">
            <v>15900.995334173014</v>
          </cell>
          <cell r="AB55">
            <v>15570.247880584542</v>
          </cell>
          <cell r="AC55">
            <v>11944.723214001346</v>
          </cell>
          <cell r="AD55">
            <v>4141.9202192737603</v>
          </cell>
          <cell r="AE55">
            <v>4082.3550519108021</v>
          </cell>
        </row>
        <row r="56">
          <cell r="G56">
            <v>1541.8068029250769</v>
          </cell>
          <cell r="H56">
            <v>1789.2040028975434</v>
          </cell>
          <cell r="I56">
            <v>2697.4260003216259</v>
          </cell>
          <cell r="J56">
            <v>2452.6218388709185</v>
          </cell>
          <cell r="K56">
            <v>1250.8263101309403</v>
          </cell>
          <cell r="L56">
            <v>1272.6790621171076</v>
          </cell>
          <cell r="M56">
            <v>1783.7271572240043</v>
          </cell>
          <cell r="N56">
            <v>2321.94299938718</v>
          </cell>
          <cell r="O56">
            <v>2678.3968415983995</v>
          </cell>
          <cell r="P56">
            <v>3071.6263597548932</v>
          </cell>
          <cell r="Q56">
            <v>2881.3195410034377</v>
          </cell>
          <cell r="R56">
            <v>2811.4968579837696</v>
          </cell>
          <cell r="S56">
            <v>2476.4300978670262</v>
          </cell>
          <cell r="T56">
            <v>2052.8651989509744</v>
          </cell>
          <cell r="U56">
            <v>2155.6894178201746</v>
          </cell>
          <cell r="V56">
            <v>2035.7623164233073</v>
          </cell>
          <cell r="W56">
            <v>2249.9028901721549</v>
          </cell>
          <cell r="X56">
            <v>2341.7336758179449</v>
          </cell>
          <cell r="Y56">
            <v>2340.0879057017487</v>
          </cell>
          <cell r="Z56">
            <v>2581.1355027291629</v>
          </cell>
          <cell r="AA56">
            <v>2450.9446658269858</v>
          </cell>
          <cell r="AB56">
            <v>2125.3821194154557</v>
          </cell>
          <cell r="AC56">
            <v>1478.8567859986533</v>
          </cell>
          <cell r="AD56">
            <v>1471.80978072624</v>
          </cell>
          <cell r="AE56">
            <v>1909.1649480891979</v>
          </cell>
        </row>
        <row r="57">
          <cell r="G57">
            <v>8065.1900000000005</v>
          </cell>
          <cell r="H57">
            <v>7680.98</v>
          </cell>
          <cell r="I57">
            <v>8859.369999999999</v>
          </cell>
          <cell r="J57">
            <v>9760.6</v>
          </cell>
          <cell r="K57">
            <v>11657.85</v>
          </cell>
          <cell r="L57">
            <v>11534.21</v>
          </cell>
          <cell r="M57">
            <v>13344.97</v>
          </cell>
          <cell r="N57">
            <v>16910.21</v>
          </cell>
          <cell r="O57">
            <v>19707.47</v>
          </cell>
          <cell r="P57">
            <v>18879.04</v>
          </cell>
          <cell r="Q57">
            <v>16372.93</v>
          </cell>
          <cell r="R57">
            <v>16578.169999999998</v>
          </cell>
          <cell r="S57">
            <v>17170.830000000002</v>
          </cell>
          <cell r="T57">
            <v>13873.52</v>
          </cell>
          <cell r="U57">
            <v>9050.15</v>
          </cell>
          <cell r="V57">
            <v>6886.54</v>
          </cell>
          <cell r="W57">
            <v>7046.04</v>
          </cell>
          <cell r="X57">
            <v>6539.3899999999994</v>
          </cell>
          <cell r="Y57">
            <v>6359.29</v>
          </cell>
          <cell r="Z57">
            <v>6381.37</v>
          </cell>
          <cell r="AA57">
            <v>6080.27</v>
          </cell>
          <cell r="AB57">
            <v>4894.01</v>
          </cell>
          <cell r="AC57">
            <v>3674.09</v>
          </cell>
          <cell r="AD57">
            <v>2014.3</v>
          </cell>
          <cell r="AE57">
            <v>1796.25</v>
          </cell>
        </row>
      </sheetData>
      <sheetData sheetId="4">
        <row r="24">
          <cell r="G24">
            <v>19224</v>
          </cell>
          <cell r="H24">
            <v>20881</v>
          </cell>
          <cell r="I24">
            <v>22030</v>
          </cell>
          <cell r="J24">
            <v>26693</v>
          </cell>
          <cell r="K24">
            <v>29534</v>
          </cell>
          <cell r="L24">
            <v>25256</v>
          </cell>
          <cell r="M24">
            <v>32825</v>
          </cell>
          <cell r="N24">
            <v>33591</v>
          </cell>
          <cell r="O24">
            <v>34363</v>
          </cell>
          <cell r="P24">
            <v>28330</v>
          </cell>
          <cell r="Q24">
            <v>28658</v>
          </cell>
          <cell r="R24">
            <v>28846</v>
          </cell>
          <cell r="S24">
            <v>29714</v>
          </cell>
          <cell r="T24">
            <v>28101</v>
          </cell>
          <cell r="U24">
            <v>25350</v>
          </cell>
          <cell r="V24">
            <v>26054</v>
          </cell>
          <cell r="W24">
            <v>30098</v>
          </cell>
          <cell r="X24">
            <v>34243</v>
          </cell>
          <cell r="Y24">
            <v>36326</v>
          </cell>
          <cell r="Z24">
            <v>40247</v>
          </cell>
          <cell r="AA24">
            <v>36985</v>
          </cell>
          <cell r="AB24">
            <v>30373</v>
          </cell>
          <cell r="AC24">
            <v>18826</v>
          </cell>
          <cell r="AD24">
            <v>13391</v>
          </cell>
          <cell r="AE24">
            <v>14886</v>
          </cell>
        </row>
        <row r="25">
          <cell r="G25">
            <v>14869.183557824352</v>
          </cell>
          <cell r="H25">
            <v>15220.21190520253</v>
          </cell>
          <cell r="I25">
            <v>18940.327900324999</v>
          </cell>
          <cell r="J25">
            <v>18837.087988326672</v>
          </cell>
          <cell r="K25">
            <v>17883.866659845167</v>
          </cell>
          <cell r="L25">
            <v>8123.2235993523336</v>
          </cell>
          <cell r="M25">
            <v>7903.1488702815295</v>
          </cell>
          <cell r="N25">
            <v>7592.1801314599406</v>
          </cell>
          <cell r="O25">
            <v>9401.6361134168346</v>
          </cell>
          <cell r="P25">
            <v>9701.2779324751245</v>
          </cell>
          <cell r="Q25">
            <v>11104.526723200062</v>
          </cell>
          <cell r="R25">
            <v>10897.632074550364</v>
          </cell>
          <cell r="S25">
            <v>12645.60766842474</v>
          </cell>
          <cell r="T25">
            <v>11965.262831791384</v>
          </cell>
          <cell r="U25">
            <v>10483.919915783859</v>
          </cell>
          <cell r="V25">
            <v>9971.9026959155963</v>
          </cell>
          <cell r="W25">
            <v>7253.9578552287549</v>
          </cell>
          <cell r="X25">
            <v>7119.6062546632547</v>
          </cell>
          <cell r="Y25">
            <v>7985.0504417912043</v>
          </cell>
          <cell r="Z25">
            <v>8677.2745487052198</v>
          </cell>
          <cell r="AA25">
            <v>9569.5883473366248</v>
          </cell>
          <cell r="AB25">
            <v>10771.842399662728</v>
          </cell>
          <cell r="AC25">
            <v>8763.9200796845034</v>
          </cell>
          <cell r="AD25">
            <v>2981.3702838569475</v>
          </cell>
          <cell r="AE25">
            <v>3522.5521445353306</v>
          </cell>
        </row>
        <row r="26">
          <cell r="G26">
            <v>968.81644217564758</v>
          </cell>
          <cell r="H26">
            <v>1167.7880947974693</v>
          </cell>
          <cell r="I26">
            <v>1180.6720996750003</v>
          </cell>
          <cell r="J26">
            <v>1129.91201167333</v>
          </cell>
          <cell r="K26">
            <v>657.13334015483224</v>
          </cell>
          <cell r="L26">
            <v>654.77640064766615</v>
          </cell>
          <cell r="M26">
            <v>652.8511297184707</v>
          </cell>
          <cell r="N26">
            <v>756.81986854005959</v>
          </cell>
          <cell r="O26">
            <v>787.36388658316514</v>
          </cell>
          <cell r="P26">
            <v>872.72206752487591</v>
          </cell>
          <cell r="Q26">
            <v>879.4732767999385</v>
          </cell>
          <cell r="R26">
            <v>984.36792544963578</v>
          </cell>
          <cell r="S26">
            <v>957.39233157526019</v>
          </cell>
          <cell r="T26">
            <v>887.73716820861637</v>
          </cell>
          <cell r="U26">
            <v>863.08008421613988</v>
          </cell>
          <cell r="V26">
            <v>722.09730408440362</v>
          </cell>
          <cell r="W26">
            <v>726.04214477124526</v>
          </cell>
          <cell r="X26">
            <v>786.3937453367455</v>
          </cell>
          <cell r="Y26">
            <v>838.94955820879602</v>
          </cell>
          <cell r="Z26">
            <v>904.72545129478021</v>
          </cell>
          <cell r="AA26">
            <v>978.41165266337521</v>
          </cell>
          <cell r="AB26">
            <v>852.15760033727156</v>
          </cell>
          <cell r="AC26">
            <v>520.07992031549577</v>
          </cell>
          <cell r="AD26">
            <v>564.62971614305252</v>
          </cell>
          <cell r="AE26">
            <v>705.44785546466926</v>
          </cell>
        </row>
        <row r="27">
          <cell r="G27">
            <v>4550</v>
          </cell>
          <cell r="H27">
            <v>3873</v>
          </cell>
          <cell r="I27">
            <v>4184</v>
          </cell>
          <cell r="J27">
            <v>4397</v>
          </cell>
          <cell r="K27">
            <v>5645</v>
          </cell>
          <cell r="L27">
            <v>5353</v>
          </cell>
          <cell r="M27">
            <v>5964</v>
          </cell>
          <cell r="N27">
            <v>6849</v>
          </cell>
          <cell r="O27">
            <v>7332</v>
          </cell>
          <cell r="P27">
            <v>7252</v>
          </cell>
          <cell r="Q27">
            <v>6257</v>
          </cell>
          <cell r="R27">
            <v>6419</v>
          </cell>
          <cell r="S27">
            <v>6874</v>
          </cell>
          <cell r="T27">
            <v>5339</v>
          </cell>
          <cell r="U27">
            <v>3853</v>
          </cell>
          <cell r="V27">
            <v>2971</v>
          </cell>
          <cell r="W27">
            <v>2933</v>
          </cell>
          <cell r="X27">
            <v>2868</v>
          </cell>
          <cell r="Y27">
            <v>2705</v>
          </cell>
          <cell r="Z27">
            <v>2723</v>
          </cell>
          <cell r="AA27">
            <v>2653</v>
          </cell>
          <cell r="AB27">
            <v>2063</v>
          </cell>
          <cell r="AC27">
            <v>1621</v>
          </cell>
          <cell r="AD27">
            <v>859</v>
          </cell>
          <cell r="AE27">
            <v>681</v>
          </cell>
        </row>
        <row r="34">
          <cell r="G34">
            <v>2868</v>
          </cell>
          <cell r="H34">
            <v>2692</v>
          </cell>
          <cell r="I34">
            <v>2813</v>
          </cell>
          <cell r="J34">
            <v>3536</v>
          </cell>
          <cell r="K34">
            <v>4754</v>
          </cell>
          <cell r="L34">
            <v>5803</v>
          </cell>
          <cell r="M34">
            <v>8453</v>
          </cell>
          <cell r="N34">
            <v>9522</v>
          </cell>
          <cell r="O34">
            <v>10120</v>
          </cell>
          <cell r="P34">
            <v>8784</v>
          </cell>
          <cell r="Q34">
            <v>9538</v>
          </cell>
          <cell r="R34">
            <v>9107</v>
          </cell>
          <cell r="S34">
            <v>10575</v>
          </cell>
          <cell r="T34">
            <v>10544</v>
          </cell>
          <cell r="U34">
            <v>9631</v>
          </cell>
          <cell r="V34">
            <v>9441</v>
          </cell>
          <cell r="W34">
            <v>10730</v>
          </cell>
          <cell r="X34">
            <v>12976</v>
          </cell>
          <cell r="Y34">
            <v>15094</v>
          </cell>
          <cell r="Z34">
            <v>18771</v>
          </cell>
          <cell r="AA34">
            <v>15444</v>
          </cell>
          <cell r="AB34">
            <v>9693</v>
          </cell>
          <cell r="AC34">
            <v>6027</v>
          </cell>
          <cell r="AD34">
            <v>4336</v>
          </cell>
          <cell r="AE34">
            <v>3706</v>
          </cell>
        </row>
        <row r="35">
          <cell r="G35">
            <v>848.82991832591654</v>
          </cell>
          <cell r="H35">
            <v>518.17882714524762</v>
          </cell>
          <cell r="I35">
            <v>288.37484437276629</v>
          </cell>
          <cell r="J35">
            <v>818.68632809921849</v>
          </cell>
          <cell r="K35">
            <v>922.54881309467987</v>
          </cell>
          <cell r="L35">
            <v>713.12107820425172</v>
          </cell>
          <cell r="M35">
            <v>1322.6430437243826</v>
          </cell>
          <cell r="N35">
            <v>1874.8440142054371</v>
          </cell>
          <cell r="O35">
            <v>2484.0690897878753</v>
          </cell>
          <cell r="P35">
            <v>1754.5624245646084</v>
          </cell>
          <cell r="Q35">
            <v>1502.6818009503679</v>
          </cell>
          <cell r="R35">
            <v>1099.0598706051132</v>
          </cell>
          <cell r="S35">
            <v>998.51700550573537</v>
          </cell>
          <cell r="T35">
            <v>1279.6542411025091</v>
          </cell>
          <cell r="U35">
            <v>931.97705912690287</v>
          </cell>
          <cell r="V35">
            <v>1416.4873706075907</v>
          </cell>
          <cell r="W35">
            <v>1622.1096316302473</v>
          </cell>
          <cell r="X35">
            <v>1725.2037386728252</v>
          </cell>
          <cell r="Y35">
            <v>1627.7922787378966</v>
          </cell>
          <cell r="Z35">
            <v>1461.0310065714518</v>
          </cell>
          <cell r="AA35">
            <v>1503.1641209172849</v>
          </cell>
          <cell r="AB35">
            <v>1434.6085653222435</v>
          </cell>
          <cell r="AC35">
            <v>616.53672479350837</v>
          </cell>
          <cell r="AD35">
            <v>410.6655928821981</v>
          </cell>
          <cell r="AE35">
            <v>283.5340494616637</v>
          </cell>
        </row>
        <row r="36">
          <cell r="G36">
            <v>45.170081674083427</v>
          </cell>
          <cell r="H36">
            <v>35.82117285475239</v>
          </cell>
          <cell r="I36">
            <v>62.625155627233696</v>
          </cell>
          <cell r="J36">
            <v>68.313671900781529</v>
          </cell>
          <cell r="K36">
            <v>60.451186905320142</v>
          </cell>
          <cell r="L36">
            <v>93.878921795748312</v>
          </cell>
          <cell r="M36">
            <v>125.35695627561738</v>
          </cell>
          <cell r="N36">
            <v>157.15598579456281</v>
          </cell>
          <cell r="O36">
            <v>120.93091021212476</v>
          </cell>
          <cell r="P36">
            <v>108.43757543539168</v>
          </cell>
          <cell r="Q36">
            <v>88.318199049632</v>
          </cell>
          <cell r="R36">
            <v>84.940129394886824</v>
          </cell>
          <cell r="S36">
            <v>100.48299449426467</v>
          </cell>
          <cell r="T36">
            <v>84.345758897490967</v>
          </cell>
          <cell r="U36">
            <v>113.02294087309717</v>
          </cell>
          <cell r="V36">
            <v>126.51262939240925</v>
          </cell>
          <cell r="W36">
            <v>133.89036836975254</v>
          </cell>
          <cell r="X36">
            <v>129.79626132717482</v>
          </cell>
          <cell r="Y36">
            <v>122.20772126210333</v>
          </cell>
          <cell r="Z36">
            <v>125.96899342854817</v>
          </cell>
          <cell r="AA36">
            <v>120.8358790827151</v>
          </cell>
          <cell r="AB36">
            <v>73.391434677756436</v>
          </cell>
          <cell r="AC36">
            <v>61.463275206491645</v>
          </cell>
          <cell r="AD36">
            <v>55.334407117801909</v>
          </cell>
          <cell r="AE36">
            <v>72.465950538336273</v>
          </cell>
        </row>
        <row r="37">
          <cell r="G37">
            <v>838</v>
          </cell>
          <cell r="H37">
            <v>605</v>
          </cell>
          <cell r="I37">
            <v>572</v>
          </cell>
          <cell r="J37">
            <v>703</v>
          </cell>
          <cell r="K37">
            <v>820</v>
          </cell>
          <cell r="L37">
            <v>1089</v>
          </cell>
          <cell r="M37">
            <v>1696</v>
          </cell>
          <cell r="N37">
            <v>2779</v>
          </cell>
          <cell r="O37">
            <v>3712</v>
          </cell>
          <cell r="P37">
            <v>3167</v>
          </cell>
          <cell r="Q37">
            <v>2635</v>
          </cell>
          <cell r="R37">
            <v>2634</v>
          </cell>
          <cell r="S37">
            <v>2980</v>
          </cell>
          <cell r="T37">
            <v>2343</v>
          </cell>
          <cell r="U37">
            <v>1317</v>
          </cell>
          <cell r="V37">
            <v>998</v>
          </cell>
          <cell r="W37">
            <v>1042</v>
          </cell>
          <cell r="X37">
            <v>785</v>
          </cell>
          <cell r="Y37">
            <v>765</v>
          </cell>
          <cell r="Z37">
            <v>798</v>
          </cell>
          <cell r="AA37">
            <v>849</v>
          </cell>
          <cell r="AB37">
            <v>721</v>
          </cell>
          <cell r="AC37">
            <v>526</v>
          </cell>
          <cell r="AD37">
            <v>273</v>
          </cell>
          <cell r="AE37">
            <v>283</v>
          </cell>
        </row>
        <row r="44">
          <cell r="G44">
            <v>972.4</v>
          </cell>
          <cell r="H44">
            <v>825.5</v>
          </cell>
          <cell r="I44">
            <v>730.6</v>
          </cell>
          <cell r="J44">
            <v>696.80000000000007</v>
          </cell>
          <cell r="K44">
            <v>925.6</v>
          </cell>
          <cell r="L44">
            <v>1349.4</v>
          </cell>
          <cell r="M44">
            <v>2454.4</v>
          </cell>
          <cell r="N44">
            <v>2601.3000000000002</v>
          </cell>
          <cell r="O44">
            <v>2906.8</v>
          </cell>
          <cell r="P44">
            <v>2382.9</v>
          </cell>
          <cell r="Q44">
            <v>2070.9</v>
          </cell>
          <cell r="R44">
            <v>1963</v>
          </cell>
          <cell r="S44">
            <v>1986.4</v>
          </cell>
          <cell r="T44">
            <v>2096.9</v>
          </cell>
          <cell r="U44">
            <v>2020.2</v>
          </cell>
          <cell r="V44">
            <v>2246.4</v>
          </cell>
          <cell r="W44">
            <v>2694.9</v>
          </cell>
          <cell r="X44">
            <v>3138.2000000000003</v>
          </cell>
          <cell r="Y44">
            <v>4468.1000000000004</v>
          </cell>
          <cell r="Z44">
            <v>4390.1000000000004</v>
          </cell>
          <cell r="AA44">
            <v>4347.2</v>
          </cell>
          <cell r="AB44">
            <v>3862.3</v>
          </cell>
          <cell r="AC44">
            <v>2616.9</v>
          </cell>
          <cell r="AD44">
            <v>1831.7</v>
          </cell>
          <cell r="AE44">
            <v>1666.6000000000001</v>
          </cell>
        </row>
        <row r="45">
          <cell r="G45">
            <v>474.93825094095956</v>
          </cell>
          <cell r="H45">
            <v>125.55342428746027</v>
          </cell>
          <cell r="I45">
            <v>239.38975865025668</v>
          </cell>
          <cell r="J45">
            <v>86.494038342320181</v>
          </cell>
          <cell r="K45">
            <v>253.07778115310504</v>
          </cell>
          <cell r="L45">
            <v>443.40968982992769</v>
          </cell>
          <cell r="M45">
            <v>238.40668933003624</v>
          </cell>
          <cell r="N45">
            <v>450.83862929341456</v>
          </cell>
          <cell r="O45">
            <v>732.37259269994001</v>
          </cell>
          <cell r="P45">
            <v>865.92745922778568</v>
          </cell>
          <cell r="Q45">
            <v>1098.5131099856153</v>
          </cell>
          <cell r="R45">
            <v>785.96545249482699</v>
          </cell>
          <cell r="S45">
            <v>745.40877474760293</v>
          </cell>
          <cell r="T45">
            <v>685.7461288484983</v>
          </cell>
          <cell r="U45">
            <v>667.72203160881213</v>
          </cell>
          <cell r="V45">
            <v>593.63332238391354</v>
          </cell>
          <cell r="W45">
            <v>1035.9518784735571</v>
          </cell>
          <cell r="X45">
            <v>903.3500469773611</v>
          </cell>
          <cell r="Y45">
            <v>893.8619142539435</v>
          </cell>
          <cell r="Z45">
            <v>928.12087639779793</v>
          </cell>
          <cell r="AA45">
            <v>772.11945727824411</v>
          </cell>
          <cell r="AB45">
            <v>709.88601514140555</v>
          </cell>
          <cell r="AC45">
            <v>356.68663359518177</v>
          </cell>
          <cell r="AD45">
            <v>136.66696241508441</v>
          </cell>
          <cell r="AE45">
            <v>367.84636582419688</v>
          </cell>
        </row>
        <row r="46">
          <cell r="G46">
            <v>26.061749059040462</v>
          </cell>
          <cell r="H46">
            <v>31.446575712539726</v>
          </cell>
          <cell r="I46">
            <v>24.610241349743323</v>
          </cell>
          <cell r="J46">
            <v>33.505961657679826</v>
          </cell>
          <cell r="K46">
            <v>42.922218846894957</v>
          </cell>
          <cell r="L46">
            <v>33.5903101700723</v>
          </cell>
          <cell r="M46">
            <v>45.593310669963749</v>
          </cell>
          <cell r="N46">
            <v>61.161370706585451</v>
          </cell>
          <cell r="O46">
            <v>69.627407300060014</v>
          </cell>
          <cell r="P46">
            <v>82.072540772214268</v>
          </cell>
          <cell r="Q46">
            <v>66.486890014384684</v>
          </cell>
          <cell r="R46">
            <v>65.034547505173009</v>
          </cell>
          <cell r="S46">
            <v>62.591225252397024</v>
          </cell>
          <cell r="T46">
            <v>62.253871151501713</v>
          </cell>
          <cell r="U46">
            <v>60.277968391187819</v>
          </cell>
          <cell r="V46">
            <v>85.366677616086406</v>
          </cell>
          <cell r="W46">
            <v>79.048121526442912</v>
          </cell>
          <cell r="X46">
            <v>79.649953022638883</v>
          </cell>
          <cell r="Y46">
            <v>82.138085746056518</v>
          </cell>
          <cell r="Z46">
            <v>73.879123602202057</v>
          </cell>
          <cell r="AA46">
            <v>69.880542721755916</v>
          </cell>
          <cell r="AB46">
            <v>49.113984858594421</v>
          </cell>
          <cell r="AC46">
            <v>37.313366404818197</v>
          </cell>
          <cell r="AD46">
            <v>52.333037584915587</v>
          </cell>
          <cell r="AE46">
            <v>68.15363417580312</v>
          </cell>
        </row>
        <row r="47">
          <cell r="G47">
            <v>667</v>
          </cell>
          <cell r="H47">
            <v>514</v>
          </cell>
          <cell r="I47">
            <v>441</v>
          </cell>
          <cell r="J47">
            <v>480</v>
          </cell>
          <cell r="K47">
            <v>505</v>
          </cell>
          <cell r="L47">
            <v>653</v>
          </cell>
          <cell r="M47">
            <v>1021</v>
          </cell>
          <cell r="N47">
            <v>1453</v>
          </cell>
          <cell r="O47">
            <v>1871</v>
          </cell>
          <cell r="P47">
            <v>1772</v>
          </cell>
          <cell r="Q47">
            <v>1749</v>
          </cell>
          <cell r="R47">
            <v>1681</v>
          </cell>
          <cell r="S47">
            <v>1919</v>
          </cell>
          <cell r="T47">
            <v>1736</v>
          </cell>
          <cell r="U47">
            <v>1195</v>
          </cell>
          <cell r="V47">
            <v>922</v>
          </cell>
          <cell r="W47">
            <v>972</v>
          </cell>
          <cell r="X47">
            <v>827</v>
          </cell>
          <cell r="Y47">
            <v>697</v>
          </cell>
          <cell r="Z47">
            <v>641</v>
          </cell>
          <cell r="AA47">
            <v>611</v>
          </cell>
          <cell r="AB47">
            <v>593</v>
          </cell>
          <cell r="AC47">
            <v>437</v>
          </cell>
          <cell r="AD47">
            <v>290</v>
          </cell>
          <cell r="AE47">
            <v>325</v>
          </cell>
        </row>
        <row r="54">
          <cell r="G54">
            <v>29614.268</v>
          </cell>
          <cell r="H54">
            <v>32248.535</v>
          </cell>
          <cell r="I54">
            <v>34559.442000000003</v>
          </cell>
          <cell r="J54">
            <v>42040.175999999999</v>
          </cell>
          <cell r="K54">
            <v>48415.591999999997</v>
          </cell>
          <cell r="L54">
            <v>44234.158000000003</v>
          </cell>
          <cell r="M54">
            <v>57584.008000000002</v>
          </cell>
          <cell r="N54">
            <v>61360.741000000002</v>
          </cell>
          <cell r="O54">
            <v>63637.875999999997</v>
          </cell>
          <cell r="P54">
            <v>54867.252999999997</v>
          </cell>
          <cell r="Q54">
            <v>57384.413</v>
          </cell>
          <cell r="R54">
            <v>56006.91</v>
          </cell>
          <cell r="S54">
            <v>58939.248</v>
          </cell>
          <cell r="T54">
            <v>56527.233</v>
          </cell>
          <cell r="U54">
            <v>51608.514000000003</v>
          </cell>
          <cell r="V54">
            <v>52738.447999999997</v>
          </cell>
          <cell r="W54">
            <v>59782.093000000001</v>
          </cell>
          <cell r="X54">
            <v>67688.774000000005</v>
          </cell>
          <cell r="Y54">
            <v>74522.816999999995</v>
          </cell>
          <cell r="Z54">
            <v>84872.357000000004</v>
          </cell>
          <cell r="AA54">
            <v>75289.903999999995</v>
          </cell>
          <cell r="AB54">
            <v>57664.510999999999</v>
          </cell>
          <cell r="AC54">
            <v>34509.633000000002</v>
          </cell>
          <cell r="AD54">
            <v>24099.069</v>
          </cell>
          <cell r="AE54">
            <v>24846.962</v>
          </cell>
        </row>
        <row r="55">
          <cell r="G55">
            <v>18929.763197074921</v>
          </cell>
          <cell r="H55">
            <v>19012.285997102455</v>
          </cell>
          <cell r="I55">
            <v>22080.053999678374</v>
          </cell>
          <cell r="J55">
            <v>28601.778161129085</v>
          </cell>
          <cell r="K55">
            <v>27202.893689869055</v>
          </cell>
          <cell r="L55">
            <v>12390.21093788289</v>
          </cell>
          <cell r="M55">
            <v>12173.152842775997</v>
          </cell>
          <cell r="N55">
            <v>12361.89700061282</v>
          </cell>
          <cell r="O55">
            <v>17122.743158401601</v>
          </cell>
          <cell r="P55">
            <v>18662.733640245107</v>
          </cell>
          <cell r="Q55">
            <v>21954.730458996564</v>
          </cell>
          <cell r="R55">
            <v>20000.57314201623</v>
          </cell>
          <cell r="S55">
            <v>20642.129902132972</v>
          </cell>
          <cell r="T55">
            <v>18328.494801049026</v>
          </cell>
          <cell r="U55">
            <v>14151.270582179823</v>
          </cell>
          <cell r="V55">
            <v>14626.267683576692</v>
          </cell>
          <cell r="W55">
            <v>12028.647109827847</v>
          </cell>
          <cell r="X55">
            <v>13046.576324182055</v>
          </cell>
          <cell r="Y55">
            <v>13957.232094298253</v>
          </cell>
          <cell r="Z55">
            <v>13931.004497270837</v>
          </cell>
          <cell r="AA55">
            <v>15900.995334173014</v>
          </cell>
          <cell r="AB55">
            <v>15570.247880584542</v>
          </cell>
          <cell r="AC55">
            <v>11944.723214001346</v>
          </cell>
          <cell r="AD55">
            <v>4141.9202192737603</v>
          </cell>
          <cell r="AE55">
            <v>4082.3550519108016</v>
          </cell>
        </row>
        <row r="56">
          <cell r="G56">
            <v>1541.8068029250769</v>
          </cell>
          <cell r="H56">
            <v>1789.2040028975434</v>
          </cell>
          <cell r="I56">
            <v>2697.4260003216255</v>
          </cell>
          <cell r="J56">
            <v>2452.621838870919</v>
          </cell>
          <cell r="K56">
            <v>1250.8263101309401</v>
          </cell>
          <cell r="L56">
            <v>1272.6790621171076</v>
          </cell>
          <cell r="M56">
            <v>1783.7271572240045</v>
          </cell>
          <cell r="N56">
            <v>2321.9429993871795</v>
          </cell>
          <cell r="O56">
            <v>2678.3968415983995</v>
          </cell>
          <cell r="P56">
            <v>3071.6263597548932</v>
          </cell>
          <cell r="Q56">
            <v>2881.3195410034373</v>
          </cell>
          <cell r="R56">
            <v>2811.49685798377</v>
          </cell>
          <cell r="S56">
            <v>2476.4300978670262</v>
          </cell>
          <cell r="T56">
            <v>2052.865198950974</v>
          </cell>
          <cell r="U56">
            <v>2155.6894178201746</v>
          </cell>
          <cell r="V56">
            <v>2035.7623164233071</v>
          </cell>
          <cell r="W56">
            <v>2249.9028901721549</v>
          </cell>
          <cell r="X56">
            <v>2341.7336758179449</v>
          </cell>
          <cell r="Y56">
            <v>2340.0879057017487</v>
          </cell>
          <cell r="Z56">
            <v>2581.1355027291629</v>
          </cell>
          <cell r="AA56">
            <v>2450.9446658269862</v>
          </cell>
          <cell r="AB56">
            <v>2125.3821194154557</v>
          </cell>
          <cell r="AC56">
            <v>1478.8567859986533</v>
          </cell>
          <cell r="AD56">
            <v>1471.80978072624</v>
          </cell>
          <cell r="AE56">
            <v>1909.1649480891979</v>
          </cell>
        </row>
        <row r="57">
          <cell r="G57">
            <v>8065.19</v>
          </cell>
          <cell r="H57">
            <v>7680.98</v>
          </cell>
          <cell r="I57">
            <v>8859.3700000000008</v>
          </cell>
          <cell r="J57">
            <v>9760.6</v>
          </cell>
          <cell r="K57">
            <v>11657.85</v>
          </cell>
          <cell r="L57">
            <v>11534.21</v>
          </cell>
          <cell r="M57">
            <v>13344.97</v>
          </cell>
          <cell r="N57">
            <v>16910.21</v>
          </cell>
          <cell r="O57">
            <v>19707.47</v>
          </cell>
          <cell r="P57">
            <v>18879.04</v>
          </cell>
          <cell r="Q57">
            <v>16372.93</v>
          </cell>
          <cell r="R57">
            <v>16578.169999999998</v>
          </cell>
          <cell r="S57">
            <v>17170.830000000002</v>
          </cell>
          <cell r="T57">
            <v>13873.52</v>
          </cell>
          <cell r="U57">
            <v>9050.15</v>
          </cell>
          <cell r="V57">
            <v>6886.54</v>
          </cell>
          <cell r="W57">
            <v>7046.04</v>
          </cell>
          <cell r="X57">
            <v>6539.39</v>
          </cell>
          <cell r="Y57">
            <v>6359.29</v>
          </cell>
          <cell r="Z57">
            <v>6381.37</v>
          </cell>
          <cell r="AA57">
            <v>6080.27</v>
          </cell>
          <cell r="AB57">
            <v>4894.01</v>
          </cell>
          <cell r="AC57">
            <v>3674.09</v>
          </cell>
          <cell r="AD57">
            <v>2014.3</v>
          </cell>
          <cell r="AE57">
            <v>1796.25</v>
          </cell>
        </row>
        <row r="63">
          <cell r="G63">
            <v>1986</v>
          </cell>
          <cell r="H63">
            <v>1987</v>
          </cell>
          <cell r="I63">
            <v>1988</v>
          </cell>
          <cell r="J63">
            <v>1989</v>
          </cell>
          <cell r="K63">
            <v>1990</v>
          </cell>
          <cell r="L63">
            <v>1991</v>
          </cell>
          <cell r="M63">
            <v>1992</v>
          </cell>
          <cell r="N63">
            <v>1993</v>
          </cell>
          <cell r="O63">
            <v>1994</v>
          </cell>
          <cell r="P63">
            <v>1995</v>
          </cell>
          <cell r="Q63">
            <v>1996</v>
          </cell>
          <cell r="R63">
            <v>1997</v>
          </cell>
          <cell r="S63">
            <v>1998</v>
          </cell>
          <cell r="T63">
            <v>1999</v>
          </cell>
          <cell r="U63">
            <v>2000</v>
          </cell>
          <cell r="V63">
            <v>2001</v>
          </cell>
          <cell r="W63">
            <v>2002</v>
          </cell>
          <cell r="X63">
            <v>2003</v>
          </cell>
          <cell r="Y63">
            <v>2004</v>
          </cell>
          <cell r="Z63">
            <v>2005</v>
          </cell>
          <cell r="AA63">
            <v>2006</v>
          </cell>
          <cell r="AB63">
            <v>2007</v>
          </cell>
          <cell r="AC63">
            <v>2008</v>
          </cell>
          <cell r="AD63">
            <v>2009</v>
          </cell>
          <cell r="AE63">
            <v>2010</v>
          </cell>
        </row>
        <row r="65">
          <cell r="G65">
            <v>1913.6278001779131</v>
          </cell>
          <cell r="H65">
            <v>1919.2670567662774</v>
          </cell>
          <cell r="I65">
            <v>1924.9063133546417</v>
          </cell>
          <cell r="J65">
            <v>1930.5455699430061</v>
          </cell>
          <cell r="K65">
            <v>1936.1848265313704</v>
          </cell>
          <cell r="L65">
            <v>1941.8240831197347</v>
          </cell>
          <cell r="M65">
            <v>1947.4633397080986</v>
          </cell>
          <cell r="N65">
            <v>1979.8855944438292</v>
          </cell>
          <cell r="O65">
            <v>2012.3078491795598</v>
          </cell>
          <cell r="P65">
            <v>2044.7301039152903</v>
          </cell>
          <cell r="Q65">
            <v>2077.1523586510211</v>
          </cell>
          <cell r="R65">
            <v>2109.5746133867519</v>
          </cell>
          <cell r="S65">
            <v>2141.9968681224827</v>
          </cell>
          <cell r="T65">
            <v>2174.4191228582135</v>
          </cell>
          <cell r="U65">
            <v>2206.8413775939443</v>
          </cell>
          <cell r="V65">
            <v>2239.2636323296751</v>
          </cell>
          <cell r="W65">
            <v>2271.685887065406</v>
          </cell>
          <cell r="X65">
            <v>2304.1081418011368</v>
          </cell>
          <cell r="Y65">
            <v>2336.5303965368676</v>
          </cell>
          <cell r="Z65">
            <v>2368.9526512725984</v>
          </cell>
          <cell r="AA65">
            <v>2206.8413775939434</v>
          </cell>
          <cell r="AB65">
            <v>2185.6308440789344</v>
          </cell>
          <cell r="AC65">
            <v>2164.4203105639253</v>
          </cell>
          <cell r="AD65">
            <v>2143.2097770489163</v>
          </cell>
          <cell r="AE65">
            <v>2121.9992435339072</v>
          </cell>
        </row>
        <row r="66">
          <cell r="G66">
            <v>698.06928427699506</v>
          </cell>
          <cell r="H66">
            <v>708.32070921300988</v>
          </cell>
          <cell r="I66">
            <v>718.57213414902469</v>
          </cell>
          <cell r="J66">
            <v>728.82355908503951</v>
          </cell>
          <cell r="K66">
            <v>739.07498402105432</v>
          </cell>
          <cell r="L66">
            <v>749.32640895706913</v>
          </cell>
          <cell r="M66">
            <v>759.57783389308383</v>
          </cell>
          <cell r="N66">
            <v>768.47360788626315</v>
          </cell>
          <cell r="O66">
            <v>777.36938187944247</v>
          </cell>
          <cell r="P66">
            <v>786.26515587262179</v>
          </cell>
          <cell r="Q66">
            <v>795.16092986580111</v>
          </cell>
          <cell r="R66">
            <v>804.05670385898043</v>
          </cell>
          <cell r="S66">
            <v>812.95247785215975</v>
          </cell>
          <cell r="T66">
            <v>821.84825184533906</v>
          </cell>
          <cell r="U66">
            <v>830.74402583851838</v>
          </cell>
          <cell r="V66">
            <v>839.6397998316977</v>
          </cell>
          <cell r="W66">
            <v>848.53557382487702</v>
          </cell>
          <cell r="X66">
            <v>857.43134781805634</v>
          </cell>
          <cell r="Y66">
            <v>866.32712181123566</v>
          </cell>
          <cell r="Z66">
            <v>875.22289580441497</v>
          </cell>
          <cell r="AA66">
            <v>830.74402583851884</v>
          </cell>
          <cell r="AB66">
            <v>841.39264921368215</v>
          </cell>
          <cell r="AC66">
            <v>852.04127258884546</v>
          </cell>
          <cell r="AD66">
            <v>862.68989596400877</v>
          </cell>
          <cell r="AE66">
            <v>873.33851933917208</v>
          </cell>
        </row>
        <row r="67">
          <cell r="G67">
            <v>1167</v>
          </cell>
          <cell r="H67">
            <v>1167</v>
          </cell>
          <cell r="I67">
            <v>1167</v>
          </cell>
          <cell r="J67">
            <v>1167</v>
          </cell>
          <cell r="K67">
            <v>1167</v>
          </cell>
          <cell r="L67">
            <v>1167</v>
          </cell>
          <cell r="M67">
            <v>1167</v>
          </cell>
          <cell r="N67">
            <v>1167</v>
          </cell>
          <cell r="O67">
            <v>1167</v>
          </cell>
          <cell r="P67">
            <v>1167</v>
          </cell>
          <cell r="Q67">
            <v>1167</v>
          </cell>
          <cell r="R67">
            <v>1167</v>
          </cell>
          <cell r="S67">
            <v>1167</v>
          </cell>
          <cell r="T67">
            <v>1167</v>
          </cell>
          <cell r="U67">
            <v>1167</v>
          </cell>
          <cell r="V67">
            <v>1167</v>
          </cell>
          <cell r="W67">
            <v>1167</v>
          </cell>
          <cell r="X67">
            <v>1167</v>
          </cell>
          <cell r="Y67">
            <v>1167</v>
          </cell>
          <cell r="Z67">
            <v>1167</v>
          </cell>
          <cell r="AA67">
            <v>1167</v>
          </cell>
          <cell r="AB67">
            <v>1167</v>
          </cell>
          <cell r="AC67">
            <v>1167</v>
          </cell>
          <cell r="AD67">
            <v>1167</v>
          </cell>
          <cell r="AE67">
            <v>1167</v>
          </cell>
        </row>
        <row r="68">
          <cell r="G68">
            <v>1029.0487523611168</v>
          </cell>
          <cell r="H68">
            <v>1097.2261598014015</v>
          </cell>
          <cell r="I68">
            <v>1165.4035672416862</v>
          </cell>
          <cell r="J68">
            <v>1233.5809746819709</v>
          </cell>
          <cell r="K68">
            <v>1301.7583821222556</v>
          </cell>
          <cell r="L68">
            <v>1369.9357895625403</v>
          </cell>
          <cell r="M68">
            <v>1438.1131970028248</v>
          </cell>
          <cell r="N68">
            <v>1454.5206034528924</v>
          </cell>
          <cell r="O68">
            <v>1470.9280099029602</v>
          </cell>
          <cell r="P68">
            <v>1487.335416353028</v>
          </cell>
          <cell r="Q68">
            <v>1503.7428228030958</v>
          </cell>
          <cell r="R68">
            <v>1520.1502292531636</v>
          </cell>
          <cell r="S68">
            <v>1536.5576357032314</v>
          </cell>
          <cell r="T68">
            <v>1552.9650421532992</v>
          </cell>
          <cell r="U68">
            <v>1569.372448603367</v>
          </cell>
          <cell r="V68">
            <v>1585.7798550534349</v>
          </cell>
          <cell r="W68">
            <v>1602.1872615035027</v>
          </cell>
          <cell r="X68">
            <v>1618.5946679535705</v>
          </cell>
          <cell r="Y68">
            <v>1635.0020744036383</v>
          </cell>
          <cell r="Z68">
            <v>1651.4094808537061</v>
          </cell>
          <cell r="AA68">
            <v>1569.3724486033664</v>
          </cell>
          <cell r="AB68">
            <v>1563.8258925279456</v>
          </cell>
          <cell r="AC68">
            <v>1558.2793364525248</v>
          </cell>
          <cell r="AD68">
            <v>1552.7327803771041</v>
          </cell>
          <cell r="AE68">
            <v>1547.1862243016833</v>
          </cell>
        </row>
        <row r="75">
          <cell r="G75">
            <v>2064.1078222566443</v>
          </cell>
          <cell r="H75">
            <v>2077.3226475548058</v>
          </cell>
          <cell r="I75">
            <v>2090.5374728529673</v>
          </cell>
          <cell r="J75">
            <v>2103.7522981511288</v>
          </cell>
          <cell r="K75">
            <v>2116.9671234492903</v>
          </cell>
          <cell r="L75">
            <v>2130.1819487474518</v>
          </cell>
          <cell r="M75">
            <v>2143.3967740456146</v>
          </cell>
          <cell r="N75">
            <v>2172.9935438846765</v>
          </cell>
          <cell r="O75">
            <v>2202.5903137237383</v>
          </cell>
          <cell r="P75">
            <v>2232.1870835628001</v>
          </cell>
          <cell r="Q75">
            <v>2261.783853401862</v>
          </cell>
          <cell r="R75">
            <v>2291.3806232409238</v>
          </cell>
          <cell r="S75">
            <v>2320.9773930799856</v>
          </cell>
          <cell r="T75">
            <v>2350.5741629190475</v>
          </cell>
          <cell r="U75">
            <v>2380.1709327581093</v>
          </cell>
          <cell r="V75">
            <v>2409.7677025971711</v>
          </cell>
          <cell r="W75">
            <v>2439.364472436233</v>
          </cell>
          <cell r="X75">
            <v>2468.9612422752948</v>
          </cell>
          <cell r="Y75">
            <v>2498.5580121143566</v>
          </cell>
          <cell r="Z75">
            <v>2528.1547819534185</v>
          </cell>
          <cell r="AA75">
            <v>2380.1709327581084</v>
          </cell>
          <cell r="AB75">
            <v>2386.7545055478154</v>
          </cell>
          <cell r="AC75">
            <v>2393.3380783375223</v>
          </cell>
          <cell r="AD75">
            <v>2399.9216511272293</v>
          </cell>
          <cell r="AE75">
            <v>2406.5052239169363</v>
          </cell>
        </row>
        <row r="76">
          <cell r="G76">
            <v>698.06928427699506</v>
          </cell>
          <cell r="H76">
            <v>708.32070921300988</v>
          </cell>
          <cell r="I76">
            <v>718.57213414902469</v>
          </cell>
          <cell r="J76">
            <v>728.82355908503951</v>
          </cell>
          <cell r="K76">
            <v>739.07498402105432</v>
          </cell>
          <cell r="L76">
            <v>749.32640895706913</v>
          </cell>
          <cell r="M76">
            <v>759.57783389308383</v>
          </cell>
          <cell r="N76">
            <v>768.01287342852402</v>
          </cell>
          <cell r="O76">
            <v>776.4479129639642</v>
          </cell>
          <cell r="P76">
            <v>784.88295249940438</v>
          </cell>
          <cell r="Q76">
            <v>793.31799203484456</v>
          </cell>
          <cell r="R76">
            <v>801.75303157028475</v>
          </cell>
          <cell r="S76">
            <v>810.18807110572493</v>
          </cell>
          <cell r="T76">
            <v>818.62311064116511</v>
          </cell>
          <cell r="U76">
            <v>827.0581501766053</v>
          </cell>
          <cell r="V76">
            <v>835.49318971204548</v>
          </cell>
          <cell r="W76">
            <v>843.92822924748566</v>
          </cell>
          <cell r="X76">
            <v>852.36326878292584</v>
          </cell>
          <cell r="Y76">
            <v>860.79830831836603</v>
          </cell>
          <cell r="Z76">
            <v>869.23334785380621</v>
          </cell>
          <cell r="AA76">
            <v>827.05815017660575</v>
          </cell>
          <cell r="AB76">
            <v>838.1675080095082</v>
          </cell>
          <cell r="AC76">
            <v>849.27686584241064</v>
          </cell>
          <cell r="AD76">
            <v>860.38622367531309</v>
          </cell>
          <cell r="AE76">
            <v>871.49558150821554</v>
          </cell>
        </row>
        <row r="77">
          <cell r="G77">
            <v>1167</v>
          </cell>
          <cell r="H77">
            <v>1167</v>
          </cell>
          <cell r="I77">
            <v>1167</v>
          </cell>
          <cell r="J77">
            <v>1167</v>
          </cell>
          <cell r="K77">
            <v>1167</v>
          </cell>
          <cell r="L77">
            <v>1167</v>
          </cell>
          <cell r="M77">
            <v>1167</v>
          </cell>
          <cell r="N77">
            <v>1167</v>
          </cell>
          <cell r="O77">
            <v>1167</v>
          </cell>
          <cell r="P77">
            <v>1167</v>
          </cell>
          <cell r="Q77">
            <v>1167</v>
          </cell>
          <cell r="R77">
            <v>1167</v>
          </cell>
          <cell r="S77">
            <v>1167</v>
          </cell>
          <cell r="T77">
            <v>1167</v>
          </cell>
          <cell r="U77">
            <v>1167</v>
          </cell>
          <cell r="V77">
            <v>1167</v>
          </cell>
          <cell r="W77">
            <v>1167</v>
          </cell>
          <cell r="X77">
            <v>1167</v>
          </cell>
          <cell r="Y77">
            <v>1167</v>
          </cell>
          <cell r="Z77">
            <v>1167</v>
          </cell>
          <cell r="AA77">
            <v>1167</v>
          </cell>
          <cell r="AB77">
            <v>1167</v>
          </cell>
          <cell r="AC77">
            <v>1167</v>
          </cell>
          <cell r="AD77">
            <v>1167</v>
          </cell>
          <cell r="AE77">
            <v>1167</v>
          </cell>
        </row>
        <row r="78">
          <cell r="G78">
            <v>1168.8738334833329</v>
          </cell>
          <cell r="H78">
            <v>1178.0613546668903</v>
          </cell>
          <cell r="I78">
            <v>1187.2488758504478</v>
          </cell>
          <cell r="J78">
            <v>1196.4363970340053</v>
          </cell>
          <cell r="K78">
            <v>1205.6239182175627</v>
          </cell>
          <cell r="L78">
            <v>1214.8114394011202</v>
          </cell>
          <cell r="M78">
            <v>1223.9989605846772</v>
          </cell>
          <cell r="N78">
            <v>1276.2228998482572</v>
          </cell>
          <cell r="O78">
            <v>1328.4468391118371</v>
          </cell>
          <cell r="P78">
            <v>1380.6707783754171</v>
          </cell>
          <cell r="Q78">
            <v>1432.894717638997</v>
          </cell>
          <cell r="R78">
            <v>1485.118656902577</v>
          </cell>
          <cell r="S78">
            <v>1537.3425961661569</v>
          </cell>
          <cell r="T78">
            <v>1589.5665354297369</v>
          </cell>
          <cell r="U78">
            <v>1641.7904746933168</v>
          </cell>
          <cell r="V78">
            <v>1694.0144139568968</v>
          </cell>
          <cell r="W78">
            <v>1746.2383532204767</v>
          </cell>
          <cell r="X78">
            <v>1798.4622924840567</v>
          </cell>
          <cell r="Y78">
            <v>1850.6862317476366</v>
          </cell>
          <cell r="Z78">
            <v>1902.9101710112166</v>
          </cell>
          <cell r="AA78">
            <v>1641.7904746933164</v>
          </cell>
          <cell r="AB78">
            <v>1579.0383181111101</v>
          </cell>
          <cell r="AC78">
            <v>1516.2861615289039</v>
          </cell>
          <cell r="AD78">
            <v>1453.5340049466977</v>
          </cell>
          <cell r="AE78">
            <v>1390.7818483644915</v>
          </cell>
        </row>
        <row r="85">
          <cell r="G85">
            <v>2155.8815029472858</v>
          </cell>
          <cell r="H85">
            <v>2184.9101777532496</v>
          </cell>
          <cell r="I85">
            <v>2213.9388525592135</v>
          </cell>
          <cell r="J85">
            <v>2242.9675273651774</v>
          </cell>
          <cell r="K85">
            <v>2271.9962021711412</v>
          </cell>
          <cell r="L85">
            <v>2301.0248769771051</v>
          </cell>
          <cell r="M85">
            <v>2330.0535517830704</v>
          </cell>
          <cell r="N85">
            <v>2314.0416857828459</v>
          </cell>
          <cell r="O85">
            <v>2298.0298197826214</v>
          </cell>
          <cell r="P85">
            <v>2282.0179537823969</v>
          </cell>
          <cell r="Q85">
            <v>2266.0060877821725</v>
          </cell>
          <cell r="R85">
            <v>2249.994221781948</v>
          </cell>
          <cell r="S85">
            <v>2233.9823557817235</v>
          </cell>
          <cell r="T85">
            <v>2217.9704897814991</v>
          </cell>
          <cell r="U85">
            <v>2201.9586237812746</v>
          </cell>
          <cell r="V85">
            <v>2185.9467577810501</v>
          </cell>
          <cell r="W85">
            <v>2169.9348917808256</v>
          </cell>
          <cell r="X85">
            <v>2153.9230257806012</v>
          </cell>
          <cell r="Y85">
            <v>2137.9111597803767</v>
          </cell>
          <cell r="Z85">
            <v>2121.8992937801522</v>
          </cell>
          <cell r="AA85">
            <v>2201.9586237812732</v>
          </cell>
          <cell r="AB85">
            <v>2240.9786175580202</v>
          </cell>
          <cell r="AC85">
            <v>2279.9986113347672</v>
          </cell>
          <cell r="AD85">
            <v>2319.0186051115143</v>
          </cell>
          <cell r="AE85">
            <v>2358.0385988882613</v>
          </cell>
        </row>
        <row r="86">
          <cell r="G86">
            <v>698.06928427699506</v>
          </cell>
          <cell r="H86">
            <v>708.32070921300988</v>
          </cell>
          <cell r="I86">
            <v>718.57213414902469</v>
          </cell>
          <cell r="J86">
            <v>728.82355908503951</v>
          </cell>
          <cell r="K86">
            <v>739.07498402105432</v>
          </cell>
          <cell r="L86">
            <v>749.32640895706913</v>
          </cell>
          <cell r="M86">
            <v>759.57783389308383</v>
          </cell>
          <cell r="N86">
            <v>768.01287342852402</v>
          </cell>
          <cell r="O86">
            <v>776.4479129639642</v>
          </cell>
          <cell r="P86">
            <v>784.88295249940438</v>
          </cell>
          <cell r="Q86">
            <v>793.31799203484456</v>
          </cell>
          <cell r="R86">
            <v>801.75303157028475</v>
          </cell>
          <cell r="S86">
            <v>810.18807110572493</v>
          </cell>
          <cell r="T86">
            <v>818.62311064116511</v>
          </cell>
          <cell r="U86">
            <v>827.0581501766053</v>
          </cell>
          <cell r="V86">
            <v>835.49318971204548</v>
          </cell>
          <cell r="W86">
            <v>843.92822924748566</v>
          </cell>
          <cell r="X86">
            <v>852.36326878292584</v>
          </cell>
          <cell r="Y86">
            <v>860.79830831836603</v>
          </cell>
          <cell r="Z86">
            <v>869.23334785380621</v>
          </cell>
          <cell r="AA86">
            <v>827.05815017660575</v>
          </cell>
          <cell r="AB86">
            <v>838.1675080095082</v>
          </cell>
          <cell r="AC86">
            <v>849.27686584241064</v>
          </cell>
          <cell r="AD86">
            <v>860.38622367531309</v>
          </cell>
          <cell r="AE86">
            <v>871.49558150821554</v>
          </cell>
        </row>
        <row r="87">
          <cell r="G87">
            <v>1167</v>
          </cell>
          <cell r="H87">
            <v>1167</v>
          </cell>
          <cell r="I87">
            <v>1167</v>
          </cell>
          <cell r="J87">
            <v>1167</v>
          </cell>
          <cell r="K87">
            <v>1167</v>
          </cell>
          <cell r="L87">
            <v>1167</v>
          </cell>
          <cell r="M87">
            <v>1167</v>
          </cell>
          <cell r="N87">
            <v>1167</v>
          </cell>
          <cell r="O87">
            <v>1167</v>
          </cell>
          <cell r="P87">
            <v>1167</v>
          </cell>
          <cell r="Q87">
            <v>1167</v>
          </cell>
          <cell r="R87">
            <v>1167</v>
          </cell>
          <cell r="S87">
            <v>1167</v>
          </cell>
          <cell r="T87">
            <v>1167</v>
          </cell>
          <cell r="U87">
            <v>1167</v>
          </cell>
          <cell r="V87">
            <v>1167</v>
          </cell>
          <cell r="W87">
            <v>1167</v>
          </cell>
          <cell r="X87">
            <v>1167</v>
          </cell>
          <cell r="Y87">
            <v>1167</v>
          </cell>
          <cell r="Z87">
            <v>1167</v>
          </cell>
          <cell r="AA87">
            <v>1167</v>
          </cell>
          <cell r="AB87">
            <v>1167</v>
          </cell>
          <cell r="AC87">
            <v>1167</v>
          </cell>
          <cell r="AD87">
            <v>1167</v>
          </cell>
          <cell r="AE87">
            <v>1167</v>
          </cell>
        </row>
        <row r="88">
          <cell r="G88">
            <v>1185.5891467799934</v>
          </cell>
          <cell r="H88">
            <v>1211.1874468780647</v>
          </cell>
          <cell r="I88">
            <v>1236.7857469761361</v>
          </cell>
          <cell r="J88">
            <v>1262.3840470742075</v>
          </cell>
          <cell r="K88">
            <v>1287.9823471722789</v>
          </cell>
          <cell r="L88">
            <v>1313.5806472703503</v>
          </cell>
          <cell r="M88">
            <v>1339.1789473684209</v>
          </cell>
          <cell r="N88">
            <v>1363.3137548732943</v>
          </cell>
          <cell r="O88">
            <v>1387.4485623781677</v>
          </cell>
          <cell r="P88">
            <v>1411.5833698830411</v>
          </cell>
          <cell r="Q88">
            <v>1435.7181773879145</v>
          </cell>
          <cell r="R88">
            <v>1459.8529848927878</v>
          </cell>
          <cell r="S88">
            <v>1483.9877923976612</v>
          </cell>
          <cell r="T88">
            <v>1508.1225999025346</v>
          </cell>
          <cell r="U88">
            <v>1532.257407407408</v>
          </cell>
          <cell r="V88">
            <v>1556.3922149122814</v>
          </cell>
          <cell r="W88">
            <v>1580.5270224171547</v>
          </cell>
          <cell r="X88">
            <v>1604.6618299220281</v>
          </cell>
          <cell r="Y88">
            <v>1628.7966374269015</v>
          </cell>
          <cell r="Z88">
            <v>1652.9314449317749</v>
          </cell>
          <cell r="AA88">
            <v>1532.2574074074075</v>
          </cell>
          <cell r="AB88">
            <v>1537.9043981481482</v>
          </cell>
          <cell r="AC88">
            <v>1543.5513888888888</v>
          </cell>
          <cell r="AD88">
            <v>1549.1983796296295</v>
          </cell>
          <cell r="AE88">
            <v>1554.8453703703701</v>
          </cell>
        </row>
        <row r="95">
          <cell r="G95">
            <v>2189.132116156165</v>
          </cell>
          <cell r="H95">
            <v>2153.2906631184565</v>
          </cell>
          <cell r="I95">
            <v>2117.4492100807479</v>
          </cell>
          <cell r="J95">
            <v>2081.6077570430393</v>
          </cell>
          <cell r="K95">
            <v>2045.7663040053308</v>
          </cell>
          <cell r="L95">
            <v>2009.9248509676222</v>
          </cell>
          <cell r="M95">
            <v>1974.083397929913</v>
          </cell>
          <cell r="N95">
            <v>2052.2554545152962</v>
          </cell>
          <cell r="O95">
            <v>2130.4275111006791</v>
          </cell>
          <cell r="P95">
            <v>2208.5995676860621</v>
          </cell>
          <cell r="Q95">
            <v>2286.771624271445</v>
          </cell>
          <cell r="R95">
            <v>2364.943680856828</v>
          </cell>
          <cell r="S95">
            <v>2443.115737442211</v>
          </cell>
          <cell r="T95">
            <v>2521.2877940275939</v>
          </cell>
          <cell r="U95">
            <v>2599.4598506129769</v>
          </cell>
          <cell r="V95">
            <v>2677.6319071983598</v>
          </cell>
          <cell r="W95">
            <v>2755.8039637837428</v>
          </cell>
          <cell r="X95">
            <v>2833.9760203691258</v>
          </cell>
          <cell r="Y95">
            <v>2912.1480769545087</v>
          </cell>
          <cell r="Z95">
            <v>2990.3201335398917</v>
          </cell>
          <cell r="AA95">
            <v>2599.4598506129778</v>
          </cell>
          <cell r="AB95">
            <v>2551.8698894298795</v>
          </cell>
          <cell r="AC95">
            <v>2504.2799282467813</v>
          </cell>
          <cell r="AD95">
            <v>2456.6899670636831</v>
          </cell>
          <cell r="AE95">
            <v>2409.1000058805848</v>
          </cell>
        </row>
        <row r="96">
          <cell r="G96">
            <v>698.06928427699506</v>
          </cell>
          <cell r="H96">
            <v>708.32070921300988</v>
          </cell>
          <cell r="I96">
            <v>718.57213414902469</v>
          </cell>
          <cell r="J96">
            <v>728.82355908503951</v>
          </cell>
          <cell r="K96">
            <v>739.07498402105432</v>
          </cell>
          <cell r="L96">
            <v>749.32640895706913</v>
          </cell>
          <cell r="M96">
            <v>759.57783389308383</v>
          </cell>
          <cell r="N96">
            <v>768.01287342852402</v>
          </cell>
          <cell r="O96">
            <v>776.4479129639642</v>
          </cell>
          <cell r="P96">
            <v>784.88295249940438</v>
          </cell>
          <cell r="Q96">
            <v>793.31799203484456</v>
          </cell>
          <cell r="R96">
            <v>801.75303157028475</v>
          </cell>
          <cell r="S96">
            <v>810.18807110572493</v>
          </cell>
          <cell r="T96">
            <v>818.62311064116511</v>
          </cell>
          <cell r="U96">
            <v>827.0581501766053</v>
          </cell>
          <cell r="V96">
            <v>835.49318971204548</v>
          </cell>
          <cell r="W96">
            <v>843.92822924748566</v>
          </cell>
          <cell r="X96">
            <v>852.36326878292584</v>
          </cell>
          <cell r="Y96">
            <v>860.79830831836603</v>
          </cell>
          <cell r="Z96">
            <v>869.23334785380621</v>
          </cell>
          <cell r="AA96">
            <v>827.05815017660575</v>
          </cell>
          <cell r="AB96">
            <v>838.1675080095082</v>
          </cell>
          <cell r="AC96">
            <v>849.27686584241064</v>
          </cell>
          <cell r="AD96">
            <v>860.38622367531309</v>
          </cell>
          <cell r="AE96">
            <v>871.49558150821554</v>
          </cell>
        </row>
        <row r="97">
          <cell r="G97">
            <v>1167</v>
          </cell>
          <cell r="H97">
            <v>1167</v>
          </cell>
          <cell r="I97">
            <v>1167</v>
          </cell>
          <cell r="J97">
            <v>1167</v>
          </cell>
          <cell r="K97">
            <v>1167</v>
          </cell>
          <cell r="L97">
            <v>1167</v>
          </cell>
          <cell r="M97">
            <v>1167</v>
          </cell>
          <cell r="N97">
            <v>1167</v>
          </cell>
          <cell r="O97">
            <v>1167</v>
          </cell>
          <cell r="P97">
            <v>1167</v>
          </cell>
          <cell r="Q97">
            <v>1167</v>
          </cell>
          <cell r="R97">
            <v>1167</v>
          </cell>
          <cell r="S97">
            <v>1167</v>
          </cell>
          <cell r="T97">
            <v>1167</v>
          </cell>
          <cell r="U97">
            <v>1167</v>
          </cell>
          <cell r="V97">
            <v>1167</v>
          </cell>
          <cell r="W97">
            <v>1167</v>
          </cell>
          <cell r="X97">
            <v>1167</v>
          </cell>
          <cell r="Y97">
            <v>1167</v>
          </cell>
          <cell r="Z97">
            <v>1167</v>
          </cell>
          <cell r="AA97">
            <v>1167</v>
          </cell>
          <cell r="AB97">
            <v>1167</v>
          </cell>
          <cell r="AC97">
            <v>1167</v>
          </cell>
          <cell r="AD97">
            <v>1167</v>
          </cell>
          <cell r="AE97">
            <v>1167</v>
          </cell>
        </row>
        <row r="98">
          <cell r="G98">
            <v>1352.0807344379759</v>
          </cell>
          <cell r="H98">
            <v>1364.8439453649801</v>
          </cell>
          <cell r="I98">
            <v>1377.6071562919842</v>
          </cell>
          <cell r="J98">
            <v>1390.3703672189883</v>
          </cell>
          <cell r="K98">
            <v>1403.1335781459925</v>
          </cell>
          <cell r="L98">
            <v>1415.8967890729966</v>
          </cell>
          <cell r="M98">
            <v>1428.66</v>
          </cell>
          <cell r="N98">
            <v>1488.9047619047619</v>
          </cell>
          <cell r="O98">
            <v>1549.1495238095238</v>
          </cell>
          <cell r="P98">
            <v>1609.3942857142856</v>
          </cell>
          <cell r="Q98">
            <v>1669.6390476190475</v>
          </cell>
          <cell r="R98">
            <v>1729.8838095238093</v>
          </cell>
          <cell r="S98">
            <v>1790.1285714285711</v>
          </cell>
          <cell r="T98">
            <v>1850.373333333333</v>
          </cell>
          <cell r="U98">
            <v>1910.6180952380948</v>
          </cell>
          <cell r="V98">
            <v>1970.8628571428567</v>
          </cell>
          <cell r="W98">
            <v>2031.1076190476185</v>
          </cell>
          <cell r="X98">
            <v>2091.3523809523804</v>
          </cell>
          <cell r="Y98">
            <v>2151.5971428571424</v>
          </cell>
          <cell r="Z98">
            <v>2211.8419047619045</v>
          </cell>
          <cell r="AA98">
            <v>1910.6180952380955</v>
          </cell>
          <cell r="AB98">
            <v>1897.2483333333337</v>
          </cell>
          <cell r="AC98">
            <v>1883.8785714285718</v>
          </cell>
          <cell r="AD98">
            <v>1870.50880952381</v>
          </cell>
          <cell r="AE98">
            <v>1857.1390476190481</v>
          </cell>
        </row>
      </sheetData>
      <sheetData sheetId="5">
        <row r="24">
          <cell r="G24">
            <v>19224</v>
          </cell>
          <cell r="H24">
            <v>20881</v>
          </cell>
          <cell r="I24">
            <v>22030</v>
          </cell>
          <cell r="J24">
            <v>26693</v>
          </cell>
          <cell r="K24">
            <v>29534</v>
          </cell>
          <cell r="L24">
            <v>25256</v>
          </cell>
          <cell r="M24">
            <v>32825</v>
          </cell>
          <cell r="N24">
            <v>33591</v>
          </cell>
          <cell r="O24">
            <v>34363</v>
          </cell>
          <cell r="P24">
            <v>28330</v>
          </cell>
          <cell r="Q24">
            <v>28658</v>
          </cell>
          <cell r="R24">
            <v>28846</v>
          </cell>
          <cell r="S24">
            <v>29714</v>
          </cell>
          <cell r="T24">
            <v>28101</v>
          </cell>
          <cell r="U24">
            <v>25350</v>
          </cell>
          <cell r="V24">
            <v>26054</v>
          </cell>
          <cell r="W24">
            <v>30098</v>
          </cell>
          <cell r="X24">
            <v>34243</v>
          </cell>
          <cell r="Y24">
            <v>36326</v>
          </cell>
          <cell r="Z24">
            <v>40247</v>
          </cell>
          <cell r="AA24">
            <v>36985</v>
          </cell>
          <cell r="AB24">
            <v>30373</v>
          </cell>
          <cell r="AC24">
            <v>18826</v>
          </cell>
          <cell r="AD24">
            <v>13391</v>
          </cell>
          <cell r="AE24">
            <v>14886</v>
          </cell>
        </row>
        <row r="25">
          <cell r="G25">
            <v>14869.183557824352</v>
          </cell>
          <cell r="H25">
            <v>15220.21190520253</v>
          </cell>
          <cell r="I25">
            <v>18940.327900324999</v>
          </cell>
          <cell r="J25">
            <v>18837.087988326672</v>
          </cell>
          <cell r="K25">
            <v>17883.866659845167</v>
          </cell>
          <cell r="L25">
            <v>8123.2235993523336</v>
          </cell>
          <cell r="M25">
            <v>7903.1488702815295</v>
          </cell>
          <cell r="N25">
            <v>7592.1801314599406</v>
          </cell>
          <cell r="O25">
            <v>9401.6361134168346</v>
          </cell>
          <cell r="P25">
            <v>9701.2779324751245</v>
          </cell>
          <cell r="Q25">
            <v>11104.526723200062</v>
          </cell>
          <cell r="R25">
            <v>10897.632074550364</v>
          </cell>
          <cell r="S25">
            <v>12645.60766842474</v>
          </cell>
          <cell r="T25">
            <v>11965.262831791384</v>
          </cell>
          <cell r="U25">
            <v>10483.919915783859</v>
          </cell>
          <cell r="V25">
            <v>9971.9026959155963</v>
          </cell>
          <cell r="W25">
            <v>7253.9578552287549</v>
          </cell>
          <cell r="X25">
            <v>7119.6062546632547</v>
          </cell>
          <cell r="Y25">
            <v>7985.0504417912043</v>
          </cell>
          <cell r="Z25">
            <v>8677.2745487052198</v>
          </cell>
          <cell r="AA25">
            <v>9569.5883473366248</v>
          </cell>
          <cell r="AB25">
            <v>10771.842399662728</v>
          </cell>
          <cell r="AC25">
            <v>8763.9200796845034</v>
          </cell>
          <cell r="AD25">
            <v>2981.3702838569475</v>
          </cell>
          <cell r="AE25">
            <v>3522.5521445353306</v>
          </cell>
        </row>
        <row r="26">
          <cell r="G26">
            <v>968.81644217564758</v>
          </cell>
          <cell r="H26">
            <v>1167.7880947974693</v>
          </cell>
          <cell r="I26">
            <v>1180.6720996750003</v>
          </cell>
          <cell r="J26">
            <v>1129.91201167333</v>
          </cell>
          <cell r="K26">
            <v>657.13334015483224</v>
          </cell>
          <cell r="L26">
            <v>654.77640064766615</v>
          </cell>
          <cell r="M26">
            <v>652.8511297184707</v>
          </cell>
          <cell r="N26">
            <v>756.81986854005959</v>
          </cell>
          <cell r="O26">
            <v>787.36388658316514</v>
          </cell>
          <cell r="P26">
            <v>872.72206752487591</v>
          </cell>
          <cell r="Q26">
            <v>879.4732767999385</v>
          </cell>
          <cell r="R26">
            <v>984.36792544963578</v>
          </cell>
          <cell r="S26">
            <v>957.39233157526019</v>
          </cell>
          <cell r="T26">
            <v>887.73716820861637</v>
          </cell>
          <cell r="U26">
            <v>863.08008421613988</v>
          </cell>
          <cell r="V26">
            <v>722.09730408440362</v>
          </cell>
          <cell r="W26">
            <v>726.04214477124526</v>
          </cell>
          <cell r="X26">
            <v>786.3937453367455</v>
          </cell>
          <cell r="Y26">
            <v>838.94955820879602</v>
          </cell>
          <cell r="Z26">
            <v>904.72545129478021</v>
          </cell>
          <cell r="AA26">
            <v>978.41165266337521</v>
          </cell>
          <cell r="AB26">
            <v>852.15760033727156</v>
          </cell>
          <cell r="AC26">
            <v>520.07992031549577</v>
          </cell>
          <cell r="AD26">
            <v>564.62971614305252</v>
          </cell>
          <cell r="AE26">
            <v>705.44785546466926</v>
          </cell>
        </row>
        <row r="27">
          <cell r="G27">
            <v>4550</v>
          </cell>
          <cell r="H27">
            <v>3873</v>
          </cell>
          <cell r="I27">
            <v>4184</v>
          </cell>
          <cell r="J27">
            <v>4397</v>
          </cell>
          <cell r="K27">
            <v>5645</v>
          </cell>
          <cell r="L27">
            <v>5353</v>
          </cell>
          <cell r="M27">
            <v>5964</v>
          </cell>
          <cell r="N27">
            <v>6849</v>
          </cell>
          <cell r="O27">
            <v>7332</v>
          </cell>
          <cell r="P27">
            <v>7252</v>
          </cell>
          <cell r="Q27">
            <v>6257</v>
          </cell>
          <cell r="R27">
            <v>6419</v>
          </cell>
          <cell r="S27">
            <v>6874</v>
          </cell>
          <cell r="T27">
            <v>5339</v>
          </cell>
          <cell r="U27">
            <v>3853</v>
          </cell>
          <cell r="V27">
            <v>2971</v>
          </cell>
          <cell r="W27">
            <v>2933</v>
          </cell>
          <cell r="X27">
            <v>2868</v>
          </cell>
          <cell r="Y27">
            <v>2705</v>
          </cell>
          <cell r="Z27">
            <v>2723</v>
          </cell>
          <cell r="AA27">
            <v>2653</v>
          </cell>
          <cell r="AB27">
            <v>2063</v>
          </cell>
          <cell r="AC27">
            <v>1621</v>
          </cell>
          <cell r="AD27">
            <v>859</v>
          </cell>
          <cell r="AE27">
            <v>681</v>
          </cell>
        </row>
        <row r="34">
          <cell r="G34">
            <v>2868</v>
          </cell>
          <cell r="H34">
            <v>2692</v>
          </cell>
          <cell r="I34">
            <v>2813</v>
          </cell>
          <cell r="J34">
            <v>3536</v>
          </cell>
          <cell r="K34">
            <v>4754</v>
          </cell>
          <cell r="L34">
            <v>5803</v>
          </cell>
          <cell r="M34">
            <v>8453</v>
          </cell>
          <cell r="N34">
            <v>9522</v>
          </cell>
          <cell r="O34">
            <v>10120</v>
          </cell>
          <cell r="P34">
            <v>8784</v>
          </cell>
          <cell r="Q34">
            <v>9538</v>
          </cell>
          <cell r="R34">
            <v>9107</v>
          </cell>
          <cell r="S34">
            <v>10575</v>
          </cell>
          <cell r="T34">
            <v>10544</v>
          </cell>
          <cell r="U34">
            <v>9631</v>
          </cell>
          <cell r="V34">
            <v>9441</v>
          </cell>
          <cell r="W34">
            <v>10730</v>
          </cell>
          <cell r="X34">
            <v>12976</v>
          </cell>
          <cell r="Y34">
            <v>15094</v>
          </cell>
          <cell r="Z34">
            <v>18771</v>
          </cell>
          <cell r="AA34">
            <v>15444</v>
          </cell>
          <cell r="AB34">
            <v>9693</v>
          </cell>
          <cell r="AC34">
            <v>6027</v>
          </cell>
          <cell r="AD34">
            <v>4336</v>
          </cell>
          <cell r="AE34">
            <v>3706</v>
          </cell>
        </row>
        <row r="35">
          <cell r="G35">
            <v>848.82991832591654</v>
          </cell>
          <cell r="H35">
            <v>518.17882714524762</v>
          </cell>
          <cell r="I35">
            <v>288.37484437276629</v>
          </cell>
          <cell r="J35">
            <v>818.68632809921849</v>
          </cell>
          <cell r="K35">
            <v>922.54881309467987</v>
          </cell>
          <cell r="L35">
            <v>713.12107820425172</v>
          </cell>
          <cell r="M35">
            <v>1322.6430437243826</v>
          </cell>
          <cell r="N35">
            <v>1874.8440142054371</v>
          </cell>
          <cell r="O35">
            <v>2484.0690897878753</v>
          </cell>
          <cell r="P35">
            <v>1754.5624245646084</v>
          </cell>
          <cell r="Q35">
            <v>1502.6818009503679</v>
          </cell>
          <cell r="R35">
            <v>1099.0598706051132</v>
          </cell>
          <cell r="S35">
            <v>998.51700550573537</v>
          </cell>
          <cell r="T35">
            <v>1279.6542411025091</v>
          </cell>
          <cell r="U35">
            <v>931.97705912690287</v>
          </cell>
          <cell r="V35">
            <v>1416.4873706075907</v>
          </cell>
          <cell r="W35">
            <v>1622.1096316302473</v>
          </cell>
          <cell r="X35">
            <v>1725.2037386728252</v>
          </cell>
          <cell r="Y35">
            <v>1627.7922787378966</v>
          </cell>
          <cell r="Z35">
            <v>1461.0310065714518</v>
          </cell>
          <cell r="AA35">
            <v>1503.1641209172849</v>
          </cell>
          <cell r="AB35">
            <v>1434.6085653222435</v>
          </cell>
          <cell r="AC35">
            <v>616.53672479350837</v>
          </cell>
          <cell r="AD35">
            <v>410.6655928821981</v>
          </cell>
          <cell r="AE35">
            <v>283.5340494616637</v>
          </cell>
        </row>
        <row r="36">
          <cell r="G36">
            <v>45.170081674083427</v>
          </cell>
          <cell r="H36">
            <v>35.82117285475239</v>
          </cell>
          <cell r="I36">
            <v>62.625155627233696</v>
          </cell>
          <cell r="J36">
            <v>68.313671900781529</v>
          </cell>
          <cell r="K36">
            <v>60.451186905320142</v>
          </cell>
          <cell r="L36">
            <v>93.878921795748312</v>
          </cell>
          <cell r="M36">
            <v>125.35695627561738</v>
          </cell>
          <cell r="N36">
            <v>157.15598579456281</v>
          </cell>
          <cell r="O36">
            <v>120.93091021212476</v>
          </cell>
          <cell r="P36">
            <v>108.43757543539168</v>
          </cell>
          <cell r="Q36">
            <v>88.318199049632</v>
          </cell>
          <cell r="R36">
            <v>84.940129394886824</v>
          </cell>
          <cell r="S36">
            <v>100.48299449426467</v>
          </cell>
          <cell r="T36">
            <v>84.345758897490967</v>
          </cell>
          <cell r="U36">
            <v>113.02294087309717</v>
          </cell>
          <cell r="V36">
            <v>126.51262939240925</v>
          </cell>
          <cell r="W36">
            <v>133.89036836975254</v>
          </cell>
          <cell r="X36">
            <v>129.79626132717482</v>
          </cell>
          <cell r="Y36">
            <v>122.20772126210333</v>
          </cell>
          <cell r="Z36">
            <v>125.96899342854817</v>
          </cell>
          <cell r="AA36">
            <v>120.8358790827151</v>
          </cell>
          <cell r="AB36">
            <v>73.391434677756436</v>
          </cell>
          <cell r="AC36">
            <v>61.463275206491645</v>
          </cell>
          <cell r="AD36">
            <v>55.334407117801909</v>
          </cell>
          <cell r="AE36">
            <v>72.465950538336273</v>
          </cell>
        </row>
        <row r="37">
          <cell r="G37">
            <v>838</v>
          </cell>
          <cell r="H37">
            <v>605</v>
          </cell>
          <cell r="I37">
            <v>572</v>
          </cell>
          <cell r="J37">
            <v>703</v>
          </cell>
          <cell r="K37">
            <v>820</v>
          </cell>
          <cell r="L37">
            <v>1089</v>
          </cell>
          <cell r="M37">
            <v>1696</v>
          </cell>
          <cell r="N37">
            <v>2779</v>
          </cell>
          <cell r="O37">
            <v>3712</v>
          </cell>
          <cell r="P37">
            <v>3167</v>
          </cell>
          <cell r="Q37">
            <v>2635</v>
          </cell>
          <cell r="R37">
            <v>2634</v>
          </cell>
          <cell r="S37">
            <v>2980</v>
          </cell>
          <cell r="T37">
            <v>2343</v>
          </cell>
          <cell r="U37">
            <v>1317</v>
          </cell>
          <cell r="V37">
            <v>998</v>
          </cell>
          <cell r="W37">
            <v>1042</v>
          </cell>
          <cell r="X37">
            <v>785</v>
          </cell>
          <cell r="Y37">
            <v>765</v>
          </cell>
          <cell r="Z37">
            <v>798</v>
          </cell>
          <cell r="AA37">
            <v>849</v>
          </cell>
          <cell r="AB37">
            <v>721</v>
          </cell>
          <cell r="AC37">
            <v>526</v>
          </cell>
          <cell r="AD37">
            <v>273</v>
          </cell>
          <cell r="AE37">
            <v>283</v>
          </cell>
        </row>
        <row r="44">
          <cell r="G44">
            <v>972.4</v>
          </cell>
          <cell r="H44">
            <v>825.5</v>
          </cell>
          <cell r="I44">
            <v>730.6</v>
          </cell>
          <cell r="J44">
            <v>696.80000000000007</v>
          </cell>
          <cell r="K44">
            <v>925.6</v>
          </cell>
          <cell r="L44">
            <v>1349.4</v>
          </cell>
          <cell r="M44">
            <v>2454.4</v>
          </cell>
          <cell r="N44">
            <v>2601.3000000000002</v>
          </cell>
          <cell r="O44">
            <v>2906.8</v>
          </cell>
          <cell r="P44">
            <v>2382.9</v>
          </cell>
          <cell r="Q44">
            <v>2070.9</v>
          </cell>
          <cell r="R44">
            <v>1963</v>
          </cell>
          <cell r="S44">
            <v>1986.4</v>
          </cell>
          <cell r="T44">
            <v>2096.9</v>
          </cell>
          <cell r="U44">
            <v>2020.2</v>
          </cell>
          <cell r="V44">
            <v>2246.4</v>
          </cell>
          <cell r="W44">
            <v>2694.9</v>
          </cell>
          <cell r="X44">
            <v>3138.2000000000003</v>
          </cell>
          <cell r="Y44">
            <v>4468.1000000000004</v>
          </cell>
          <cell r="Z44">
            <v>4390.1000000000004</v>
          </cell>
          <cell r="AA44">
            <v>4347.2</v>
          </cell>
          <cell r="AB44">
            <v>3862.3</v>
          </cell>
          <cell r="AC44">
            <v>2616.9</v>
          </cell>
          <cell r="AD44">
            <v>1831.7</v>
          </cell>
          <cell r="AE44">
            <v>1666.6000000000001</v>
          </cell>
        </row>
        <row r="45">
          <cell r="G45">
            <v>474.93825094095956</v>
          </cell>
          <cell r="H45">
            <v>125.55342428746027</v>
          </cell>
          <cell r="I45">
            <v>239.38975865025668</v>
          </cell>
          <cell r="J45">
            <v>86.494038342320181</v>
          </cell>
          <cell r="K45">
            <v>253.07778115310504</v>
          </cell>
          <cell r="L45">
            <v>443.40968982992769</v>
          </cell>
          <cell r="M45">
            <v>238.40668933003624</v>
          </cell>
          <cell r="N45">
            <v>450.83862929341456</v>
          </cell>
          <cell r="O45">
            <v>732.37259269994001</v>
          </cell>
          <cell r="P45">
            <v>865.92745922778568</v>
          </cell>
          <cell r="Q45">
            <v>1098.5131099856153</v>
          </cell>
          <cell r="R45">
            <v>785.96545249482699</v>
          </cell>
          <cell r="S45">
            <v>745.40877474760293</v>
          </cell>
          <cell r="T45">
            <v>685.7461288484983</v>
          </cell>
          <cell r="U45">
            <v>667.72203160881213</v>
          </cell>
          <cell r="V45">
            <v>593.63332238391354</v>
          </cell>
          <cell r="W45">
            <v>1035.9518784735571</v>
          </cell>
          <cell r="X45">
            <v>903.3500469773611</v>
          </cell>
          <cell r="Y45">
            <v>893.8619142539435</v>
          </cell>
          <cell r="Z45">
            <v>928.12087639779793</v>
          </cell>
          <cell r="AA45">
            <v>772.11945727824411</v>
          </cell>
          <cell r="AB45">
            <v>709.88601514140555</v>
          </cell>
          <cell r="AC45">
            <v>356.68663359518177</v>
          </cell>
          <cell r="AD45">
            <v>136.66696241508441</v>
          </cell>
          <cell r="AE45">
            <v>367.84636582419688</v>
          </cell>
        </row>
        <row r="46">
          <cell r="G46">
            <v>26.061749059040462</v>
          </cell>
          <cell r="H46">
            <v>31.446575712539726</v>
          </cell>
          <cell r="I46">
            <v>24.610241349743323</v>
          </cell>
          <cell r="J46">
            <v>33.505961657679826</v>
          </cell>
          <cell r="K46">
            <v>42.922218846894957</v>
          </cell>
          <cell r="L46">
            <v>33.5903101700723</v>
          </cell>
          <cell r="M46">
            <v>45.593310669963749</v>
          </cell>
          <cell r="N46">
            <v>61.161370706585451</v>
          </cell>
          <cell r="O46">
            <v>69.627407300060014</v>
          </cell>
          <cell r="P46">
            <v>82.072540772214268</v>
          </cell>
          <cell r="Q46">
            <v>66.486890014384684</v>
          </cell>
          <cell r="R46">
            <v>65.034547505173009</v>
          </cell>
          <cell r="S46">
            <v>62.591225252397024</v>
          </cell>
          <cell r="T46">
            <v>62.253871151501713</v>
          </cell>
          <cell r="U46">
            <v>60.277968391187819</v>
          </cell>
          <cell r="V46">
            <v>85.366677616086406</v>
          </cell>
          <cell r="W46">
            <v>79.048121526442912</v>
          </cell>
          <cell r="X46">
            <v>79.649953022638883</v>
          </cell>
          <cell r="Y46">
            <v>82.138085746056518</v>
          </cell>
          <cell r="Z46">
            <v>73.879123602202057</v>
          </cell>
          <cell r="AA46">
            <v>69.880542721755916</v>
          </cell>
          <cell r="AB46">
            <v>49.113984858594421</v>
          </cell>
          <cell r="AC46">
            <v>37.313366404818197</v>
          </cell>
          <cell r="AD46">
            <v>52.333037584915587</v>
          </cell>
          <cell r="AE46">
            <v>68.15363417580312</v>
          </cell>
        </row>
        <row r="47">
          <cell r="G47">
            <v>667</v>
          </cell>
          <cell r="H47">
            <v>514</v>
          </cell>
          <cell r="I47">
            <v>441</v>
          </cell>
          <cell r="J47">
            <v>480</v>
          </cell>
          <cell r="K47">
            <v>505</v>
          </cell>
          <cell r="L47">
            <v>653</v>
          </cell>
          <cell r="M47">
            <v>1021</v>
          </cell>
          <cell r="N47">
            <v>1453</v>
          </cell>
          <cell r="O47">
            <v>1871</v>
          </cell>
          <cell r="P47">
            <v>1772</v>
          </cell>
          <cell r="Q47">
            <v>1749</v>
          </cell>
          <cell r="R47">
            <v>1681</v>
          </cell>
          <cell r="S47">
            <v>1919</v>
          </cell>
          <cell r="T47">
            <v>1736</v>
          </cell>
          <cell r="U47">
            <v>1195</v>
          </cell>
          <cell r="V47">
            <v>922</v>
          </cell>
          <cell r="W47">
            <v>972</v>
          </cell>
          <cell r="X47">
            <v>827</v>
          </cell>
          <cell r="Y47">
            <v>697</v>
          </cell>
          <cell r="Z47">
            <v>641</v>
          </cell>
          <cell r="AA47">
            <v>611</v>
          </cell>
          <cell r="AB47">
            <v>593</v>
          </cell>
          <cell r="AC47">
            <v>437</v>
          </cell>
          <cell r="AD47">
            <v>290</v>
          </cell>
          <cell r="AE47">
            <v>325</v>
          </cell>
        </row>
        <row r="54">
          <cell r="G54">
            <v>29614.268</v>
          </cell>
          <cell r="H54">
            <v>32248.535</v>
          </cell>
          <cell r="I54">
            <v>34559.441999999995</v>
          </cell>
          <cell r="J54">
            <v>42040.175999999999</v>
          </cell>
          <cell r="K54">
            <v>48415.591999999997</v>
          </cell>
          <cell r="L54">
            <v>44234.157999999996</v>
          </cell>
          <cell r="M54">
            <v>57584.008000000002</v>
          </cell>
          <cell r="N54">
            <v>61360.741000000002</v>
          </cell>
          <cell r="O54">
            <v>63637.876000000004</v>
          </cell>
          <cell r="P54">
            <v>54867.252999999997</v>
          </cell>
          <cell r="Q54">
            <v>57384.413</v>
          </cell>
          <cell r="R54">
            <v>56006.91</v>
          </cell>
          <cell r="S54">
            <v>58939.248</v>
          </cell>
          <cell r="T54">
            <v>56527.233</v>
          </cell>
          <cell r="U54">
            <v>51608.513999999996</v>
          </cell>
          <cell r="V54">
            <v>52738.448000000004</v>
          </cell>
          <cell r="W54">
            <v>59782.093000000001</v>
          </cell>
          <cell r="X54">
            <v>67688.774000000005</v>
          </cell>
          <cell r="Y54">
            <v>74522.816999999995</v>
          </cell>
          <cell r="Z54">
            <v>84872.357000000004</v>
          </cell>
          <cell r="AA54">
            <v>75289.903999999995</v>
          </cell>
          <cell r="AB54">
            <v>57664.510999999999</v>
          </cell>
          <cell r="AC54">
            <v>34509.633000000002</v>
          </cell>
          <cell r="AD54">
            <v>24099.069</v>
          </cell>
          <cell r="AE54">
            <v>24846.962</v>
          </cell>
        </row>
        <row r="55">
          <cell r="G55">
            <v>18929.763197074921</v>
          </cell>
          <cell r="H55">
            <v>19012.285997102455</v>
          </cell>
          <cell r="I55">
            <v>22080.05399967837</v>
          </cell>
          <cell r="J55">
            <v>28601.778161129085</v>
          </cell>
          <cell r="K55">
            <v>27202.893689869059</v>
          </cell>
          <cell r="L55">
            <v>12390.210937882894</v>
          </cell>
          <cell r="M55">
            <v>12173.152842775997</v>
          </cell>
          <cell r="N55">
            <v>12361.89700061282</v>
          </cell>
          <cell r="O55">
            <v>17122.743158401601</v>
          </cell>
          <cell r="P55">
            <v>18662.733640245107</v>
          </cell>
          <cell r="Q55">
            <v>21954.730458996564</v>
          </cell>
          <cell r="R55">
            <v>20000.57314201623</v>
          </cell>
          <cell r="S55">
            <v>20642.129902132976</v>
          </cell>
          <cell r="T55">
            <v>18328.494801049026</v>
          </cell>
          <cell r="U55">
            <v>14151.270582179823</v>
          </cell>
          <cell r="V55">
            <v>14626.267683576692</v>
          </cell>
          <cell r="W55">
            <v>12028.647109827845</v>
          </cell>
          <cell r="X55">
            <v>13046.576324182057</v>
          </cell>
          <cell r="Y55">
            <v>13957.232094298251</v>
          </cell>
          <cell r="Z55">
            <v>13931.004497270837</v>
          </cell>
          <cell r="AA55">
            <v>15900.995334173014</v>
          </cell>
          <cell r="AB55">
            <v>15570.247880584542</v>
          </cell>
          <cell r="AC55">
            <v>11944.723214001346</v>
          </cell>
          <cell r="AD55">
            <v>4141.9202192737603</v>
          </cell>
          <cell r="AE55">
            <v>4082.3550519108021</v>
          </cell>
        </row>
        <row r="56">
          <cell r="G56">
            <v>1541.8068029250769</v>
          </cell>
          <cell r="H56">
            <v>1789.2040028975434</v>
          </cell>
          <cell r="I56">
            <v>2697.4260003216259</v>
          </cell>
          <cell r="J56">
            <v>2452.6218388709185</v>
          </cell>
          <cell r="K56">
            <v>1250.8263101309403</v>
          </cell>
          <cell r="L56">
            <v>1272.6790621171076</v>
          </cell>
          <cell r="M56">
            <v>1783.7271572240043</v>
          </cell>
          <cell r="N56">
            <v>2321.94299938718</v>
          </cell>
          <cell r="O56">
            <v>2678.3968415983995</v>
          </cell>
          <cell r="P56">
            <v>3071.6263597548932</v>
          </cell>
          <cell r="Q56">
            <v>2881.3195410034377</v>
          </cell>
          <cell r="R56">
            <v>2811.4968579837696</v>
          </cell>
          <cell r="S56">
            <v>2476.4300978670262</v>
          </cell>
          <cell r="T56">
            <v>2052.8651989509744</v>
          </cell>
          <cell r="U56">
            <v>2155.6894178201746</v>
          </cell>
          <cell r="V56">
            <v>2035.7623164233073</v>
          </cell>
          <cell r="W56">
            <v>2249.9028901721549</v>
          </cell>
          <cell r="X56">
            <v>2341.7336758179449</v>
          </cell>
          <cell r="Y56">
            <v>2340.0879057017487</v>
          </cell>
          <cell r="Z56">
            <v>2581.1355027291629</v>
          </cell>
          <cell r="AA56">
            <v>2450.9446658269858</v>
          </cell>
          <cell r="AB56">
            <v>2125.3821194154557</v>
          </cell>
          <cell r="AC56">
            <v>1478.8567859986533</v>
          </cell>
          <cell r="AD56">
            <v>1471.80978072624</v>
          </cell>
          <cell r="AE56">
            <v>1909.1649480891979</v>
          </cell>
        </row>
        <row r="57">
          <cell r="G57">
            <v>8065.1900000000005</v>
          </cell>
          <cell r="H57">
            <v>7680.98</v>
          </cell>
          <cell r="I57">
            <v>8859.369999999999</v>
          </cell>
          <cell r="J57">
            <v>9760.6</v>
          </cell>
          <cell r="K57">
            <v>11657.85</v>
          </cell>
          <cell r="L57">
            <v>11534.21</v>
          </cell>
          <cell r="M57">
            <v>13344.97</v>
          </cell>
          <cell r="N57">
            <v>16910.21</v>
          </cell>
          <cell r="O57">
            <v>19707.47</v>
          </cell>
          <cell r="P57">
            <v>18879.04</v>
          </cell>
          <cell r="Q57">
            <v>16372.93</v>
          </cell>
          <cell r="R57">
            <v>16578.169999999998</v>
          </cell>
          <cell r="S57">
            <v>17170.830000000002</v>
          </cell>
          <cell r="T57">
            <v>13873.52</v>
          </cell>
          <cell r="U57">
            <v>9050.15</v>
          </cell>
          <cell r="V57">
            <v>6886.54</v>
          </cell>
          <cell r="W57">
            <v>7046.04</v>
          </cell>
          <cell r="X57">
            <v>6539.3899999999994</v>
          </cell>
          <cell r="Y57">
            <v>6359.29</v>
          </cell>
          <cell r="Z57">
            <v>6381.37</v>
          </cell>
          <cell r="AA57">
            <v>6080.27</v>
          </cell>
          <cell r="AB57">
            <v>4894.01</v>
          </cell>
          <cell r="AC57">
            <v>3674.09</v>
          </cell>
          <cell r="AD57">
            <v>2014.3</v>
          </cell>
          <cell r="AE57">
            <v>1796.25</v>
          </cell>
        </row>
      </sheetData>
      <sheetData sheetId="6">
        <row r="20">
          <cell r="H20">
            <v>0.54056403834827815</v>
          </cell>
          <cell r="I20">
            <v>0.48200277076100684</v>
          </cell>
          <cell r="J20">
            <v>0.56609879065860214</v>
          </cell>
          <cell r="K20">
            <v>0.38751242004584513</v>
          </cell>
          <cell r="L20">
            <v>0.37711808922827855</v>
          </cell>
          <cell r="M20">
            <v>0.25636734424005708</v>
          </cell>
          <cell r="N20">
            <v>0.44466162759752242</v>
          </cell>
          <cell r="O20">
            <v>0.45536974953410997</v>
          </cell>
          <cell r="P20">
            <v>0.70573583862289258</v>
          </cell>
          <cell r="Q20">
            <v>0.32030228474056088</v>
          </cell>
          <cell r="R20">
            <v>0.45656607817537698</v>
          </cell>
          <cell r="S20">
            <v>0.54274096423648555</v>
          </cell>
          <cell r="T20">
            <v>0.5468986965635122</v>
          </cell>
          <cell r="U20">
            <v>0.68988938711233838</v>
          </cell>
          <cell r="V20">
            <v>0.53901469469811258</v>
          </cell>
          <cell r="W20">
            <v>0.3806850435515966</v>
          </cell>
          <cell r="X20">
            <v>0.49257182617893736</v>
          </cell>
          <cell r="Y20">
            <v>0.47062937090000179</v>
          </cell>
          <cell r="Z20">
            <v>0.56590400000000007</v>
          </cell>
          <cell r="AA20">
            <v>0.63572800000000007</v>
          </cell>
          <cell r="AB20">
            <v>0.55195677698180112</v>
          </cell>
          <cell r="AC20">
            <v>0.49509450059010646</v>
          </cell>
          <cell r="AD20">
            <v>0.48926806425812347</v>
          </cell>
          <cell r="AE20">
            <v>0.50707539425908554</v>
          </cell>
        </row>
        <row r="21">
          <cell r="H21">
            <v>0.40814400000000001</v>
          </cell>
          <cell r="I21">
            <v>0.39798</v>
          </cell>
          <cell r="J21">
            <v>0.425238</v>
          </cell>
          <cell r="K21">
            <v>0.88486200000000004</v>
          </cell>
          <cell r="L21">
            <v>0.683562</v>
          </cell>
          <cell r="M21">
            <v>0.85707600000000006</v>
          </cell>
          <cell r="N21">
            <v>0.88373999999999997</v>
          </cell>
          <cell r="O21">
            <v>1.075866</v>
          </cell>
          <cell r="P21">
            <v>1.041018</v>
          </cell>
          <cell r="Q21">
            <v>0.91416599999999992</v>
          </cell>
          <cell r="R21">
            <v>1.1944680000000001</v>
          </cell>
          <cell r="S21">
            <v>0.82579200000000008</v>
          </cell>
          <cell r="T21">
            <v>1.2765060000000001</v>
          </cell>
          <cell r="U21">
            <v>1.201794</v>
          </cell>
          <cell r="V21">
            <v>1.6133040000000001</v>
          </cell>
          <cell r="W21">
            <v>2.0698000000000003</v>
          </cell>
          <cell r="X21">
            <v>1.415</v>
          </cell>
          <cell r="Y21">
            <v>1.1031</v>
          </cell>
          <cell r="Z21">
            <v>1.0355000000000001</v>
          </cell>
          <cell r="AA21">
            <v>0.28970000000000001</v>
          </cell>
          <cell r="AB21">
            <v>0.96416996977002289</v>
          </cell>
          <cell r="AC21">
            <v>1.0474829794917409</v>
          </cell>
          <cell r="AD21">
            <v>1.0602062008599469</v>
          </cell>
          <cell r="AE21">
            <v>1.0741061198150028</v>
          </cell>
        </row>
        <row r="22">
          <cell r="H22">
            <v>0.210256</v>
          </cell>
          <cell r="I22">
            <v>0.20502000000000001</v>
          </cell>
          <cell r="J22">
            <v>0.21906200000000001</v>
          </cell>
          <cell r="K22">
            <v>0.45583800000000002</v>
          </cell>
          <cell r="L22">
            <v>0.35213800000000001</v>
          </cell>
          <cell r="M22">
            <v>0.44152400000000003</v>
          </cell>
          <cell r="N22">
            <v>0.45526000000000005</v>
          </cell>
          <cell r="O22">
            <v>0.554234</v>
          </cell>
          <cell r="P22">
            <v>0.53628200000000004</v>
          </cell>
          <cell r="Q22">
            <v>0.47093400000000002</v>
          </cell>
          <cell r="R22">
            <v>0.61533199999999999</v>
          </cell>
          <cell r="S22">
            <v>0.42540800000000006</v>
          </cell>
          <cell r="T22">
            <v>0.65759400000000001</v>
          </cell>
          <cell r="U22">
            <v>0.61910600000000016</v>
          </cell>
          <cell r="V22">
            <v>0.83109600000000017</v>
          </cell>
          <cell r="W22">
            <v>0.93820000000000003</v>
          </cell>
          <cell r="X22">
            <v>0.94359999999999999</v>
          </cell>
          <cell r="Y22">
            <v>0.53320000000000001</v>
          </cell>
          <cell r="Z22">
            <v>0.64049999999999996</v>
          </cell>
          <cell r="AA22">
            <v>0.29170000000000001</v>
          </cell>
          <cell r="AB22">
            <v>0.43694662123493522</v>
          </cell>
          <cell r="AC22">
            <v>0.58273476357135601</v>
          </cell>
          <cell r="AD22">
            <v>0.6086834810811409</v>
          </cell>
          <cell r="AE22">
            <v>0.64149366754371639</v>
          </cell>
        </row>
        <row r="23">
          <cell r="H23">
            <v>1.9095</v>
          </cell>
          <cell r="I23">
            <v>2.8365629999999999</v>
          </cell>
          <cell r="J23">
            <v>2.2281</v>
          </cell>
          <cell r="K23">
            <v>1.61</v>
          </cell>
          <cell r="L23">
            <v>1.4142000000000001</v>
          </cell>
          <cell r="M23">
            <v>1.5080250000000002</v>
          </cell>
          <cell r="N23">
            <v>0.83910000000000007</v>
          </cell>
          <cell r="O23">
            <v>1.2907</v>
          </cell>
          <cell r="P23">
            <v>3.8820000000000001</v>
          </cell>
          <cell r="Q23">
            <v>3.8363</v>
          </cell>
          <cell r="R23">
            <v>5.9918000000000005</v>
          </cell>
          <cell r="S23">
            <v>4.3921000000000001</v>
          </cell>
          <cell r="T23">
            <v>3.3323</v>
          </cell>
          <cell r="U23">
            <v>3.0750000000000002</v>
          </cell>
          <cell r="V23">
            <v>3.1429999999999998</v>
          </cell>
          <cell r="W23">
            <v>2.3030999999999997</v>
          </cell>
          <cell r="X23">
            <v>1.4487000000000001</v>
          </cell>
          <cell r="Y23">
            <v>2.0606</v>
          </cell>
          <cell r="Z23">
            <v>3.4781999999999997</v>
          </cell>
          <cell r="AA23">
            <v>2.6520000000000001</v>
          </cell>
          <cell r="AB23">
            <v>2.9438208100000005</v>
          </cell>
          <cell r="AC23">
            <v>2.7560084900000006</v>
          </cell>
          <cell r="AD23">
            <v>2.603018580000001</v>
          </cell>
          <cell r="AE23">
            <v>2.6672277900000001</v>
          </cell>
        </row>
        <row r="24">
          <cell r="H24">
            <v>0.14913168675370994</v>
          </cell>
          <cell r="I24">
            <v>0.1329757089339306</v>
          </cell>
          <cell r="J24">
            <v>0.15617625578296401</v>
          </cell>
          <cell r="K24">
            <v>0.1069075571805157</v>
          </cell>
          <cell r="L24">
            <v>0.10403995227613426</v>
          </cell>
          <cell r="M24">
            <v>7.0727040207687705E-2</v>
          </cell>
          <cell r="N24">
            <v>0.12267397357932248</v>
          </cell>
          <cell r="O24">
            <v>0.12562814768836453</v>
          </cell>
          <cell r="P24">
            <v>0.19469955185691878</v>
          </cell>
          <cell r="Q24">
            <v>8.8365515657279348E-2</v>
          </cell>
          <cell r="R24">
            <v>0.12595819278113293</v>
          </cell>
          <cell r="S24">
            <v>0.14973226061104264</v>
          </cell>
          <cell r="T24">
            <v>0.15087930257279522</v>
          </cell>
          <cell r="U24">
            <v>0.19032780702155982</v>
          </cell>
          <cell r="V24">
            <v>0.14870425130569837</v>
          </cell>
          <cell r="W24">
            <v>0.16880282991010148</v>
          </cell>
          <cell r="X24">
            <v>0.21751936506571806</v>
          </cell>
          <cell r="Y24">
            <v>0.19732937621560423</v>
          </cell>
          <cell r="Z24">
            <v>0.10970000000000001</v>
          </cell>
          <cell r="AA24">
            <v>9.4200000000000006E-2</v>
          </cell>
          <cell r="AB24">
            <v>9.8923323863743931E-2</v>
          </cell>
          <cell r="AC24">
            <v>0.10283212131183471</v>
          </cell>
          <cell r="AD24">
            <v>0.11325872838672849</v>
          </cell>
          <cell r="AE24">
            <v>0.12860505588071519</v>
          </cell>
        </row>
        <row r="25">
          <cell r="H25">
            <v>6.0347113246290073E-2</v>
          </cell>
          <cell r="I25">
            <v>5.3809491066069394E-2</v>
          </cell>
          <cell r="J25">
            <v>6.3197744217035973E-2</v>
          </cell>
          <cell r="K25">
            <v>4.326084281948428E-2</v>
          </cell>
          <cell r="L25">
            <v>4.2100447723865751E-2</v>
          </cell>
          <cell r="M25">
            <v>2.8620159792312291E-2</v>
          </cell>
          <cell r="N25">
            <v>4.9640826420677527E-2</v>
          </cell>
          <cell r="O25">
            <v>5.0836252311635494E-2</v>
          </cell>
          <cell r="P25">
            <v>7.8786448143081236E-2</v>
          </cell>
          <cell r="Q25">
            <v>3.5757684342720655E-2</v>
          </cell>
          <cell r="R25">
            <v>5.0969807218867055E-2</v>
          </cell>
          <cell r="S25">
            <v>6.059013938895734E-2</v>
          </cell>
          <cell r="T25">
            <v>6.1054297427204751E-2</v>
          </cell>
          <cell r="U25">
            <v>7.7017392978440125E-2</v>
          </cell>
          <cell r="V25">
            <v>6.0174148694301641E-2</v>
          </cell>
          <cell r="W25">
            <v>6.8307170089898533E-2</v>
          </cell>
          <cell r="X25">
            <v>8.8020634934281985E-2</v>
          </cell>
          <cell r="Y25">
            <v>7.9850623784395738E-2</v>
          </cell>
          <cell r="Z25">
            <v>0.10970000000000001</v>
          </cell>
          <cell r="AA25">
            <v>9.4200000000000006E-2</v>
          </cell>
          <cell r="AB25">
            <v>9.8923323863743931E-2</v>
          </cell>
          <cell r="AC25">
            <v>0.10283212131183471</v>
          </cell>
          <cell r="AD25">
            <v>0.11325872838672849</v>
          </cell>
          <cell r="AE25">
            <v>0.12860505588071519</v>
          </cell>
        </row>
        <row r="26">
          <cell r="H26">
            <v>6.7900000000000002E-2</v>
          </cell>
          <cell r="I26">
            <v>9.3099999999999988E-2</v>
          </cell>
          <cell r="J26">
            <v>0.17349999999999999</v>
          </cell>
          <cell r="K26">
            <v>0.1865</v>
          </cell>
          <cell r="L26">
            <v>9.8900000000000002E-2</v>
          </cell>
          <cell r="M26">
            <v>0.1036</v>
          </cell>
          <cell r="N26">
            <v>0.1033</v>
          </cell>
          <cell r="O26">
            <v>0.10299999999999999</v>
          </cell>
          <cell r="P26">
            <v>0.16839999999999999</v>
          </cell>
          <cell r="Q26">
            <v>9.3099999999999988E-2</v>
          </cell>
          <cell r="R26">
            <v>0.1729</v>
          </cell>
          <cell r="S26">
            <v>0.18819999999999998</v>
          </cell>
          <cell r="T26">
            <v>0.14849999999999999</v>
          </cell>
          <cell r="U26">
            <v>0.13639999999999999</v>
          </cell>
          <cell r="V26">
            <v>0.11509999999999999</v>
          </cell>
          <cell r="W26">
            <v>0.34855169999999996</v>
          </cell>
          <cell r="X26">
            <v>0.44914379999999998</v>
          </cell>
          <cell r="Y26">
            <v>0.4074546</v>
          </cell>
          <cell r="Z26">
            <v>3.5369000000000002</v>
          </cell>
          <cell r="AA26">
            <v>3.9733000000000001</v>
          </cell>
          <cell r="AB26">
            <v>3.449729856136257</v>
          </cell>
          <cell r="AC26">
            <v>3.0943406286881654</v>
          </cell>
          <cell r="AD26">
            <v>3.0579254016132715</v>
          </cell>
          <cell r="AE26">
            <v>3.1692212141192844</v>
          </cell>
        </row>
        <row r="27">
          <cell r="H27">
            <v>0.34329999999999999</v>
          </cell>
          <cell r="I27">
            <v>0.83960000000000001</v>
          </cell>
          <cell r="J27">
            <v>0.4824</v>
          </cell>
          <cell r="K27">
            <v>0.71140000000000003</v>
          </cell>
          <cell r="L27">
            <v>0.39800000000000002</v>
          </cell>
          <cell r="M27">
            <v>0.2858</v>
          </cell>
          <cell r="N27">
            <v>0.30269999999999997</v>
          </cell>
          <cell r="O27">
            <v>0.52510000000000001</v>
          </cell>
          <cell r="P27">
            <v>0.63970000000000005</v>
          </cell>
          <cell r="Q27">
            <v>0.7984</v>
          </cell>
          <cell r="R27">
            <v>2.4916999999999998</v>
          </cell>
          <cell r="S27">
            <v>1.8120000000000001</v>
          </cell>
          <cell r="T27">
            <v>1.2810999999999999</v>
          </cell>
          <cell r="U27">
            <v>1.1297999999999999</v>
          </cell>
          <cell r="V27">
            <v>0.46079999999999999</v>
          </cell>
          <cell r="W27">
            <v>0.1757</v>
          </cell>
          <cell r="X27">
            <v>0.44230000000000003</v>
          </cell>
          <cell r="Y27">
            <v>0.30010000000000003</v>
          </cell>
          <cell r="Z27">
            <v>0.32750000000000001</v>
          </cell>
          <cell r="AA27">
            <v>0.47720000000000001</v>
          </cell>
          <cell r="AB27">
            <v>0.55912742999999965</v>
          </cell>
          <cell r="AC27">
            <v>0.54529235000000031</v>
          </cell>
          <cell r="AD27">
            <v>0.40671768999999997</v>
          </cell>
          <cell r="AE27">
            <v>0.44228138999999994</v>
          </cell>
        </row>
        <row r="28">
          <cell r="H28">
            <v>0.20303249999999998</v>
          </cell>
          <cell r="I28">
            <v>0.28772999999999999</v>
          </cell>
          <cell r="J28">
            <v>0.3148125</v>
          </cell>
          <cell r="K28">
            <v>0.34934699999999996</v>
          </cell>
          <cell r="L28">
            <v>0.195408</v>
          </cell>
          <cell r="M28">
            <v>0.33637499999999998</v>
          </cell>
          <cell r="N28">
            <v>0.13727549999999999</v>
          </cell>
          <cell r="O28">
            <v>0.35469449999999997</v>
          </cell>
          <cell r="P28">
            <v>0.25029750000000001</v>
          </cell>
          <cell r="Q28">
            <v>0.1968915</v>
          </cell>
          <cell r="R28">
            <v>0.43252649999999998</v>
          </cell>
          <cell r="S28">
            <v>0.54820499999999994</v>
          </cell>
          <cell r="T28">
            <v>0.97724699999999987</v>
          </cell>
          <cell r="U28">
            <v>0.84756149999999986</v>
          </cell>
          <cell r="V28">
            <v>0.64639199999999997</v>
          </cell>
          <cell r="W28">
            <v>0.33719399999999999</v>
          </cell>
          <cell r="X28">
            <v>0.39087360000000004</v>
          </cell>
          <cell r="Y28">
            <v>0.30558060000000004</v>
          </cell>
          <cell r="Z28">
            <v>3.7835000000000001</v>
          </cell>
          <cell r="AA28">
            <v>1.3673</v>
          </cell>
          <cell r="AB28">
            <v>1.8872418900000005</v>
          </cell>
          <cell r="AC28">
            <v>1.84246679</v>
          </cell>
          <cell r="AD28">
            <v>1.9964261199999997</v>
          </cell>
          <cell r="AE28">
            <v>2.11022474</v>
          </cell>
        </row>
        <row r="29">
          <cell r="H29">
            <v>0.38546750000000002</v>
          </cell>
          <cell r="I29">
            <v>0.54627000000000003</v>
          </cell>
          <cell r="J29">
            <v>0.59768750000000004</v>
          </cell>
          <cell r="K29">
            <v>0.66325300000000009</v>
          </cell>
          <cell r="L29">
            <v>0.37099200000000004</v>
          </cell>
          <cell r="M29">
            <v>0.638625</v>
          </cell>
          <cell r="N29">
            <v>0.26062450000000004</v>
          </cell>
          <cell r="O29">
            <v>0.67340549999999999</v>
          </cell>
          <cell r="P29">
            <v>0.47520250000000003</v>
          </cell>
          <cell r="Q29">
            <v>0.37380850000000004</v>
          </cell>
          <cell r="R29">
            <v>0.82117350000000011</v>
          </cell>
          <cell r="S29">
            <v>1.0407950000000001</v>
          </cell>
          <cell r="T29">
            <v>1.855353</v>
          </cell>
          <cell r="U29">
            <v>1.6091385</v>
          </cell>
          <cell r="V29">
            <v>1.2272080000000001</v>
          </cell>
          <cell r="W29">
            <v>1.1038060000000001</v>
          </cell>
          <cell r="X29">
            <v>1.2795264000000002</v>
          </cell>
          <cell r="Y29">
            <v>1.0003194000000002</v>
          </cell>
          <cell r="Z29">
            <v>3.7835000000000001</v>
          </cell>
          <cell r="AA29">
            <v>1.3673</v>
          </cell>
          <cell r="AB29">
            <v>1.8872418900000005</v>
          </cell>
          <cell r="AC29">
            <v>1.84246679</v>
          </cell>
          <cell r="AD29">
            <v>1.9964261199999997</v>
          </cell>
          <cell r="AE29">
            <v>2.11022474</v>
          </cell>
        </row>
        <row r="30">
          <cell r="H30">
            <v>0.66609400000000007</v>
          </cell>
          <cell r="I30">
            <v>1.1484180000000002</v>
          </cell>
          <cell r="J30">
            <v>0.55253399999999997</v>
          </cell>
          <cell r="K30">
            <v>0.6476320000000001</v>
          </cell>
          <cell r="L30">
            <v>0.68836400000000009</v>
          </cell>
          <cell r="M30">
            <v>0.40613802400000004</v>
          </cell>
          <cell r="N30">
            <v>0.97611110000000012</v>
          </cell>
          <cell r="O30">
            <v>0.44944599999999996</v>
          </cell>
          <cell r="P30">
            <v>1.0394595600000001</v>
          </cell>
          <cell r="Q30">
            <v>1.9108285600000001</v>
          </cell>
          <cell r="R30">
            <v>2.0233162</v>
          </cell>
          <cell r="S30">
            <v>1.5876980000000001</v>
          </cell>
          <cell r="T30">
            <v>1.3800260000000002</v>
          </cell>
          <cell r="U30">
            <v>1.4298360000000001</v>
          </cell>
          <cell r="V30">
            <v>1.3088299999999999</v>
          </cell>
          <cell r="W30">
            <v>1.4430000000000001</v>
          </cell>
          <cell r="X30">
            <v>1.3551</v>
          </cell>
          <cell r="Y30">
            <v>1.248</v>
          </cell>
          <cell r="Z30">
            <v>1.1154000000000002</v>
          </cell>
          <cell r="AA30">
            <v>1.0509999999999999</v>
          </cell>
          <cell r="AB30">
            <v>1.2799544001277074</v>
          </cell>
          <cell r="AC30">
            <v>1.4046792195590034</v>
          </cell>
          <cell r="AD30">
            <v>1.4878548079657998</v>
          </cell>
          <cell r="AE30">
            <v>1.4917427808967407</v>
          </cell>
        </row>
        <row r="31">
          <cell r="H31">
            <v>1.2930060000000001</v>
          </cell>
          <cell r="I31">
            <v>2.229282</v>
          </cell>
          <cell r="J31">
            <v>1.0725660000000001</v>
          </cell>
          <cell r="K31">
            <v>1.2571680000000001</v>
          </cell>
          <cell r="L31">
            <v>1.3362360000000002</v>
          </cell>
          <cell r="M31">
            <v>0.78838557600000003</v>
          </cell>
          <cell r="N31">
            <v>1.8948039000000001</v>
          </cell>
          <cell r="O31">
            <v>0.87245399999999995</v>
          </cell>
          <cell r="P31">
            <v>2.0177744400000002</v>
          </cell>
          <cell r="Q31">
            <v>3.7092554399999997</v>
          </cell>
          <cell r="R31">
            <v>3.9276137999999996</v>
          </cell>
          <cell r="S31">
            <v>3.0820020000000001</v>
          </cell>
          <cell r="T31">
            <v>2.6788740000000009</v>
          </cell>
          <cell r="U31">
            <v>2.7755639999999997</v>
          </cell>
          <cell r="V31">
            <v>2.5406699999999995</v>
          </cell>
          <cell r="W31">
            <v>1.5496500000000002</v>
          </cell>
          <cell r="X31">
            <v>3.1783999999999999</v>
          </cell>
          <cell r="Y31">
            <v>3.2438500000000001</v>
          </cell>
          <cell r="Z31">
            <v>1.3588</v>
          </cell>
          <cell r="AA31">
            <v>0.66200000000000003</v>
          </cell>
          <cell r="AB31">
            <v>1.2854712808283151</v>
          </cell>
          <cell r="AC31">
            <v>1.5350817518422488</v>
          </cell>
          <cell r="AD31">
            <v>1.3825302212329729</v>
          </cell>
          <cell r="AE31">
            <v>1.2973344781524432</v>
          </cell>
        </row>
        <row r="53">
          <cell r="H53">
            <v>4.6720565328458212</v>
          </cell>
          <cell r="I53">
            <v>1.5093528080297529</v>
          </cell>
          <cell r="J53">
            <v>1.6326353993862486</v>
          </cell>
          <cell r="K53">
            <v>2.6697249363466713</v>
          </cell>
          <cell r="L53">
            <v>1.9057770751539596</v>
          </cell>
          <cell r="M53">
            <v>1.3124038157725313</v>
          </cell>
          <cell r="N53">
            <v>1.0072288765130091</v>
          </cell>
          <cell r="O53">
            <v>1.7837576251023464</v>
          </cell>
          <cell r="P53">
            <v>1.8651544507889506</v>
          </cell>
          <cell r="Q53">
            <v>2.2166108874593542</v>
          </cell>
          <cell r="R53">
            <v>2.5878733797903091</v>
          </cell>
          <cell r="S53">
            <v>4.1569475087148886</v>
          </cell>
          <cell r="T53">
            <v>5.6567509684797317</v>
          </cell>
          <cell r="U53">
            <v>5.4289813283833865</v>
          </cell>
          <cell r="V53">
            <v>3.5235074071425996</v>
          </cell>
          <cell r="W53">
            <v>2.4352050691170355</v>
          </cell>
          <cell r="X53">
            <v>2.1414388221232086</v>
          </cell>
          <cell r="Y53">
            <v>2.302555021843534</v>
          </cell>
          <cell r="Z53">
            <v>1.4488319999999999</v>
          </cell>
          <cell r="AA53">
            <v>4.2056000000000004</v>
          </cell>
          <cell r="AB53">
            <v>2.5994797107084047</v>
          </cell>
          <cell r="AC53">
            <v>2.6698126381317313</v>
          </cell>
          <cell r="AD53">
            <v>2.4533274635786939</v>
          </cell>
          <cell r="AE53">
            <v>2.3671787571438605</v>
          </cell>
        </row>
        <row r="54">
          <cell r="H54">
            <v>2.1049529227503614</v>
          </cell>
          <cell r="I54">
            <v>0.68002529130110145</v>
          </cell>
          <cell r="J54">
            <v>0.7355691506648977</v>
          </cell>
          <cell r="K54">
            <v>1.2028204856244402</v>
          </cell>
          <cell r="L54">
            <v>0.85863066858321024</v>
          </cell>
          <cell r="M54">
            <v>0.59129169957975791</v>
          </cell>
          <cell r="N54">
            <v>0.45379788377757357</v>
          </cell>
          <cell r="O54">
            <v>0.80365590613912508</v>
          </cell>
          <cell r="P54">
            <v>0.84032851164530364</v>
          </cell>
          <cell r="Q54">
            <v>0.99867403858570003</v>
          </cell>
          <cell r="R54">
            <v>1.1659430052271653</v>
          </cell>
          <cell r="S54">
            <v>1.8728751988922039</v>
          </cell>
          <cell r="T54">
            <v>2.5485981174802896</v>
          </cell>
          <cell r="U54">
            <v>2.4459785609179971</v>
          </cell>
          <cell r="V54">
            <v>1.587484475595518</v>
          </cell>
          <cell r="W54">
            <v>1.0971596751232116</v>
          </cell>
          <cell r="X54">
            <v>0.96480594269985731</v>
          </cell>
          <cell r="Y54">
            <v>1.0373953930028383</v>
          </cell>
          <cell r="Z54">
            <v>0.90551999999999988</v>
          </cell>
          <cell r="AA54">
            <v>2.6284999999999998</v>
          </cell>
          <cell r="AB54">
            <v>1.6246748191927527</v>
          </cell>
          <cell r="AC54">
            <v>1.668632898832332</v>
          </cell>
          <cell r="AD54">
            <v>1.5333296647366834</v>
          </cell>
          <cell r="AE54">
            <v>1.4794867232149127</v>
          </cell>
        </row>
        <row r="55">
          <cell r="H55">
            <v>2.4698905444038184</v>
          </cell>
          <cell r="I55">
            <v>0.79792190066914614</v>
          </cell>
          <cell r="J55">
            <v>0.86309544994885412</v>
          </cell>
          <cell r="K55">
            <v>1.4113545780288896</v>
          </cell>
          <cell r="L55">
            <v>1.0074922562628299</v>
          </cell>
          <cell r="M55">
            <v>0.69380448464771105</v>
          </cell>
          <cell r="N55">
            <v>0.53247323970941751</v>
          </cell>
          <cell r="O55">
            <v>0.94298646875852898</v>
          </cell>
          <cell r="P55">
            <v>0.98601703756574599</v>
          </cell>
          <cell r="Q55">
            <v>1.1718150739549462</v>
          </cell>
          <cell r="R55">
            <v>1.368083614982526</v>
          </cell>
          <cell r="S55">
            <v>2.1975772923929076</v>
          </cell>
          <cell r="T55">
            <v>2.9904509140399775</v>
          </cell>
          <cell r="U55">
            <v>2.8700401106986155</v>
          </cell>
          <cell r="V55">
            <v>1.8627081172618836</v>
          </cell>
          <cell r="W55">
            <v>1.2873752557597529</v>
          </cell>
          <cell r="X55">
            <v>1.1320752351769341</v>
          </cell>
          <cell r="Y55">
            <v>1.2172495851536278</v>
          </cell>
          <cell r="Z55">
            <v>0.23284799999999997</v>
          </cell>
          <cell r="AA55">
            <v>0.67589999999999995</v>
          </cell>
          <cell r="AB55">
            <v>0.41777352493527931</v>
          </cell>
          <cell r="AC55">
            <v>0.42907703112831391</v>
          </cell>
          <cell r="AD55">
            <v>0.39428477093229003</v>
          </cell>
          <cell r="AE55">
            <v>0.38043944311240613</v>
          </cell>
        </row>
        <row r="56">
          <cell r="H56">
            <v>1.1645465043915073</v>
          </cell>
          <cell r="I56">
            <v>1.1001820295846425</v>
          </cell>
          <cell r="J56">
            <v>0.77513011814390298</v>
          </cell>
          <cell r="K56">
            <v>0.68998963836582305</v>
          </cell>
          <cell r="L56">
            <v>0.47628477138962716</v>
          </cell>
          <cell r="M56">
            <v>0.72979317264235954</v>
          </cell>
          <cell r="N56">
            <v>1.1207523315363412</v>
          </cell>
          <cell r="O56">
            <v>1.7296949802124721</v>
          </cell>
          <cell r="P56">
            <v>1.2091017784188862</v>
          </cell>
          <cell r="Q56">
            <v>0.64730626181604856</v>
          </cell>
          <cell r="R56">
            <v>0.79226517966966792</v>
          </cell>
          <cell r="S56">
            <v>1.1545493376429821</v>
          </cell>
          <cell r="T56">
            <v>1.6151595389454148</v>
          </cell>
          <cell r="U56">
            <v>1.1894365697530624</v>
          </cell>
          <cell r="V56">
            <v>1.2257225823958589</v>
          </cell>
          <cell r="W56">
            <v>1.0573849449768578</v>
          </cell>
          <cell r="X56">
            <v>0.72875294390060763</v>
          </cell>
          <cell r="Y56">
            <v>0.92132453975849626</v>
          </cell>
          <cell r="Z56">
            <v>1.6346550000000002</v>
          </cell>
          <cell r="AA56">
            <v>2.0905169999999997</v>
          </cell>
          <cell r="AB56">
            <v>1.7691131441651935</v>
          </cell>
          <cell r="AC56">
            <v>1.7050112905317358</v>
          </cell>
          <cell r="AD56">
            <v>1.6258923167686812</v>
          </cell>
          <cell r="AE56">
            <v>1.7031142550524103</v>
          </cell>
        </row>
        <row r="57">
          <cell r="H57">
            <v>2.1508979819924536</v>
          </cell>
          <cell r="I57">
            <v>2.0320178699041631</v>
          </cell>
          <cell r="J57">
            <v>1.4316524077056443</v>
          </cell>
          <cell r="K57">
            <v>1.2743993607470525</v>
          </cell>
          <cell r="L57">
            <v>0.87969003365045617</v>
          </cell>
          <cell r="M57">
            <v>1.3479158250777785</v>
          </cell>
          <cell r="N57">
            <v>2.0700108747262438</v>
          </cell>
          <cell r="O57">
            <v>3.1947177964742988</v>
          </cell>
          <cell r="P57">
            <v>2.2331908304370804</v>
          </cell>
          <cell r="Q57">
            <v>1.195563875741235</v>
          </cell>
          <cell r="R57">
            <v>1.4633005807224375</v>
          </cell>
          <cell r="S57">
            <v>2.1324333816489229</v>
          </cell>
          <cell r="T57">
            <v>2.983172745624953</v>
          </cell>
          <cell r="U57">
            <v>2.1968695178271713</v>
          </cell>
          <cell r="V57">
            <v>2.2638891783333217</v>
          </cell>
          <cell r="W57">
            <v>1.9529723680105797</v>
          </cell>
          <cell r="X57">
            <v>1.3459945399311508</v>
          </cell>
          <cell r="Y57">
            <v>1.701671067538973</v>
          </cell>
          <cell r="Z57">
            <v>0.59441999999999995</v>
          </cell>
          <cell r="AA57">
            <v>0.76018799999999986</v>
          </cell>
          <cell r="AB57">
            <v>0.64331387060552492</v>
          </cell>
          <cell r="AC57">
            <v>0.62000410564790387</v>
          </cell>
          <cell r="AD57">
            <v>0.59123356973406582</v>
          </cell>
          <cell r="AE57">
            <v>0.61931427456451282</v>
          </cell>
        </row>
        <row r="58">
          <cell r="H58">
            <v>0.53772449549811341</v>
          </cell>
          <cell r="I58">
            <v>0.50800446747604078</v>
          </cell>
          <cell r="J58">
            <v>0.35791310192641107</v>
          </cell>
          <cell r="K58">
            <v>0.31859984018676313</v>
          </cell>
          <cell r="L58">
            <v>0.21992250841261404</v>
          </cell>
          <cell r="M58">
            <v>0.33697895626944463</v>
          </cell>
          <cell r="N58">
            <v>0.51750271868156095</v>
          </cell>
          <cell r="O58">
            <v>0.79867944911857469</v>
          </cell>
          <cell r="P58">
            <v>0.55829770760927011</v>
          </cell>
          <cell r="Q58">
            <v>0.29889096893530875</v>
          </cell>
          <cell r="R58">
            <v>0.36582514518060938</v>
          </cell>
          <cell r="S58">
            <v>0.53310834541223073</v>
          </cell>
          <cell r="T58">
            <v>0.74579318640623826</v>
          </cell>
          <cell r="U58">
            <v>0.54921737945679283</v>
          </cell>
          <cell r="V58">
            <v>0.56597229458333043</v>
          </cell>
          <cell r="W58">
            <v>0.48824309200264493</v>
          </cell>
          <cell r="X58">
            <v>0.3364986349827877</v>
          </cell>
          <cell r="Y58">
            <v>0.42541776688474325</v>
          </cell>
          <cell r="Z58">
            <v>2.1300050000000001</v>
          </cell>
          <cell r="AA58">
            <v>2.7240069999999998</v>
          </cell>
          <cell r="AB58">
            <v>2.305208036336464</v>
          </cell>
          <cell r="AC58">
            <v>2.2216813785716556</v>
          </cell>
          <cell r="AD58">
            <v>2.118586958213736</v>
          </cell>
          <cell r="AE58">
            <v>2.2192094838561709</v>
          </cell>
        </row>
        <row r="59">
          <cell r="H59">
            <v>1.0381942181179253</v>
          </cell>
          <cell r="I59">
            <v>0.980813233035153</v>
          </cell>
          <cell r="J59">
            <v>0.69102917222404159</v>
          </cell>
          <cell r="K59">
            <v>0.61512636070036175</v>
          </cell>
          <cell r="L59">
            <v>0.42460828654730265</v>
          </cell>
          <cell r="M59">
            <v>0.65061124601041742</v>
          </cell>
          <cell r="N59">
            <v>0.99915167505585367</v>
          </cell>
          <cell r="O59">
            <v>1.542024574194655</v>
          </cell>
          <cell r="P59">
            <v>1.077915283534763</v>
          </cell>
          <cell r="Q59">
            <v>0.57707409350740779</v>
          </cell>
          <cell r="R59">
            <v>0.70630509442728517</v>
          </cell>
          <cell r="S59">
            <v>1.029281735295865</v>
          </cell>
          <cell r="T59">
            <v>1.4399161290233935</v>
          </cell>
          <cell r="U59">
            <v>1.0603837329629731</v>
          </cell>
          <cell r="V59">
            <v>1.092732744687489</v>
          </cell>
          <cell r="W59">
            <v>0.94265959500991836</v>
          </cell>
          <cell r="X59">
            <v>0.64968388118545384</v>
          </cell>
          <cell r="Y59">
            <v>0.82136162581778727</v>
          </cell>
          <cell r="Z59">
            <v>0.59441999999999995</v>
          </cell>
          <cell r="AA59">
            <v>0.76018799999999986</v>
          </cell>
          <cell r="AB59">
            <v>0.64331387060552492</v>
          </cell>
          <cell r="AC59">
            <v>0.62000410564790387</v>
          </cell>
          <cell r="AD59">
            <v>0.59123356973406582</v>
          </cell>
          <cell r="AE59">
            <v>0.61931427456451282</v>
          </cell>
        </row>
        <row r="60">
          <cell r="H60">
            <v>1.6924380000000001</v>
          </cell>
          <cell r="I60">
            <v>1.484802</v>
          </cell>
          <cell r="J60">
            <v>2.0873819999999998</v>
          </cell>
          <cell r="K60">
            <v>2.0856660000000002</v>
          </cell>
          <cell r="L60">
            <v>2.3110560000000002</v>
          </cell>
          <cell r="M60">
            <v>3.1661519999999999</v>
          </cell>
          <cell r="N60">
            <v>2.39778</v>
          </cell>
          <cell r="O60">
            <v>1.4201721599999999</v>
          </cell>
          <cell r="P60">
            <v>2.9824739999999998</v>
          </cell>
          <cell r="Q60">
            <v>1.9324140000000003</v>
          </cell>
          <cell r="R60">
            <v>1.907796</v>
          </cell>
          <cell r="S60">
            <v>2.3078220000000003</v>
          </cell>
          <cell r="T60">
            <v>2.4817980000000004</v>
          </cell>
          <cell r="U60">
            <v>2.3626019999999999</v>
          </cell>
          <cell r="V60">
            <v>2.16249</v>
          </cell>
          <cell r="W60">
            <v>2.6243000000000003</v>
          </cell>
          <cell r="X60">
            <v>3.7761</v>
          </cell>
          <cell r="Y60">
            <v>2.5621999999999998</v>
          </cell>
          <cell r="Z60">
            <v>3.0191999999999997</v>
          </cell>
          <cell r="AA60">
            <v>2.9931000000000001</v>
          </cell>
          <cell r="AB60">
            <v>2.8918301090794269</v>
          </cell>
          <cell r="AC60">
            <v>3.782360064278282</v>
          </cell>
          <cell r="AD60">
            <v>3.4705377413257055</v>
          </cell>
          <cell r="AE60">
            <v>3.2160116321090824</v>
          </cell>
        </row>
        <row r="61">
          <cell r="H61">
            <v>0.87186200000000003</v>
          </cell>
          <cell r="I61">
            <v>0.76489800000000008</v>
          </cell>
          <cell r="J61">
            <v>1.075318</v>
          </cell>
          <cell r="K61">
            <v>1.0744339999999999</v>
          </cell>
          <cell r="L61">
            <v>1.190544</v>
          </cell>
          <cell r="M61">
            <v>1.6310480000000001</v>
          </cell>
          <cell r="N61">
            <v>1.23522</v>
          </cell>
          <cell r="O61">
            <v>0.73160384000000001</v>
          </cell>
          <cell r="P61">
            <v>1.5364259999999998</v>
          </cell>
          <cell r="Q61">
            <v>0.99548600000000009</v>
          </cell>
          <cell r="R61">
            <v>0.98280400000000012</v>
          </cell>
          <cell r="S61">
            <v>1.1888779999999999</v>
          </cell>
          <cell r="T61">
            <v>1.2785020000000002</v>
          </cell>
          <cell r="U61">
            <v>1.217098</v>
          </cell>
          <cell r="V61">
            <v>1.1140099999999999</v>
          </cell>
          <cell r="W61">
            <v>1.2012</v>
          </cell>
          <cell r="X61">
            <v>1.5534000000000001</v>
          </cell>
          <cell r="Y61">
            <v>0.81710000000000005</v>
          </cell>
          <cell r="Z61">
            <v>1.2970999999999999</v>
          </cell>
          <cell r="AA61">
            <v>1.4250999999999998</v>
          </cell>
          <cell r="AB61">
            <v>1.3376018689940781</v>
          </cell>
          <cell r="AC61">
            <v>1.4693053926132156</v>
          </cell>
          <cell r="AD61">
            <v>1.3354667382339562</v>
          </cell>
          <cell r="AE61">
            <v>1.249250206816515</v>
          </cell>
        </row>
        <row r="62">
          <cell r="H62">
            <v>5.2438000000000002</v>
          </cell>
          <cell r="I62">
            <v>3.0779999999999998</v>
          </cell>
          <cell r="J62">
            <v>3.5724999999999998</v>
          </cell>
          <cell r="K62">
            <v>4.5848000000000004</v>
          </cell>
          <cell r="L62">
            <v>3.4581999999999997</v>
          </cell>
          <cell r="M62">
            <v>3.2988000000000004</v>
          </cell>
          <cell r="N62">
            <v>3.1168</v>
          </cell>
          <cell r="O62">
            <v>3.8371</v>
          </cell>
          <cell r="P62">
            <v>5.0454999999999997</v>
          </cell>
          <cell r="Q62">
            <v>6.3580129999999997</v>
          </cell>
          <cell r="R62">
            <v>4.7816999999999998</v>
          </cell>
          <cell r="S62">
            <v>6.0843999999999996</v>
          </cell>
          <cell r="T62">
            <v>5.7608000000000006</v>
          </cell>
          <cell r="U62">
            <v>5.1916000000000002</v>
          </cell>
          <cell r="V62">
            <v>6.0718000000000005</v>
          </cell>
          <cell r="W62">
            <v>2.7429000000000001</v>
          </cell>
          <cell r="X62">
            <v>4.8205</v>
          </cell>
          <cell r="Y62">
            <v>3.1579999999999999</v>
          </cell>
          <cell r="Z62">
            <v>4.7521000000000004</v>
          </cell>
          <cell r="AA62">
            <v>4.5863000000000005</v>
          </cell>
          <cell r="AB62">
            <v>4.2521218800000069</v>
          </cell>
          <cell r="AC62">
            <v>4.1643903399999962</v>
          </cell>
          <cell r="AD62">
            <v>4.2213762000000035</v>
          </cell>
          <cell r="AE62">
            <v>4.5285378099999987</v>
          </cell>
        </row>
        <row r="63">
          <cell r="H63">
            <v>0.5481317139383739</v>
          </cell>
          <cell r="I63">
            <v>0.5178364790468617</v>
          </cell>
          <cell r="J63">
            <v>0.36484021769957081</v>
          </cell>
          <cell r="K63">
            <v>0.32476607988686124</v>
          </cell>
          <cell r="L63">
            <v>0.22417892894792907</v>
          </cell>
          <cell r="M63">
            <v>0.34350090875073974</v>
          </cell>
          <cell r="N63">
            <v>0.52751856114705731</v>
          </cell>
          <cell r="O63">
            <v>0.81413723755914813</v>
          </cell>
          <cell r="P63">
            <v>0.56910310376739748</v>
          </cell>
          <cell r="Q63">
            <v>0.30467575952895537</v>
          </cell>
          <cell r="R63">
            <v>0.37290539208903378</v>
          </cell>
          <cell r="S63">
            <v>0.54342622203767876</v>
          </cell>
          <cell r="T63">
            <v>0.76022740442525871</v>
          </cell>
          <cell r="U63">
            <v>0.55984703327961061</v>
          </cell>
          <cell r="V63">
            <v>0.57692622610435551</v>
          </cell>
          <cell r="W63">
            <v>0.37201976634398637</v>
          </cell>
          <cell r="X63">
            <v>0.26963174813441793</v>
          </cell>
          <cell r="Y63">
            <v>0.34990048025184839</v>
          </cell>
          <cell r="Z63">
            <v>0.25180000000000002</v>
          </cell>
          <cell r="AA63">
            <v>0.24840000000000001</v>
          </cell>
          <cell r="AB63">
            <v>0.2696633082872934</v>
          </cell>
          <cell r="AC63">
            <v>0.33187896960079466</v>
          </cell>
          <cell r="AD63">
            <v>0.24932755554944439</v>
          </cell>
          <cell r="AE63">
            <v>0.2462404319623952</v>
          </cell>
        </row>
        <row r="64">
          <cell r="H64">
            <v>0.22180508606162622</v>
          </cell>
          <cell r="I64">
            <v>0.20954592095313826</v>
          </cell>
          <cell r="J64">
            <v>0.14763498230042921</v>
          </cell>
          <cell r="K64">
            <v>0.13141872011313882</v>
          </cell>
          <cell r="L64">
            <v>9.0715471052070965E-2</v>
          </cell>
          <cell r="M64">
            <v>0.13899989124926035</v>
          </cell>
          <cell r="N64">
            <v>0.21346383885294262</v>
          </cell>
          <cell r="O64">
            <v>0.32944596244085222</v>
          </cell>
          <cell r="P64">
            <v>0.23029129623260253</v>
          </cell>
          <cell r="Q64">
            <v>0.12328904047104472</v>
          </cell>
          <cell r="R64">
            <v>0.15089860791096629</v>
          </cell>
          <cell r="S64">
            <v>0.2199009779623213</v>
          </cell>
          <cell r="T64">
            <v>0.30763099557474127</v>
          </cell>
          <cell r="U64">
            <v>0.22654576672038956</v>
          </cell>
          <cell r="V64">
            <v>0.23345697389564446</v>
          </cell>
          <cell r="W64">
            <v>0.15054023365601354</v>
          </cell>
          <cell r="X64">
            <v>0.1091082518655821</v>
          </cell>
          <cell r="Y64">
            <v>0.14158951974815162</v>
          </cell>
          <cell r="Z64">
            <v>0.25180000000000002</v>
          </cell>
          <cell r="AA64">
            <v>0.24840000000000001</v>
          </cell>
          <cell r="AB64">
            <v>0.2696633082872934</v>
          </cell>
          <cell r="AC64">
            <v>0.33187896960079466</v>
          </cell>
          <cell r="AD64">
            <v>0.24932755554944439</v>
          </cell>
          <cell r="AE64">
            <v>0.2462404319623952</v>
          </cell>
        </row>
        <row r="65">
          <cell r="H65">
            <v>0.23799999999999999</v>
          </cell>
          <cell r="I65">
            <v>0.17499999999999999</v>
          </cell>
          <cell r="J65">
            <v>0.22190000000000001</v>
          </cell>
          <cell r="K65">
            <v>0.18659999999999999</v>
          </cell>
          <cell r="L65">
            <v>0.33439999999999998</v>
          </cell>
          <cell r="M65">
            <v>0.22409999999999999</v>
          </cell>
          <cell r="N65">
            <v>0.1966</v>
          </cell>
          <cell r="O65">
            <v>0.28989999999999999</v>
          </cell>
          <cell r="P65">
            <v>0.19939999999999999</v>
          </cell>
          <cell r="Q65">
            <v>0.25030000000000002</v>
          </cell>
          <cell r="R65">
            <v>0.33189999999999997</v>
          </cell>
          <cell r="S65">
            <v>0.25900000000000001</v>
          </cell>
          <cell r="T65">
            <v>0.33539999999999998</v>
          </cell>
          <cell r="U65">
            <v>0.30019999999999997</v>
          </cell>
          <cell r="V65">
            <v>0.20430000000000001</v>
          </cell>
          <cell r="W65">
            <v>0.76816319999999993</v>
          </cell>
          <cell r="X65">
            <v>0.55674780000000001</v>
          </cell>
          <cell r="Y65">
            <v>0.72249029999999992</v>
          </cell>
          <cell r="Z65">
            <v>4.9535</v>
          </cell>
          <cell r="AA65">
            <v>6.3348999999999993</v>
          </cell>
          <cell r="AB65">
            <v>5.3609489217127075</v>
          </cell>
          <cell r="AC65">
            <v>5.1667008803991994</v>
          </cell>
          <cell r="AD65">
            <v>4.9269464144505486</v>
          </cell>
          <cell r="AE65">
            <v>5.1609522880376071</v>
          </cell>
        </row>
        <row r="66">
          <cell r="H66">
            <v>0.61850000000000005</v>
          </cell>
          <cell r="I66">
            <v>2.2084999999999999</v>
          </cell>
          <cell r="J66">
            <v>1.4847000000000001</v>
          </cell>
          <cell r="K66">
            <v>0.95320000000000005</v>
          </cell>
          <cell r="L66">
            <v>0.90810000000000002</v>
          </cell>
          <cell r="M66">
            <v>0.42230000000000001</v>
          </cell>
          <cell r="N66">
            <v>0.60639999999999994</v>
          </cell>
          <cell r="O66">
            <v>0.6167999999999999</v>
          </cell>
          <cell r="P66">
            <v>1.0635999999999999</v>
          </cell>
          <cell r="Q66">
            <v>1.0459000000000001</v>
          </cell>
          <cell r="R66">
            <v>2.0405000000000002</v>
          </cell>
          <cell r="S66">
            <v>2.3144</v>
          </cell>
          <cell r="T66">
            <v>1.7478</v>
          </cell>
          <cell r="U66">
            <v>1.9861</v>
          </cell>
          <cell r="V66">
            <v>1.1522000000000001</v>
          </cell>
          <cell r="W66">
            <v>0.38150000000000001</v>
          </cell>
          <cell r="X66">
            <v>0.92549999999999999</v>
          </cell>
          <cell r="Y66">
            <v>1.1422999999999999</v>
          </cell>
          <cell r="Z66">
            <v>1.5630999999999999</v>
          </cell>
          <cell r="AA66">
            <v>1.7925</v>
          </cell>
          <cell r="AB66">
            <v>1.7621433593581584</v>
          </cell>
          <cell r="AC66">
            <v>1.4336343163011998</v>
          </cell>
          <cell r="AD66">
            <v>1.3691762784064214</v>
          </cell>
          <cell r="AE66">
            <v>1.5800612145564872</v>
          </cell>
        </row>
        <row r="67">
          <cell r="H67">
            <v>0.43003140000000001</v>
          </cell>
          <cell r="I67">
            <v>0.38538420000000001</v>
          </cell>
          <cell r="J67">
            <v>0.66239400000000004</v>
          </cell>
          <cell r="K67">
            <v>0.43521479999999996</v>
          </cell>
          <cell r="L67">
            <v>0.36477779999999993</v>
          </cell>
          <cell r="M67">
            <v>0.67629059999999996</v>
          </cell>
          <cell r="N67">
            <v>0.52988339999999989</v>
          </cell>
          <cell r="O67">
            <v>0.50167679999999992</v>
          </cell>
          <cell r="P67">
            <v>0.38506620000000003</v>
          </cell>
          <cell r="Q67">
            <v>0.32744460000000003</v>
          </cell>
          <cell r="R67">
            <v>0.54336660000000003</v>
          </cell>
          <cell r="S67">
            <v>0.64827480000000004</v>
          </cell>
          <cell r="T67">
            <v>0.97781820000000008</v>
          </cell>
          <cell r="U67">
            <v>0.78724080000000007</v>
          </cell>
          <cell r="V67">
            <v>0.68166479999999996</v>
          </cell>
          <cell r="W67">
            <v>0.47345219999999999</v>
          </cell>
          <cell r="X67">
            <v>0.48302279999999997</v>
          </cell>
          <cell r="Y67">
            <v>0.4790682</v>
          </cell>
          <cell r="Z67">
            <v>3.056</v>
          </cell>
          <cell r="AA67">
            <v>2.3259000000000003</v>
          </cell>
          <cell r="AB67">
            <v>2.0441822700000003</v>
          </cell>
          <cell r="AC67">
            <v>2.0585218499999991</v>
          </cell>
          <cell r="AD67">
            <v>2.2333007499999997</v>
          </cell>
          <cell r="AE67">
            <v>2.33822785</v>
          </cell>
        </row>
        <row r="68">
          <cell r="H68">
            <v>0.92226859999999999</v>
          </cell>
          <cell r="I68">
            <v>0.82651580000000013</v>
          </cell>
          <cell r="J68">
            <v>1.420606</v>
          </cell>
          <cell r="K68">
            <v>0.93338520000000003</v>
          </cell>
          <cell r="L68">
            <v>0.78232219999999997</v>
          </cell>
          <cell r="M68">
            <v>1.4504094000000001</v>
          </cell>
          <cell r="N68">
            <v>1.1364166</v>
          </cell>
          <cell r="O68">
            <v>1.0759231999999999</v>
          </cell>
          <cell r="P68">
            <v>0.82583380000000006</v>
          </cell>
          <cell r="Q68">
            <v>0.70225540000000009</v>
          </cell>
          <cell r="R68">
            <v>1.1653334000000002</v>
          </cell>
          <cell r="S68">
            <v>1.3903251999999999</v>
          </cell>
          <cell r="T68">
            <v>2.0970818000000002</v>
          </cell>
          <cell r="U68">
            <v>1.6883592000000001</v>
          </cell>
          <cell r="V68">
            <v>1.4619352000000001</v>
          </cell>
          <cell r="W68">
            <v>1.5498478</v>
          </cell>
          <cell r="X68">
            <v>1.5811771999999999</v>
          </cell>
          <cell r="Y68">
            <v>1.5682318</v>
          </cell>
          <cell r="Z68">
            <v>3.056</v>
          </cell>
          <cell r="AA68">
            <v>2.3259000000000003</v>
          </cell>
          <cell r="AB68">
            <v>2.0441822700000003</v>
          </cell>
          <cell r="AC68">
            <v>2.0585218499999991</v>
          </cell>
          <cell r="AD68">
            <v>2.2333007499999997</v>
          </cell>
          <cell r="AE68">
            <v>2.33822785</v>
          </cell>
        </row>
        <row r="69">
          <cell r="H69">
            <v>1.112582</v>
          </cell>
          <cell r="I69">
            <v>0.80331799999999998</v>
          </cell>
          <cell r="J69">
            <v>0.79209799999999997</v>
          </cell>
          <cell r="K69">
            <v>1.4170180000000003</v>
          </cell>
          <cell r="L69">
            <v>2.0118140000000002</v>
          </cell>
          <cell r="M69">
            <v>1.9682630600000002</v>
          </cell>
          <cell r="N69">
            <v>1.356931568</v>
          </cell>
          <cell r="O69">
            <v>1.6115660000000003</v>
          </cell>
          <cell r="P69">
            <v>2.0560044800000004</v>
          </cell>
          <cell r="Q69">
            <v>2.2904100000000001</v>
          </cell>
          <cell r="R69">
            <v>2.4596072599999999</v>
          </cell>
          <cell r="S69">
            <v>3.8090502600000002</v>
          </cell>
          <cell r="T69">
            <v>4.7729200000000009</v>
          </cell>
          <cell r="U69">
            <v>4.5525319999999994</v>
          </cell>
          <cell r="V69">
            <v>3.3850400000000009</v>
          </cell>
          <cell r="W69">
            <v>2.8653000000000004</v>
          </cell>
          <cell r="X69">
            <v>1.9470999999999998</v>
          </cell>
          <cell r="Y69">
            <v>3.2425000000000002</v>
          </cell>
          <cell r="Z69">
            <v>1.5354000000000001</v>
          </cell>
          <cell r="AA69">
            <v>1.9370000000000001</v>
          </cell>
          <cell r="AB69">
            <v>2.3703669220352253</v>
          </cell>
          <cell r="AC69">
            <v>1.9890497993605087</v>
          </cell>
          <cell r="AD69">
            <v>2.1600621794832904</v>
          </cell>
          <cell r="AE69">
            <v>2.2621435716444833</v>
          </cell>
        </row>
        <row r="70">
          <cell r="H70">
            <v>2.1597179999999998</v>
          </cell>
          <cell r="I70">
            <v>1.559382</v>
          </cell>
          <cell r="J70">
            <v>1.5376019999999999</v>
          </cell>
          <cell r="K70">
            <v>2.7506820000000007</v>
          </cell>
          <cell r="L70">
            <v>3.9052860000000007</v>
          </cell>
          <cell r="M70">
            <v>3.8207459400000001</v>
          </cell>
          <cell r="N70">
            <v>2.634043632</v>
          </cell>
          <cell r="O70">
            <v>3.1283340000000002</v>
          </cell>
          <cell r="P70">
            <v>3.991067520000001</v>
          </cell>
          <cell r="Q70">
            <v>4.446089999999999</v>
          </cell>
          <cell r="R70">
            <v>4.7745317399999996</v>
          </cell>
          <cell r="S70">
            <v>7.3940387400000001</v>
          </cell>
          <cell r="T70">
            <v>9.2650800000000011</v>
          </cell>
          <cell r="U70">
            <v>8.8372679999999981</v>
          </cell>
          <cell r="V70">
            <v>6.5709600000000021</v>
          </cell>
          <cell r="W70">
            <v>4.5552000000000001</v>
          </cell>
          <cell r="X70">
            <v>5.4093999999999998</v>
          </cell>
          <cell r="Y70">
            <v>5.1186000000000007</v>
          </cell>
          <cell r="Z70">
            <v>1.7812999999999999</v>
          </cell>
          <cell r="AA70">
            <v>2.95</v>
          </cell>
          <cell r="AB70">
            <v>2.2861592609503698</v>
          </cell>
          <cell r="AC70">
            <v>2.5053125556405771</v>
          </cell>
          <cell r="AD70">
            <v>2.4712945670254456</v>
          </cell>
          <cell r="AE70">
            <v>2.4438312461536253</v>
          </cell>
        </row>
        <row r="92">
          <cell r="H92">
            <v>0.41436087365353341</v>
          </cell>
          <cell r="I92">
            <v>0.17461665398690543</v>
          </cell>
          <cell r="J92">
            <v>0.26404705837256015</v>
          </cell>
          <cell r="K92">
            <v>0.26172287837157698</v>
          </cell>
          <cell r="L92">
            <v>0.20771095617481719</v>
          </cell>
          <cell r="M92">
            <v>0.24565572097347629</v>
          </cell>
          <cell r="N92">
            <v>0.38202445624855086</v>
          </cell>
          <cell r="O92">
            <v>0.43265115974822654</v>
          </cell>
          <cell r="P92">
            <v>0.44386785453557986</v>
          </cell>
          <cell r="Q92">
            <v>0.36903936363436263</v>
          </cell>
          <cell r="R92">
            <v>0.5218289358729048</v>
          </cell>
          <cell r="S92">
            <v>0.56649361241353691</v>
          </cell>
          <cell r="T92">
            <v>0.68866463942173628</v>
          </cell>
          <cell r="U92">
            <v>1.031127510001379</v>
          </cell>
          <cell r="V92">
            <v>0.57467876806917317</v>
          </cell>
          <cell r="W92">
            <v>0.49454508368745087</v>
          </cell>
          <cell r="X92">
            <v>0.57525981306941887</v>
          </cell>
          <cell r="Y92">
            <v>0.81019904321227521</v>
          </cell>
          <cell r="Z92">
            <v>0.6358950000000001</v>
          </cell>
          <cell r="AA92">
            <v>0.73733399999999993</v>
          </cell>
          <cell r="AB92">
            <v>0.6518964294875611</v>
          </cell>
          <cell r="AC92">
            <v>0.67716166468748484</v>
          </cell>
          <cell r="AD92">
            <v>0.61357820737900048</v>
          </cell>
          <cell r="AE92">
            <v>0.62155831420158214</v>
          </cell>
        </row>
        <row r="93">
          <cell r="H93">
            <v>0.18668655354200558</v>
          </cell>
          <cell r="I93">
            <v>7.8671958180852486E-2</v>
          </cell>
          <cell r="J93">
            <v>0.11896402009639327</v>
          </cell>
          <cell r="K93">
            <v>0.11791688176412496</v>
          </cell>
          <cell r="L93">
            <v>9.3582297477281418E-2</v>
          </cell>
          <cell r="M93">
            <v>0.11067796894540068</v>
          </cell>
          <cell r="N93">
            <v>0.17211767239740325</v>
          </cell>
          <cell r="O93">
            <v>0.19492707693942124</v>
          </cell>
          <cell r="P93">
            <v>0.19998065758645517</v>
          </cell>
          <cell r="Q93">
            <v>0.1662673560627739</v>
          </cell>
          <cell r="R93">
            <v>0.23510531947101979</v>
          </cell>
          <cell r="S93">
            <v>0.25522858655200176</v>
          </cell>
          <cell r="T93">
            <v>0.31027164062645235</v>
          </cell>
          <cell r="U93">
            <v>0.46456519749850622</v>
          </cell>
          <cell r="V93">
            <v>0.25891633459172925</v>
          </cell>
          <cell r="W93">
            <v>0.22281282600526162</v>
          </cell>
          <cell r="X93">
            <v>0.25917811917479627</v>
          </cell>
          <cell r="Y93">
            <v>0.3650278698533686</v>
          </cell>
          <cell r="Z93">
            <v>0.79894500000000002</v>
          </cell>
          <cell r="AA93">
            <v>0.92639399999999994</v>
          </cell>
          <cell r="AB93">
            <v>0.81904936012539731</v>
          </cell>
          <cell r="AC93">
            <v>0.85079286076119875</v>
          </cell>
          <cell r="AD93">
            <v>0.77090595286079544</v>
          </cell>
          <cell r="AE93">
            <v>0.78093224091993652</v>
          </cell>
        </row>
        <row r="94">
          <cell r="H94">
            <v>0.21905257280446114</v>
          </cell>
          <cell r="I94">
            <v>9.2311387832242131E-2</v>
          </cell>
          <cell r="J94">
            <v>0.13958892153104671</v>
          </cell>
          <cell r="K94">
            <v>0.1383602398642981</v>
          </cell>
          <cell r="L94">
            <v>0.10980674634790144</v>
          </cell>
          <cell r="M94">
            <v>0.12986631008112301</v>
          </cell>
          <cell r="N94">
            <v>0.20195787135404591</v>
          </cell>
          <cell r="O94">
            <v>0.22872176331235222</v>
          </cell>
          <cell r="P94">
            <v>0.234651487877965</v>
          </cell>
          <cell r="Q94">
            <v>0.19509328030286358</v>
          </cell>
          <cell r="R94">
            <v>0.27586574465607538</v>
          </cell>
          <cell r="S94">
            <v>0.29947780103446142</v>
          </cell>
          <cell r="T94">
            <v>0.36406371995181136</v>
          </cell>
          <cell r="U94">
            <v>0.54510729250011491</v>
          </cell>
          <cell r="V94">
            <v>0.30380489733909782</v>
          </cell>
          <cell r="W94">
            <v>0.2614420903072876</v>
          </cell>
          <cell r="X94">
            <v>0.30411206775578492</v>
          </cell>
          <cell r="Y94">
            <v>0.42831308693435627</v>
          </cell>
          <cell r="Z94">
            <v>0.19566</v>
          </cell>
          <cell r="AA94">
            <v>0.22687199999999996</v>
          </cell>
          <cell r="AB94">
            <v>0.20058351676540342</v>
          </cell>
          <cell r="AC94">
            <v>0.20835743528845685</v>
          </cell>
          <cell r="AD94">
            <v>0.188793294578154</v>
          </cell>
          <cell r="AE94">
            <v>0.19124871206202526</v>
          </cell>
        </row>
        <row r="95">
          <cell r="H95">
            <v>0.16229015911096059</v>
          </cell>
          <cell r="I95">
            <v>0.13689095496788101</v>
          </cell>
          <cell r="J95">
            <v>0.1464880483900218</v>
          </cell>
          <cell r="K95">
            <v>0.12630105877793252</v>
          </cell>
          <cell r="L95">
            <v>5.3578256036020636E-2</v>
          </cell>
          <cell r="M95">
            <v>0.14473409683356164</v>
          </cell>
          <cell r="N95">
            <v>0.20832311411164292</v>
          </cell>
          <cell r="O95">
            <v>0.18181528021117813</v>
          </cell>
          <cell r="P95">
            <v>0.25346254662129836</v>
          </cell>
          <cell r="Q95">
            <v>0.21457777154883126</v>
          </cell>
          <cell r="R95">
            <v>0.21891301030159141</v>
          </cell>
          <cell r="S95">
            <v>0.34506514866435284</v>
          </cell>
          <cell r="T95">
            <v>0.4237613147259075</v>
          </cell>
          <cell r="U95">
            <v>0.29486242203887825</v>
          </cell>
          <cell r="V95">
            <v>0.25132802067051191</v>
          </cell>
          <cell r="W95">
            <v>0.19929265632196788</v>
          </cell>
          <cell r="X95">
            <v>0.28278808334118855</v>
          </cell>
          <cell r="Y95">
            <v>0.28374874501219671</v>
          </cell>
          <cell r="Z95">
            <v>0.38990000000000008</v>
          </cell>
          <cell r="AA95">
            <v>0.61124000000000001</v>
          </cell>
          <cell r="AB95">
            <v>0.48311013099802608</v>
          </cell>
          <cell r="AC95">
            <v>0.44265568341819511</v>
          </cell>
          <cell r="AD95">
            <v>0.44279982054836869</v>
          </cell>
          <cell r="AE95">
            <v>0.46242683685728003</v>
          </cell>
        </row>
        <row r="96">
          <cell r="H96">
            <v>0.29974721869213228</v>
          </cell>
          <cell r="I96">
            <v>0.25283531201468296</v>
          </cell>
          <cell r="J96">
            <v>0.27056098359313285</v>
          </cell>
          <cell r="K96">
            <v>0.23327595027294512</v>
          </cell>
          <cell r="L96">
            <v>9.8958145812104853E-2</v>
          </cell>
          <cell r="M96">
            <v>0.26732146430465759</v>
          </cell>
          <cell r="N96">
            <v>0.38476931926324892</v>
          </cell>
          <cell r="O96">
            <v>0.33580979190346144</v>
          </cell>
          <cell r="P96">
            <v>0.46814109868740644</v>
          </cell>
          <cell r="Q96">
            <v>0.39632156729196283</v>
          </cell>
          <cell r="R96">
            <v>0.40432868100498676</v>
          </cell>
          <cell r="S96">
            <v>0.63732957775343879</v>
          </cell>
          <cell r="T96">
            <v>0.78268008469672801</v>
          </cell>
          <cell r="U96">
            <v>0.54460597849651282</v>
          </cell>
          <cell r="V96">
            <v>0.46419866483633754</v>
          </cell>
          <cell r="W96">
            <v>0.36809021425281468</v>
          </cell>
          <cell r="X96">
            <v>0.52230487618688526</v>
          </cell>
          <cell r="Y96">
            <v>0.52407920228013871</v>
          </cell>
          <cell r="Z96">
            <v>0.18102500000000002</v>
          </cell>
          <cell r="AA96">
            <v>0.28378999999999999</v>
          </cell>
          <cell r="AB96">
            <v>0.22430113224908352</v>
          </cell>
          <cell r="AC96">
            <v>0.20551871015844772</v>
          </cell>
          <cell r="AD96">
            <v>0.20558563096888544</v>
          </cell>
          <cell r="AE96">
            <v>0.21469817425516571</v>
          </cell>
        </row>
        <row r="97">
          <cell r="H97">
            <v>7.4936804673033069E-2</v>
          </cell>
          <cell r="I97">
            <v>6.3208828003670739E-2</v>
          </cell>
          <cell r="J97">
            <v>6.7640245898283213E-2</v>
          </cell>
          <cell r="K97">
            <v>5.831898756823628E-2</v>
          </cell>
          <cell r="L97">
            <v>2.4739536453026213E-2</v>
          </cell>
          <cell r="M97">
            <v>6.6830366076164396E-2</v>
          </cell>
          <cell r="N97">
            <v>9.619232981581223E-2</v>
          </cell>
          <cell r="O97">
            <v>8.395244797586536E-2</v>
          </cell>
          <cell r="P97">
            <v>0.11703527467185161</v>
          </cell>
          <cell r="Q97">
            <v>9.9080391822990707E-2</v>
          </cell>
          <cell r="R97">
            <v>0.10108217025124669</v>
          </cell>
          <cell r="S97">
            <v>0.1593323944383597</v>
          </cell>
          <cell r="T97">
            <v>0.195670021174182</v>
          </cell>
          <cell r="U97">
            <v>0.13615149462412821</v>
          </cell>
          <cell r="V97">
            <v>0.11604966620908438</v>
          </cell>
          <cell r="W97">
            <v>9.2022553563203671E-2</v>
          </cell>
          <cell r="X97">
            <v>0.13057621904672131</v>
          </cell>
          <cell r="Y97">
            <v>0.13101980057003468</v>
          </cell>
          <cell r="Z97">
            <v>0.6266250000000001</v>
          </cell>
          <cell r="AA97">
            <v>0.98234999999999995</v>
          </cell>
          <cell r="AB97">
            <v>0.77642699624682754</v>
          </cell>
          <cell r="AC97">
            <v>0.71141091977924209</v>
          </cell>
          <cell r="AD97">
            <v>0.71164256873844955</v>
          </cell>
          <cell r="AE97">
            <v>0.74318598780634293</v>
          </cell>
        </row>
        <row r="98">
          <cell r="H98">
            <v>0.14468181752387402</v>
          </cell>
          <cell r="I98">
            <v>0.12203840501376527</v>
          </cell>
          <cell r="J98">
            <v>0.13059422211856206</v>
          </cell>
          <cell r="K98">
            <v>0.11259750338088605</v>
          </cell>
          <cell r="L98">
            <v>4.7765061698848296E-2</v>
          </cell>
          <cell r="M98">
            <v>0.12903057278561647</v>
          </cell>
          <cell r="N98">
            <v>0.18572023680929586</v>
          </cell>
          <cell r="O98">
            <v>0.1620884799094951</v>
          </cell>
          <cell r="P98">
            <v>0.22596208001944354</v>
          </cell>
          <cell r="Q98">
            <v>0.19129626933621519</v>
          </cell>
          <cell r="R98">
            <v>0.19516113844217509</v>
          </cell>
          <cell r="S98">
            <v>0.30762587914384881</v>
          </cell>
          <cell r="T98">
            <v>0.37778357940318252</v>
          </cell>
          <cell r="U98">
            <v>0.26287010484048079</v>
          </cell>
          <cell r="V98">
            <v>0.2240591482840664</v>
          </cell>
          <cell r="W98">
            <v>0.17766957586201376</v>
          </cell>
          <cell r="X98">
            <v>0.25210582142520493</v>
          </cell>
          <cell r="Y98">
            <v>0.25296225213763002</v>
          </cell>
          <cell r="Z98">
            <v>0.19495000000000004</v>
          </cell>
          <cell r="AA98">
            <v>0.30562</v>
          </cell>
          <cell r="AB98">
            <v>0.24155506549901304</v>
          </cell>
          <cell r="AC98">
            <v>0.22132784170909756</v>
          </cell>
          <cell r="AD98">
            <v>0.22139991027418435</v>
          </cell>
          <cell r="AE98">
            <v>0.23121341842864002</v>
          </cell>
        </row>
        <row r="99">
          <cell r="H99">
            <v>0.18433800000000003</v>
          </cell>
          <cell r="I99">
            <v>0.206844</v>
          </cell>
          <cell r="J99">
            <v>0.137214</v>
          </cell>
          <cell r="K99">
            <v>0.61676999999999993</v>
          </cell>
          <cell r="L99">
            <v>0.68554199999999998</v>
          </cell>
          <cell r="M99">
            <v>0.40642800000000001</v>
          </cell>
          <cell r="N99">
            <v>0.53598599999999996</v>
          </cell>
          <cell r="O99">
            <v>1.033296</v>
          </cell>
          <cell r="P99">
            <v>0.77985599999999999</v>
          </cell>
          <cell r="Q99">
            <v>0.64818600000000004</v>
          </cell>
          <cell r="R99">
            <v>0.78117599999999998</v>
          </cell>
          <cell r="S99">
            <v>0.39857400000000004</v>
          </cell>
          <cell r="T99">
            <v>0.61709999999999998</v>
          </cell>
          <cell r="U99">
            <v>0.37732200000000005</v>
          </cell>
          <cell r="V99">
            <v>0.84011400000000014</v>
          </cell>
          <cell r="W99">
            <v>0.93320000000000003</v>
          </cell>
          <cell r="X99">
            <v>1.1757</v>
          </cell>
          <cell r="Y99">
            <v>0.60420000000000007</v>
          </cell>
          <cell r="Z99">
            <v>0.75339999999999996</v>
          </cell>
          <cell r="AA99">
            <v>1.5335999999999999</v>
          </cell>
          <cell r="AB99">
            <v>1.2076663465344608</v>
          </cell>
          <cell r="AC99">
            <v>0.88413198109065294</v>
          </cell>
          <cell r="AD99">
            <v>0.97240838928959727</v>
          </cell>
          <cell r="AE99">
            <v>1.0165069098294888</v>
          </cell>
        </row>
        <row r="100">
          <cell r="H100">
            <v>9.4962000000000019E-2</v>
          </cell>
          <cell r="I100">
            <v>0.106556</v>
          </cell>
          <cell r="J100">
            <v>7.0686000000000013E-2</v>
          </cell>
          <cell r="K100">
            <v>0.31773000000000001</v>
          </cell>
          <cell r="L100">
            <v>0.35315800000000003</v>
          </cell>
          <cell r="M100">
            <v>0.20937199999999997</v>
          </cell>
          <cell r="N100">
            <v>0.27611400000000003</v>
          </cell>
          <cell r="O100">
            <v>0.532304</v>
          </cell>
          <cell r="P100">
            <v>0.40174399999999999</v>
          </cell>
          <cell r="Q100">
            <v>0.33391400000000004</v>
          </cell>
          <cell r="R100">
            <v>0.402424</v>
          </cell>
          <cell r="S100">
            <v>0.20532599999999998</v>
          </cell>
          <cell r="T100">
            <v>0.31790000000000002</v>
          </cell>
          <cell r="U100">
            <v>0.19437800000000005</v>
          </cell>
          <cell r="V100">
            <v>0.43278600000000006</v>
          </cell>
          <cell r="W100">
            <v>0.53679999999999994</v>
          </cell>
          <cell r="X100">
            <v>0.58729999999999993</v>
          </cell>
          <cell r="Y100">
            <v>0.3029</v>
          </cell>
          <cell r="Z100">
            <v>0.19550000000000001</v>
          </cell>
          <cell r="AA100">
            <v>0.11359999999999999</v>
          </cell>
          <cell r="AB100">
            <v>0.23634605624237559</v>
          </cell>
          <cell r="AC100">
            <v>0.27313452288332429</v>
          </cell>
          <cell r="AD100">
            <v>0.28219361090513184</v>
          </cell>
          <cell r="AE100">
            <v>0.26393138211722167</v>
          </cell>
        </row>
        <row r="101">
          <cell r="H101">
            <v>0.51962010000000003</v>
          </cell>
          <cell r="I101">
            <v>0.2356029</v>
          </cell>
          <cell r="J101">
            <v>0.29530000000000001</v>
          </cell>
          <cell r="K101">
            <v>0.39574090000000001</v>
          </cell>
          <cell r="L101">
            <v>0.68245239999999996</v>
          </cell>
          <cell r="M101">
            <v>0.37956290000000004</v>
          </cell>
          <cell r="N101">
            <v>0.31980000000000003</v>
          </cell>
          <cell r="O101">
            <v>0.7399</v>
          </cell>
          <cell r="P101">
            <v>0.63590000000000002</v>
          </cell>
          <cell r="Q101">
            <v>0.7046</v>
          </cell>
          <cell r="R101">
            <v>0.49339999999999995</v>
          </cell>
          <cell r="S101">
            <v>1.1999000000000002</v>
          </cell>
          <cell r="T101">
            <v>1.5182</v>
          </cell>
          <cell r="U101">
            <v>1.0499000000000001</v>
          </cell>
          <cell r="V101">
            <v>1.0911</v>
          </cell>
          <cell r="W101">
            <v>0.79139999999999999</v>
          </cell>
          <cell r="X101">
            <v>0.41299999999999998</v>
          </cell>
          <cell r="Y101">
            <v>0.74629999999999996</v>
          </cell>
          <cell r="Z101">
            <v>0.95779999999999998</v>
          </cell>
          <cell r="AA101">
            <v>1.0682</v>
          </cell>
          <cell r="AB101">
            <v>0.76954163000000042</v>
          </cell>
          <cell r="AC101">
            <v>0.65636095000000005</v>
          </cell>
          <cell r="AD101">
            <v>0.53005643999999963</v>
          </cell>
          <cell r="AE101">
            <v>0.52549197000000003</v>
          </cell>
        </row>
        <row r="102">
          <cell r="H102">
            <v>0.21296593880742018</v>
          </cell>
          <cell r="I102">
            <v>0.17963572713639753</v>
          </cell>
          <cell r="J102">
            <v>0.19222955304466666</v>
          </cell>
          <cell r="K102">
            <v>0.16573909165141087</v>
          </cell>
          <cell r="L102">
            <v>7.0308290156854247E-2</v>
          </cell>
          <cell r="M102">
            <v>0.18992792279246576</v>
          </cell>
          <cell r="N102">
            <v>0.27337287618122147</v>
          </cell>
          <cell r="O102">
            <v>0.23858786048286421</v>
          </cell>
          <cell r="P102">
            <v>0.33260728493597691</v>
          </cell>
          <cell r="Q102">
            <v>0.28158057651454166</v>
          </cell>
          <cell r="R102">
            <v>0.28726951166620807</v>
          </cell>
          <cell r="S102">
            <v>0.45281318188111136</v>
          </cell>
          <cell r="T102">
            <v>0.55608255432891829</v>
          </cell>
          <cell r="U102">
            <v>0.38693444428509655</v>
          </cell>
          <cell r="V102">
            <v>0.32980624434603434</v>
          </cell>
          <cell r="W102">
            <v>7.7976356796648869E-2</v>
          </cell>
          <cell r="X102">
            <v>0.10613982502339432</v>
          </cell>
          <cell r="Y102">
            <v>0.10925090581588365</v>
          </cell>
          <cell r="Z102">
            <v>0.1041</v>
          </cell>
          <cell r="AA102">
            <v>0.14449999999999999</v>
          </cell>
          <cell r="AB102">
            <v>0.12252214500704957</v>
          </cell>
          <cell r="AC102">
            <v>0.11151282493501802</v>
          </cell>
          <cell r="AD102">
            <v>0.10818632947011167</v>
          </cell>
          <cell r="AE102">
            <v>0.10758392265257145</v>
          </cell>
        </row>
        <row r="103">
          <cell r="H103">
            <v>8.6178061192579855E-2</v>
          </cell>
          <cell r="I103">
            <v>7.2690772863602482E-2</v>
          </cell>
          <cell r="J103">
            <v>7.7786946955333336E-2</v>
          </cell>
          <cell r="K103">
            <v>6.7067408348589097E-2</v>
          </cell>
          <cell r="L103">
            <v>2.8450709843145752E-2</v>
          </cell>
          <cell r="M103">
            <v>7.6855577207534248E-2</v>
          </cell>
          <cell r="N103">
            <v>0.11062212381877858</v>
          </cell>
          <cell r="O103">
            <v>9.6546139517135726E-2</v>
          </cell>
          <cell r="P103">
            <v>0.13459171506402304</v>
          </cell>
          <cell r="Q103">
            <v>0.11394342348545834</v>
          </cell>
          <cell r="R103">
            <v>0.11624548833379195</v>
          </cell>
          <cell r="S103">
            <v>0.18323381811888867</v>
          </cell>
          <cell r="T103">
            <v>0.22502244567108176</v>
          </cell>
          <cell r="U103">
            <v>0.15657555571490342</v>
          </cell>
          <cell r="V103">
            <v>0.13345825565396569</v>
          </cell>
          <cell r="W103">
            <v>3.1553643203351134E-2</v>
          </cell>
          <cell r="X103">
            <v>4.2950174976605679E-2</v>
          </cell>
          <cell r="Y103">
            <v>4.4209094184116358E-2</v>
          </cell>
          <cell r="Z103">
            <v>0.1041</v>
          </cell>
          <cell r="AA103">
            <v>0.14449999999999999</v>
          </cell>
          <cell r="AB103">
            <v>0.12252214500704957</v>
          </cell>
          <cell r="AC103">
            <v>0.11151282493501802</v>
          </cell>
          <cell r="AD103">
            <v>0.10818632947011167</v>
          </cell>
          <cell r="AE103">
            <v>0.10758392265257145</v>
          </cell>
        </row>
        <row r="104">
          <cell r="H104">
            <v>8.6474074074074148E-2</v>
          </cell>
          <cell r="I104">
            <v>8.6474074074074037E-2</v>
          </cell>
          <cell r="J104">
            <v>8.6474074074074148E-2</v>
          </cell>
          <cell r="K104">
            <v>8.6474074074074148E-2</v>
          </cell>
          <cell r="L104">
            <v>8.6474074074073926E-2</v>
          </cell>
          <cell r="M104">
            <v>8.6474074074074148E-2</v>
          </cell>
          <cell r="N104">
            <v>8.6474074074074148E-2</v>
          </cell>
          <cell r="O104">
            <v>8.6474074074073926E-2</v>
          </cell>
          <cell r="P104">
            <v>8.6474074074074148E-2</v>
          </cell>
          <cell r="Q104">
            <v>8.6474074074074148E-2</v>
          </cell>
          <cell r="R104">
            <v>8.6474074074073926E-2</v>
          </cell>
          <cell r="S104">
            <v>8.6474074074074148E-2</v>
          </cell>
          <cell r="T104">
            <v>8.6474074074074148E-2</v>
          </cell>
          <cell r="U104">
            <v>8.6474074074073926E-2</v>
          </cell>
          <cell r="V104">
            <v>8.6474074074073926E-2</v>
          </cell>
          <cell r="W104">
            <v>8.647407407407437E-2</v>
          </cell>
          <cell r="X104">
            <v>8.6474074074073926E-2</v>
          </cell>
          <cell r="Y104">
            <v>8.647407407407437E-2</v>
          </cell>
          <cell r="Z104">
            <v>8.6474074074073926E-2</v>
          </cell>
          <cell r="AA104">
            <v>8.6474074074073926E-2</v>
          </cell>
          <cell r="AB104">
            <v>8.6474074074073926E-2</v>
          </cell>
          <cell r="AC104">
            <v>8.647407407407437E-2</v>
          </cell>
          <cell r="AD104">
            <v>8.6474074074073926E-2</v>
          </cell>
          <cell r="AE104">
            <v>8.647407407407437E-2</v>
          </cell>
        </row>
        <row r="105">
          <cell r="H105">
            <v>0.29699999999999999</v>
          </cell>
          <cell r="I105">
            <v>0.18059999999999998</v>
          </cell>
          <cell r="J105">
            <v>9.4500000000000001E-2</v>
          </cell>
          <cell r="K105">
            <v>0.46850000000000003</v>
          </cell>
          <cell r="L105">
            <v>0.1009</v>
          </cell>
          <cell r="M105">
            <v>0.13689999999999999</v>
          </cell>
          <cell r="N105">
            <v>0.37169999999999997</v>
          </cell>
          <cell r="O105">
            <v>0.29910000000000003</v>
          </cell>
          <cell r="P105">
            <v>0.4612</v>
          </cell>
          <cell r="Q105">
            <v>0.78410000000000002</v>
          </cell>
          <cell r="R105">
            <v>0.1585</v>
          </cell>
          <cell r="S105">
            <v>0.14169999999999999</v>
          </cell>
          <cell r="T105">
            <v>0.24959999999999999</v>
          </cell>
          <cell r="U105">
            <v>0.2296</v>
          </cell>
          <cell r="V105">
            <v>0.22839999999999999</v>
          </cell>
          <cell r="W105">
            <v>0.24010000000000001</v>
          </cell>
          <cell r="X105">
            <v>0.247</v>
          </cell>
          <cell r="Y105">
            <v>0.36219999999999997</v>
          </cell>
          <cell r="Z105">
            <v>0.39089999999999997</v>
          </cell>
          <cell r="AA105">
            <v>0.62470000000000003</v>
          </cell>
          <cell r="AB105">
            <v>0.54312269999999974</v>
          </cell>
          <cell r="AC105">
            <v>0.43204304999999998</v>
          </cell>
          <cell r="AD105">
            <v>0.39338529000000044</v>
          </cell>
          <cell r="AE105">
            <v>0.43886131999999956</v>
          </cell>
        </row>
        <row r="106">
          <cell r="H106">
            <v>9.4114999999999976E-2</v>
          </cell>
          <cell r="I106">
            <v>3.5979999999999998E-2</v>
          </cell>
          <cell r="J106">
            <v>4.9454999999999999E-2</v>
          </cell>
          <cell r="K106">
            <v>1.6729999999999998E-2</v>
          </cell>
          <cell r="L106">
            <v>8.9494999999999991E-2</v>
          </cell>
          <cell r="M106">
            <v>0.18592000000000003</v>
          </cell>
          <cell r="N106">
            <v>0.22197</v>
          </cell>
          <cell r="O106">
            <v>6.1249999999999999E-2</v>
          </cell>
          <cell r="P106">
            <v>0.23075499999999996</v>
          </cell>
          <cell r="Q106">
            <v>0.19785499999999995</v>
          </cell>
          <cell r="R106">
            <v>0.15771000000000002</v>
          </cell>
          <cell r="S106">
            <v>0.15168999999999996</v>
          </cell>
          <cell r="T106">
            <v>0.16621499999999997</v>
          </cell>
          <cell r="U106">
            <v>0.24384500000000001</v>
          </cell>
          <cell r="V106">
            <v>0.190085</v>
          </cell>
          <cell r="W106">
            <v>0.16197999999999999</v>
          </cell>
          <cell r="X106">
            <v>0.14038499999999998</v>
          </cell>
          <cell r="Y106">
            <v>0.31633</v>
          </cell>
          <cell r="Z106">
            <v>0.6502</v>
          </cell>
          <cell r="AA106">
            <v>0.64700000000000002</v>
          </cell>
          <cell r="AB106">
            <v>0.45748749999999927</v>
          </cell>
          <cell r="AC106">
            <v>0.5602725700000003</v>
          </cell>
          <cell r="AD106">
            <v>0.47068721000000047</v>
          </cell>
          <cell r="AE106">
            <v>0.54478340999999997</v>
          </cell>
        </row>
        <row r="107">
          <cell r="H107">
            <v>0.174785</v>
          </cell>
          <cell r="I107">
            <v>6.6820000000000004E-2</v>
          </cell>
          <cell r="J107">
            <v>9.184500000000001E-2</v>
          </cell>
          <cell r="K107">
            <v>3.107E-2</v>
          </cell>
          <cell r="L107">
            <v>0.16620499999999999</v>
          </cell>
          <cell r="M107">
            <v>0.34528000000000003</v>
          </cell>
          <cell r="N107">
            <v>0.41223000000000004</v>
          </cell>
          <cell r="O107">
            <v>0.11375</v>
          </cell>
          <cell r="P107">
            <v>0.42854499999999995</v>
          </cell>
          <cell r="Q107">
            <v>0.36744499999999997</v>
          </cell>
          <cell r="R107">
            <v>0.29289000000000004</v>
          </cell>
          <cell r="S107">
            <v>0.28170999999999996</v>
          </cell>
          <cell r="T107">
            <v>0.30868499999999999</v>
          </cell>
          <cell r="U107">
            <v>0.45285500000000001</v>
          </cell>
          <cell r="V107">
            <v>0.35301500000000002</v>
          </cell>
          <cell r="W107">
            <v>0.35450480000000001</v>
          </cell>
          <cell r="X107">
            <v>0.30724260000000003</v>
          </cell>
          <cell r="Y107">
            <v>0.6923108</v>
          </cell>
          <cell r="Z107">
            <v>0.6502</v>
          </cell>
          <cell r="AA107">
            <v>0.64700000000000002</v>
          </cell>
          <cell r="AB107">
            <v>0.45748749999999927</v>
          </cell>
          <cell r="AC107">
            <v>0.5602725700000003</v>
          </cell>
          <cell r="AD107">
            <v>0.47068721000000047</v>
          </cell>
          <cell r="AE107">
            <v>0.54478340999999997</v>
          </cell>
        </row>
        <row r="108">
          <cell r="H108">
            <v>0.16187400000000002</v>
          </cell>
          <cell r="I108">
            <v>0.40232200000000001</v>
          </cell>
          <cell r="J108">
            <v>0.21423400000000004</v>
          </cell>
          <cell r="K108">
            <v>0.16636200000000001</v>
          </cell>
          <cell r="L108">
            <v>0.14161000000000001</v>
          </cell>
          <cell r="M108">
            <v>0.21616506400000002</v>
          </cell>
          <cell r="N108">
            <v>0.43234400000000001</v>
          </cell>
          <cell r="O108">
            <v>0.29482056200000006</v>
          </cell>
          <cell r="P108">
            <v>0.20296021200000003</v>
          </cell>
          <cell r="Q108">
            <v>0.39565800000000001</v>
          </cell>
          <cell r="R108">
            <v>0.36665600000000004</v>
          </cell>
          <cell r="S108">
            <v>0.54201909199999998</v>
          </cell>
          <cell r="T108">
            <v>0.55654331400000001</v>
          </cell>
          <cell r="U108">
            <v>0.70082122600000007</v>
          </cell>
          <cell r="V108">
            <v>0.47504799999999997</v>
          </cell>
          <cell r="W108">
            <v>0.35580000000000001</v>
          </cell>
          <cell r="X108">
            <v>0.66449999999999998</v>
          </cell>
          <cell r="Y108">
            <v>1.038</v>
          </cell>
          <cell r="Z108">
            <v>0.46650000000000003</v>
          </cell>
          <cell r="AA108">
            <v>0.95889999999999997</v>
          </cell>
          <cell r="AB108">
            <v>0.46645769387703823</v>
          </cell>
          <cell r="AC108">
            <v>0.49047162329837557</v>
          </cell>
          <cell r="AD108">
            <v>0.51237945405876495</v>
          </cell>
          <cell r="AE108">
            <v>0.52849590625857834</v>
          </cell>
        </row>
        <row r="109">
          <cell r="H109">
            <v>0.31422600000000006</v>
          </cell>
          <cell r="I109">
            <v>1.1833</v>
          </cell>
          <cell r="J109">
            <v>0.63009999999999999</v>
          </cell>
          <cell r="K109">
            <v>0.48930000000000001</v>
          </cell>
          <cell r="L109">
            <v>0.41649999999999998</v>
          </cell>
          <cell r="M109">
            <v>0.63577960000000011</v>
          </cell>
          <cell r="N109">
            <v>1.2715999999999998</v>
          </cell>
          <cell r="O109">
            <v>0.86711930000000004</v>
          </cell>
          <cell r="P109">
            <v>0.59694180000000008</v>
          </cell>
          <cell r="Q109">
            <v>1.1637</v>
          </cell>
          <cell r="R109">
            <v>1.0784</v>
          </cell>
          <cell r="S109">
            <v>1.5941737999999999</v>
          </cell>
          <cell r="T109">
            <v>1.6368920999999999</v>
          </cell>
          <cell r="U109">
            <v>2.0612388999999998</v>
          </cell>
          <cell r="V109">
            <v>1.3971999999999998</v>
          </cell>
          <cell r="W109">
            <v>1.0427</v>
          </cell>
          <cell r="X109">
            <v>0.80215000000000003</v>
          </cell>
          <cell r="Y109">
            <v>0.2843</v>
          </cell>
          <cell r="Z109">
            <v>0.34749999999999998</v>
          </cell>
          <cell r="AA109">
            <v>0.2964</v>
          </cell>
          <cell r="AB109">
            <v>0.53927991626881955</v>
          </cell>
          <cell r="AC109">
            <v>0.4102555079683779</v>
          </cell>
          <cell r="AD109">
            <v>0.42249327104785911</v>
          </cell>
          <cell r="AE109">
            <v>0.42234898958167211</v>
          </cell>
        </row>
        <row r="131">
          <cell r="H131">
            <v>2.7637531750820971E-2</v>
          </cell>
          <cell r="I131">
            <v>6.7805425246072637E-2</v>
          </cell>
          <cell r="J131">
            <v>4.9110933933817151E-2</v>
          </cell>
          <cell r="K131">
            <v>3.8348970016221416E-2</v>
          </cell>
          <cell r="L131">
            <v>6.6037027419237657E-2</v>
          </cell>
          <cell r="M131">
            <v>2.9153301316679522E-2</v>
          </cell>
          <cell r="N131">
            <v>7.9577902207574089E-2</v>
          </cell>
          <cell r="O131">
            <v>0.19129011921134953</v>
          </cell>
          <cell r="P131">
            <v>0.14137077484240779</v>
          </cell>
          <cell r="Q131">
            <v>0.21059091834994842</v>
          </cell>
          <cell r="R131">
            <v>0.10413336917448265</v>
          </cell>
          <cell r="S131">
            <v>0.21539085530850052</v>
          </cell>
          <cell r="T131">
            <v>0.19139117051574009</v>
          </cell>
          <cell r="U131">
            <v>0.25454823575984653</v>
          </cell>
          <cell r="V131">
            <v>0.21195511095922112</v>
          </cell>
          <cell r="W131">
            <v>0.19125980382003235</v>
          </cell>
          <cell r="X131">
            <v>0.26220792463265175</v>
          </cell>
          <cell r="Y131">
            <v>0.21725019930928702</v>
          </cell>
          <cell r="Z131">
            <v>2.7993000000000001E-2</v>
          </cell>
          <cell r="AA131">
            <v>4.1474999999999998E-2</v>
          </cell>
          <cell r="AB131">
            <v>4.0846333382852616E-2</v>
          </cell>
          <cell r="AC131">
            <v>5.0886648139373152E-2</v>
          </cell>
          <cell r="AD131">
            <v>5.2535476840249826E-2</v>
          </cell>
          <cell r="AE131">
            <v>5.8530607733513491E-2</v>
          </cell>
        </row>
        <row r="132">
          <cell r="H132">
            <v>1.245184060327729E-2</v>
          </cell>
          <cell r="I132">
            <v>3.0549122650087968E-2</v>
          </cell>
          <cell r="J132">
            <v>2.2126488238364762E-2</v>
          </cell>
          <cell r="K132">
            <v>1.7277782482426805E-2</v>
          </cell>
          <cell r="L132">
            <v>2.9752386962492529E-2</v>
          </cell>
          <cell r="M132">
            <v>1.3134756906930521E-2</v>
          </cell>
          <cell r="N132">
            <v>3.585310594179475E-2</v>
          </cell>
          <cell r="O132">
            <v>8.6184037521038065E-2</v>
          </cell>
          <cell r="P132">
            <v>6.3693327254058227E-2</v>
          </cell>
          <cell r="Q132">
            <v>9.4879838454222556E-2</v>
          </cell>
          <cell r="R132">
            <v>4.6916350060977136E-2</v>
          </cell>
          <cell r="S132">
            <v>9.7042406749124469E-2</v>
          </cell>
          <cell r="T132">
            <v>8.6229565274614936E-2</v>
          </cell>
          <cell r="U132">
            <v>0.11468441126016633</v>
          </cell>
          <cell r="V132">
            <v>9.5494463127510462E-2</v>
          </cell>
          <cell r="W132">
            <v>8.6170379194964994E-2</v>
          </cell>
          <cell r="X132">
            <v>0.11813541498129401</v>
          </cell>
          <cell r="Y132">
            <v>9.78801174149391E-2</v>
          </cell>
          <cell r="Z132">
            <v>8.2645999999999997E-2</v>
          </cell>
          <cell r="AA132">
            <v>0.12245</v>
          </cell>
          <cell r="AB132">
            <v>0.12059393665413629</v>
          </cell>
          <cell r="AC132">
            <v>0.15023677069719693</v>
          </cell>
          <cell r="AD132">
            <v>0.15510474114740425</v>
          </cell>
          <cell r="AE132">
            <v>0.17280465140370652</v>
          </cell>
        </row>
        <row r="133">
          <cell r="H133">
            <v>1.461062764590175E-2</v>
          </cell>
          <cell r="I133">
            <v>3.5845452103839388E-2</v>
          </cell>
          <cell r="J133">
            <v>2.5962577827818099E-2</v>
          </cell>
          <cell r="K133">
            <v>2.0273247501351788E-2</v>
          </cell>
          <cell r="L133">
            <v>3.4910585618269804E-2</v>
          </cell>
          <cell r="M133">
            <v>1.5411941776389961E-2</v>
          </cell>
          <cell r="N133">
            <v>4.2068991850631177E-2</v>
          </cell>
          <cell r="O133">
            <v>0.10112584326761248</v>
          </cell>
          <cell r="P133">
            <v>7.4735897903533979E-2</v>
          </cell>
          <cell r="Q133">
            <v>0.11132924319582904</v>
          </cell>
          <cell r="R133">
            <v>5.5050280764540223E-2</v>
          </cell>
          <cell r="S133">
            <v>0.11386673794237505</v>
          </cell>
          <cell r="T133">
            <v>0.10117926420964501</v>
          </cell>
          <cell r="U133">
            <v>0.13456735297998723</v>
          </cell>
          <cell r="V133">
            <v>0.11205042591326843</v>
          </cell>
          <cell r="W133">
            <v>0.10110981698500271</v>
          </cell>
          <cell r="X133">
            <v>0.13861666038605433</v>
          </cell>
          <cell r="Y133">
            <v>0.11484968327577393</v>
          </cell>
          <cell r="Z133">
            <v>2.2661000000000001E-2</v>
          </cell>
          <cell r="AA133">
            <v>3.3575000000000001E-2</v>
          </cell>
          <cell r="AB133">
            <v>3.3066079405166406E-2</v>
          </cell>
          <cell r="AC133">
            <v>4.1193953255683029E-2</v>
          </cell>
          <cell r="AD133">
            <v>4.2528719346868915E-2</v>
          </cell>
          <cell r="AE133">
            <v>4.7381920546177597E-2</v>
          </cell>
        </row>
        <row r="134">
          <cell r="H134">
            <v>4.7323598598832305E-2</v>
          </cell>
          <cell r="I134">
            <v>6.3539377139690933E-2</v>
          </cell>
          <cell r="J134">
            <v>7.4493301011168897E-2</v>
          </cell>
          <cell r="K134">
            <v>5.6242276796304551E-2</v>
          </cell>
          <cell r="L134">
            <v>4.7356692024425905E-2</v>
          </cell>
          <cell r="M134">
            <v>0.13958806915375851</v>
          </cell>
          <cell r="N134">
            <v>9.9958692005435654E-2</v>
          </cell>
          <cell r="O134">
            <v>0.13430966777158107</v>
          </cell>
          <cell r="P134">
            <v>6.0114207590754469E-2</v>
          </cell>
          <cell r="Q134">
            <v>5.8310615895903861E-2</v>
          </cell>
          <cell r="R134">
            <v>7.3368124540986873E-2</v>
          </cell>
          <cell r="S134">
            <v>0.10579968162270412</v>
          </cell>
          <cell r="T134">
            <v>0.13090104493544141</v>
          </cell>
          <cell r="U134">
            <v>0.18562102415444087</v>
          </cell>
          <cell r="V134">
            <v>6.9612020736114513E-2</v>
          </cell>
          <cell r="W134">
            <v>8.6866670950193486E-2</v>
          </cell>
          <cell r="X134">
            <v>0.15042390425477303</v>
          </cell>
          <cell r="Y134">
            <v>6.9917599237908579E-2</v>
          </cell>
          <cell r="Z134">
            <v>6.0696E-2</v>
          </cell>
          <cell r="AA134">
            <v>0.20314799999999997</v>
          </cell>
          <cell r="AB134">
            <v>0.13470040401937183</v>
          </cell>
          <cell r="AC134">
            <v>0.11643600922484103</v>
          </cell>
          <cell r="AD134">
            <v>0.11439186666203939</v>
          </cell>
          <cell r="AE134">
            <v>0.11940706859733403</v>
          </cell>
        </row>
        <row r="135">
          <cell r="H135">
            <v>8.7405897783390932E-2</v>
          </cell>
          <cell r="I135">
            <v>0.11735617045042701</v>
          </cell>
          <cell r="J135">
            <v>0.13758788525203705</v>
          </cell>
          <cell r="K135">
            <v>0.10387854775026077</v>
          </cell>
          <cell r="L135">
            <v>8.746702078883388E-2</v>
          </cell>
          <cell r="M135">
            <v>0.25781683695828184</v>
          </cell>
          <cell r="N135">
            <v>0.18462203794037227</v>
          </cell>
          <cell r="O135">
            <v>0.24806771759013438</v>
          </cell>
          <cell r="P135">
            <v>0.11102993938708366</v>
          </cell>
          <cell r="Q135">
            <v>0.10769873559044393</v>
          </cell>
          <cell r="R135">
            <v>0.1355097030669774</v>
          </cell>
          <cell r="S135">
            <v>0.19541024840104954</v>
          </cell>
          <cell r="T135">
            <v>0.24177204802951249</v>
          </cell>
          <cell r="U135">
            <v>0.34283893752939848</v>
          </cell>
          <cell r="V135">
            <v>0.12857224194920477</v>
          </cell>
          <cell r="W135">
            <v>0.16044129327991158</v>
          </cell>
          <cell r="X135">
            <v>0.27783044376924665</v>
          </cell>
          <cell r="Y135">
            <v>0.12913664034838468</v>
          </cell>
          <cell r="Z135">
            <v>3.0348E-2</v>
          </cell>
          <cell r="AA135">
            <v>0.10157399999999998</v>
          </cell>
          <cell r="AB135">
            <v>6.7350202009685917E-2</v>
          </cell>
          <cell r="AC135">
            <v>5.8218004612420514E-2</v>
          </cell>
          <cell r="AD135">
            <v>5.7195933331019695E-2</v>
          </cell>
          <cell r="AE135">
            <v>5.9703534298667017E-2</v>
          </cell>
        </row>
        <row r="136">
          <cell r="H136">
            <v>2.1851474445847733E-2</v>
          </cell>
          <cell r="I136">
            <v>2.9339042612606753E-2</v>
          </cell>
          <cell r="J136">
            <v>3.4396971313009263E-2</v>
          </cell>
          <cell r="K136">
            <v>2.5969636937565193E-2</v>
          </cell>
          <cell r="L136">
            <v>2.186675519720847E-2</v>
          </cell>
          <cell r="M136">
            <v>6.4454209239570459E-2</v>
          </cell>
          <cell r="N136">
            <v>4.6155509485093067E-2</v>
          </cell>
          <cell r="O136">
            <v>6.2016929397533595E-2</v>
          </cell>
          <cell r="P136">
            <v>2.7757484846770916E-2</v>
          </cell>
          <cell r="Q136">
            <v>2.6924683897610983E-2</v>
          </cell>
          <cell r="R136">
            <v>3.3877425766744351E-2</v>
          </cell>
          <cell r="S136">
            <v>4.8852562100262384E-2</v>
          </cell>
          <cell r="T136">
            <v>6.0443012007378123E-2</v>
          </cell>
          <cell r="U136">
            <v>8.570973438234962E-2</v>
          </cell>
          <cell r="V136">
            <v>3.2143060487301194E-2</v>
          </cell>
          <cell r="W136">
            <v>4.0110323319977895E-2</v>
          </cell>
          <cell r="X136">
            <v>6.9457610942311662E-2</v>
          </cell>
          <cell r="Y136">
            <v>3.228416008709617E-2</v>
          </cell>
          <cell r="Z136">
            <v>0.18546000000000001</v>
          </cell>
          <cell r="AA136">
            <v>0.62073</v>
          </cell>
          <cell r="AB136">
            <v>0.41158456783696956</v>
          </cell>
          <cell r="AC136">
            <v>0.35577669485368096</v>
          </cell>
          <cell r="AD136">
            <v>0.34953070368956485</v>
          </cell>
          <cell r="AE136">
            <v>0.36485493182518736</v>
          </cell>
        </row>
        <row r="137">
          <cell r="H137">
            <v>4.2189029171929009E-2</v>
          </cell>
          <cell r="I137">
            <v>5.6645409797275316E-2</v>
          </cell>
          <cell r="J137">
            <v>6.6410842423784755E-2</v>
          </cell>
          <cell r="K137">
            <v>5.0140038515869477E-2</v>
          </cell>
          <cell r="L137">
            <v>4.2218531989531759E-2</v>
          </cell>
          <cell r="M137">
            <v>0.12444288464838921</v>
          </cell>
          <cell r="N137">
            <v>8.9113260569099004E-2</v>
          </cell>
          <cell r="O137">
            <v>0.11973718524075097</v>
          </cell>
          <cell r="P137">
            <v>5.3591868175390939E-2</v>
          </cell>
          <cell r="Q137">
            <v>5.1983964616041198E-2</v>
          </cell>
          <cell r="R137">
            <v>6.5407746625291335E-2</v>
          </cell>
          <cell r="S137">
            <v>9.432050787598395E-2</v>
          </cell>
          <cell r="T137">
            <v>0.11669839502766798</v>
          </cell>
          <cell r="U137">
            <v>0.16548130393381105</v>
          </cell>
          <cell r="V137">
            <v>6.2059176827379478E-2</v>
          </cell>
          <cell r="W137">
            <v>7.7441712449917086E-2</v>
          </cell>
          <cell r="X137">
            <v>0.13410304103366871</v>
          </cell>
          <cell r="Y137">
            <v>6.2331600326610628E-2</v>
          </cell>
          <cell r="Z137">
            <v>6.0696E-2</v>
          </cell>
          <cell r="AA137">
            <v>0.20314799999999997</v>
          </cell>
          <cell r="AB137">
            <v>0.13470040401937183</v>
          </cell>
          <cell r="AC137">
            <v>0.11643600922484103</v>
          </cell>
          <cell r="AD137">
            <v>0.11439186666203939</v>
          </cell>
          <cell r="AE137">
            <v>0.11940706859733403</v>
          </cell>
        </row>
        <row r="138">
          <cell r="H138">
            <v>8.3687999999999999E-2</v>
          </cell>
          <cell r="I138">
            <v>7.8474000000000002E-2</v>
          </cell>
          <cell r="J138">
            <v>0.23700600000000002</v>
          </cell>
          <cell r="K138">
            <v>0.23515800000000001</v>
          </cell>
          <cell r="L138">
            <v>0.27984000000000003</v>
          </cell>
          <cell r="M138">
            <v>0.176814</v>
          </cell>
          <cell r="N138">
            <v>8.4347999999999992E-2</v>
          </cell>
          <cell r="O138">
            <v>0.40854000000000001</v>
          </cell>
          <cell r="P138">
            <v>0.225324</v>
          </cell>
          <cell r="Q138">
            <v>5.4120000000000001E-2</v>
          </cell>
          <cell r="R138">
            <v>0.40906799999999999</v>
          </cell>
          <cell r="S138">
            <v>0.27079799999999998</v>
          </cell>
          <cell r="T138">
            <v>0.207372</v>
          </cell>
          <cell r="U138">
            <v>0.19912200000000002</v>
          </cell>
          <cell r="V138">
            <v>0.15206400000000003</v>
          </cell>
          <cell r="W138">
            <v>0.27260000000000001</v>
          </cell>
          <cell r="X138">
            <v>0.189</v>
          </cell>
          <cell r="Y138">
            <v>0.1072</v>
          </cell>
          <cell r="Z138">
            <v>0.44969999999999999</v>
          </cell>
          <cell r="AA138">
            <v>0.112</v>
          </cell>
          <cell r="AB138">
            <v>0.4401652614761517</v>
          </cell>
          <cell r="AC138">
            <v>0.21984801303614007</v>
          </cell>
          <cell r="AD138">
            <v>0.15364627260124672</v>
          </cell>
          <cell r="AE138">
            <v>0.15855763042086438</v>
          </cell>
        </row>
        <row r="139">
          <cell r="H139">
            <v>4.3112000000000004E-2</v>
          </cell>
          <cell r="I139">
            <v>4.0426000000000004E-2</v>
          </cell>
          <cell r="J139">
            <v>0.12209400000000002</v>
          </cell>
          <cell r="K139">
            <v>0.12114200000000001</v>
          </cell>
          <cell r="L139">
            <v>0.14416000000000001</v>
          </cell>
          <cell r="M139">
            <v>9.1086E-2</v>
          </cell>
          <cell r="N139">
            <v>4.3452000000000005E-2</v>
          </cell>
          <cell r="O139">
            <v>0.21046000000000001</v>
          </cell>
          <cell r="P139">
            <v>0.11607600000000001</v>
          </cell>
          <cell r="Q139">
            <v>2.7880000000000002E-2</v>
          </cell>
          <cell r="R139">
            <v>0.210732</v>
          </cell>
          <cell r="S139">
            <v>0.13950200000000001</v>
          </cell>
          <cell r="T139">
            <v>0.10682800000000001</v>
          </cell>
          <cell r="U139">
            <v>0.102578</v>
          </cell>
          <cell r="V139">
            <v>7.8336000000000017E-2</v>
          </cell>
          <cell r="W139">
            <v>0.14680000000000001</v>
          </cell>
          <cell r="X139">
            <v>0.24359999999999998</v>
          </cell>
          <cell r="Y139">
            <v>0.1031</v>
          </cell>
          <cell r="Z139">
            <v>0.1915</v>
          </cell>
          <cell r="AA139">
            <v>0.29419999999999996</v>
          </cell>
          <cell r="AB139">
            <v>0.35744725178671727</v>
          </cell>
          <cell r="AC139">
            <v>0.22417923952580085</v>
          </cell>
          <cell r="AD139">
            <v>0.17356368464901417</v>
          </cell>
          <cell r="AE139">
            <v>0.17526384939785247</v>
          </cell>
        </row>
        <row r="140">
          <cell r="H140">
            <v>0.1671</v>
          </cell>
          <cell r="I140">
            <v>7.1599999999999997E-2</v>
          </cell>
          <cell r="J140">
            <v>0.26939999999999997</v>
          </cell>
          <cell r="K140">
            <v>4.3299999999999998E-2</v>
          </cell>
          <cell r="L140">
            <v>4.5899999999999996E-2</v>
          </cell>
          <cell r="M140">
            <v>9.9299999999999999E-2</v>
          </cell>
          <cell r="N140">
            <v>0.22140000000000001</v>
          </cell>
          <cell r="O140">
            <v>0.3105</v>
          </cell>
          <cell r="P140">
            <v>0.33019999999999999</v>
          </cell>
          <cell r="Q140">
            <v>0.38160000000000005</v>
          </cell>
          <cell r="R140">
            <v>0.1825</v>
          </cell>
          <cell r="S140">
            <v>0.3387</v>
          </cell>
          <cell r="T140">
            <v>0.48710000000000003</v>
          </cell>
          <cell r="U140">
            <v>0.3115</v>
          </cell>
          <cell r="V140">
            <v>0.2233</v>
          </cell>
          <cell r="W140">
            <v>0.1108</v>
          </cell>
          <cell r="X140">
            <v>0.22839999999999999</v>
          </cell>
          <cell r="Y140">
            <v>0.25869999999999999</v>
          </cell>
          <cell r="Z140">
            <v>7.1999999999999995E-2</v>
          </cell>
          <cell r="AA140">
            <v>0.26689999999999997</v>
          </cell>
          <cell r="AB140">
            <v>0.13994319</v>
          </cell>
          <cell r="AC140">
            <v>0.13183231000000001</v>
          </cell>
          <cell r="AD140">
            <v>0.11379148000000006</v>
          </cell>
          <cell r="AE140">
            <v>0.11830017999999998</v>
          </cell>
        </row>
        <row r="141">
          <cell r="H141">
            <v>6.2100589823534016E-2</v>
          </cell>
          <cell r="I141">
            <v>8.3379812909919804E-2</v>
          </cell>
          <cell r="J141">
            <v>9.7754145239702855E-2</v>
          </cell>
          <cell r="K141">
            <v>7.3804162521046185E-2</v>
          </cell>
          <cell r="L141">
            <v>6.2144016809424593E-2</v>
          </cell>
          <cell r="M141">
            <v>0.18317502648648007</v>
          </cell>
          <cell r="N141">
            <v>0.13117121088250666</v>
          </cell>
          <cell r="O141">
            <v>0.17624842223693205</v>
          </cell>
          <cell r="P141">
            <v>7.8885119870244436E-2</v>
          </cell>
          <cell r="Q141">
            <v>7.6518349139207631E-2</v>
          </cell>
          <cell r="R141">
            <v>9.6277627719423012E-2</v>
          </cell>
          <cell r="S141">
            <v>0.13883607389219457</v>
          </cell>
          <cell r="T141">
            <v>0.17177544269020198</v>
          </cell>
          <cell r="U141">
            <v>0.24358196386028133</v>
          </cell>
          <cell r="V141">
            <v>9.1348664820841821E-2</v>
          </cell>
          <cell r="W141">
            <v>3.3659473654209432E-2</v>
          </cell>
          <cell r="X141">
            <v>5.7814844658594489E-2</v>
          </cell>
          <cell r="Y141">
            <v>2.6639964131567617E-2</v>
          </cell>
          <cell r="Z141">
            <v>4.7600000000000003E-2</v>
          </cell>
          <cell r="AA141">
            <v>2.12E-2</v>
          </cell>
          <cell r="AB141">
            <v>3.7391982114600208E-2</v>
          </cell>
          <cell r="AC141">
            <v>3.8556202084216395E-2</v>
          </cell>
          <cell r="AD141">
            <v>3.9254739655337212E-2</v>
          </cell>
          <cell r="AE141">
            <v>3.9612886681477867E-2</v>
          </cell>
        </row>
        <row r="142">
          <cell r="H142">
            <v>2.5129410176465982E-2</v>
          </cell>
          <cell r="I142">
            <v>3.3740187090080198E-2</v>
          </cell>
          <cell r="J142">
            <v>3.9556854760297154E-2</v>
          </cell>
          <cell r="K142">
            <v>2.9865337478953799E-2</v>
          </cell>
          <cell r="L142">
            <v>2.5146983190575397E-2</v>
          </cell>
          <cell r="M142">
            <v>7.4122973513519944E-2</v>
          </cell>
          <cell r="N142">
            <v>5.3079289117493357E-2</v>
          </cell>
          <cell r="O142">
            <v>7.1320077763067966E-2</v>
          </cell>
          <cell r="P142">
            <v>3.1921380129755567E-2</v>
          </cell>
          <cell r="Q142">
            <v>3.0963650860792346E-2</v>
          </cell>
          <cell r="R142">
            <v>3.8959372280576977E-2</v>
          </cell>
          <cell r="S142">
            <v>5.6180926107805416E-2</v>
          </cell>
          <cell r="T142">
            <v>6.9510057309798035E-2</v>
          </cell>
          <cell r="U142">
            <v>9.8567036139718664E-2</v>
          </cell>
          <cell r="V142">
            <v>3.6964835179158176E-2</v>
          </cell>
          <cell r="W142">
            <v>1.3620526345790574E-2</v>
          </cell>
          <cell r="X142">
            <v>2.3395155341405505E-2</v>
          </cell>
          <cell r="Y142">
            <v>1.0780035868432387E-2</v>
          </cell>
          <cell r="Z142">
            <v>4.7600000000000003E-2</v>
          </cell>
          <cell r="AA142">
            <v>2.12E-2</v>
          </cell>
          <cell r="AB142">
            <v>3.7391982114600208E-2</v>
          </cell>
          <cell r="AC142">
            <v>3.8556202084216395E-2</v>
          </cell>
          <cell r="AD142">
            <v>3.9254739655337212E-2</v>
          </cell>
          <cell r="AE142">
            <v>3.9612886681477867E-2</v>
          </cell>
        </row>
        <row r="143">
          <cell r="H143">
            <v>1.8200000000000001E-2</v>
          </cell>
          <cell r="I143">
            <v>2.7699999999999999E-2</v>
          </cell>
          <cell r="J143">
            <v>1.0199999999999999E-2</v>
          </cell>
          <cell r="K143">
            <v>7.4000000000000003E-3</v>
          </cell>
          <cell r="L143">
            <v>3.2199999999999999E-2</v>
          </cell>
          <cell r="M143">
            <v>1.3099999999999999E-2</v>
          </cell>
          <cell r="N143">
            <v>7.7200000000000005E-2</v>
          </cell>
          <cell r="O143">
            <v>4.1299999999999996E-2</v>
          </cell>
          <cell r="P143">
            <v>4.8000000000000001E-2</v>
          </cell>
          <cell r="Q143">
            <v>4.5499999999999999E-2</v>
          </cell>
          <cell r="R143">
            <v>5.1299999999999998E-2</v>
          </cell>
          <cell r="S143">
            <v>5.0299999999999997E-2</v>
          </cell>
          <cell r="T143">
            <v>2.52E-2</v>
          </cell>
          <cell r="U143">
            <v>3.0499999999999999E-2</v>
          </cell>
          <cell r="V143">
            <v>2.5999999999999999E-2</v>
          </cell>
          <cell r="W143">
            <v>6.9501599999999997E-2</v>
          </cell>
          <cell r="X143">
            <v>0.11937869999999999</v>
          </cell>
          <cell r="Y143">
            <v>5.5007399999999998E-2</v>
          </cell>
          <cell r="Z143">
            <v>0.3372</v>
          </cell>
          <cell r="AA143">
            <v>1.1285999999999998</v>
          </cell>
          <cell r="AB143">
            <v>0.74833557788539917</v>
          </cell>
          <cell r="AC143">
            <v>0.64686671791578354</v>
          </cell>
          <cell r="AD143">
            <v>0.63551037034466329</v>
          </cell>
          <cell r="AE143">
            <v>0.66337260331852244</v>
          </cell>
        </row>
        <row r="144">
          <cell r="H144">
            <v>1.6199999999999999E-2</v>
          </cell>
          <cell r="I144">
            <v>7.2800000000000004E-2</v>
          </cell>
          <cell r="J144">
            <v>0.23139999999999999</v>
          </cell>
          <cell r="K144">
            <v>6.2899999999999998E-2</v>
          </cell>
          <cell r="L144">
            <v>8.0299999999999996E-2</v>
          </cell>
          <cell r="M144">
            <v>0.1036</v>
          </cell>
          <cell r="N144">
            <v>0.13750000000000001</v>
          </cell>
          <cell r="O144">
            <v>0.12790000000000001</v>
          </cell>
          <cell r="P144">
            <v>0.24299999999999999</v>
          </cell>
          <cell r="Q144">
            <v>0.21619999999999998</v>
          </cell>
          <cell r="R144">
            <v>0.15919999999999998</v>
          </cell>
          <cell r="S144">
            <v>0.2424</v>
          </cell>
          <cell r="T144">
            <v>0.153</v>
          </cell>
          <cell r="U144">
            <v>0.15630000000000002</v>
          </cell>
          <cell r="V144">
            <v>0.32839999999999997</v>
          </cell>
          <cell r="W144">
            <v>0.2853</v>
          </cell>
          <cell r="X144">
            <v>8.43E-2</v>
          </cell>
          <cell r="Y144">
            <v>0.13190000000000002</v>
          </cell>
          <cell r="Z144">
            <v>0.14849999999999999</v>
          </cell>
          <cell r="AA144">
            <v>0.33030000000000004</v>
          </cell>
          <cell r="AB144">
            <v>0.26767490999999999</v>
          </cell>
          <cell r="AC144">
            <v>0.22668945999999998</v>
          </cell>
          <cell r="AD144">
            <v>0.21574797999999998</v>
          </cell>
          <cell r="AE144">
            <v>0.248752</v>
          </cell>
        </row>
        <row r="145">
          <cell r="H145">
            <v>5.5926000000000003E-2</v>
          </cell>
          <cell r="I145">
            <v>7.7945400000000012E-2</v>
          </cell>
          <cell r="J145">
            <v>3.9616200000000004E-2</v>
          </cell>
          <cell r="K145">
            <v>3.7861200000000005E-2</v>
          </cell>
          <cell r="L145">
            <v>4.8601800000000001E-2</v>
          </cell>
          <cell r="M145">
            <v>4.8461400000000002E-2</v>
          </cell>
          <cell r="N145">
            <v>0.1010412</v>
          </cell>
          <cell r="O145">
            <v>5.0918399999999996E-2</v>
          </cell>
          <cell r="P145">
            <v>5.8921200000000007E-2</v>
          </cell>
          <cell r="Q145">
            <v>8.45442E-2</v>
          </cell>
          <cell r="R145">
            <v>9.3974400000000013E-2</v>
          </cell>
          <cell r="S145">
            <v>5.9202000000000005E-2</v>
          </cell>
          <cell r="T145">
            <v>7.4201400000000001E-2</v>
          </cell>
          <cell r="U145">
            <v>0.1071486</v>
          </cell>
          <cell r="V145">
            <v>0.11398140000000001</v>
          </cell>
          <cell r="W145">
            <v>9.4021200000000013E-2</v>
          </cell>
          <cell r="X145">
            <v>5.4498600000000001E-2</v>
          </cell>
          <cell r="Y145">
            <v>5.9061600000000006E-2</v>
          </cell>
          <cell r="Z145">
            <v>0.3604</v>
          </cell>
          <cell r="AA145">
            <v>0.33529999999999999</v>
          </cell>
          <cell r="AB145">
            <v>0.18800158000000008</v>
          </cell>
          <cell r="AC145">
            <v>0.1901061300000001</v>
          </cell>
          <cell r="AD145">
            <v>0.24725164000000002</v>
          </cell>
          <cell r="AE145">
            <v>0.28489977000000005</v>
          </cell>
        </row>
        <row r="146">
          <cell r="H146">
            <v>0.18307400000000001</v>
          </cell>
          <cell r="I146">
            <v>0.25515460000000001</v>
          </cell>
          <cell r="J146">
            <v>0.12968380000000002</v>
          </cell>
          <cell r="K146">
            <v>0.12393880000000002</v>
          </cell>
          <cell r="L146">
            <v>0.1590982</v>
          </cell>
          <cell r="M146">
            <v>0.15863859999999999</v>
          </cell>
          <cell r="N146">
            <v>0.33075880000000002</v>
          </cell>
          <cell r="O146">
            <v>0.16668160000000001</v>
          </cell>
          <cell r="P146">
            <v>0.19287880000000002</v>
          </cell>
          <cell r="Q146">
            <v>0.2767558</v>
          </cell>
          <cell r="R146">
            <v>0.3076256</v>
          </cell>
          <cell r="S146">
            <v>0.193798</v>
          </cell>
          <cell r="T146">
            <v>0.24289860000000002</v>
          </cell>
          <cell r="U146">
            <v>0.35075139999999999</v>
          </cell>
          <cell r="V146">
            <v>0.37311860000000002</v>
          </cell>
          <cell r="W146">
            <v>0.30777879999999996</v>
          </cell>
          <cell r="X146">
            <v>0.17840139999999999</v>
          </cell>
          <cell r="Y146">
            <v>0.19333839999999999</v>
          </cell>
          <cell r="Z146">
            <v>0.3604</v>
          </cell>
          <cell r="AA146">
            <v>0.33529999999999999</v>
          </cell>
          <cell r="AB146">
            <v>0.18800158000000008</v>
          </cell>
          <cell r="AC146">
            <v>0.1901061300000001</v>
          </cell>
          <cell r="AD146">
            <v>0.24725164000000002</v>
          </cell>
          <cell r="AE146">
            <v>0.28489977000000005</v>
          </cell>
        </row>
        <row r="147">
          <cell r="H147">
            <v>0.13889000000000001</v>
          </cell>
          <cell r="I147">
            <v>8.6394000000000026E-2</v>
          </cell>
          <cell r="J147">
            <v>8.9862000000000011E-2</v>
          </cell>
          <cell r="K147">
            <v>0.10047000000000002</v>
          </cell>
          <cell r="L147">
            <v>9.1595999999999997E-2</v>
          </cell>
          <cell r="M147">
            <v>5.3102692600000008E-2</v>
          </cell>
          <cell r="N147">
            <v>7.5077616799999997E-2</v>
          </cell>
          <cell r="O147">
            <v>0.14943000000000001</v>
          </cell>
          <cell r="P147">
            <v>0.19896800000000001</v>
          </cell>
          <cell r="Q147">
            <v>0.17751400000000001</v>
          </cell>
          <cell r="R147">
            <v>0.29961847200000008</v>
          </cell>
          <cell r="S147">
            <v>0.32215000000000005</v>
          </cell>
          <cell r="T147">
            <v>0.23167600000000005</v>
          </cell>
          <cell r="U147">
            <v>0.13569400000000001</v>
          </cell>
          <cell r="V147">
            <v>0.19543199999999999</v>
          </cell>
          <cell r="W147">
            <v>7.3900000000000007E-2</v>
          </cell>
          <cell r="X147">
            <v>0.19789999999999999</v>
          </cell>
          <cell r="Y147">
            <v>0.19040000000000001</v>
          </cell>
          <cell r="Z147">
            <v>0.27250000000000002</v>
          </cell>
          <cell r="AA147">
            <v>0.30969999999999998</v>
          </cell>
          <cell r="AB147">
            <v>0.14437921709174992</v>
          </cell>
          <cell r="AC147">
            <v>0.12593667786924057</v>
          </cell>
          <cell r="AD147">
            <v>0.11274781687252457</v>
          </cell>
          <cell r="AE147">
            <v>0.11357810546743598</v>
          </cell>
        </row>
        <row r="148">
          <cell r="H148">
            <v>0.26961000000000002</v>
          </cell>
          <cell r="I148">
            <v>0.16770600000000002</v>
          </cell>
          <cell r="J148">
            <v>0.17443800000000001</v>
          </cell>
          <cell r="K148">
            <v>0.19503000000000001</v>
          </cell>
          <cell r="L148">
            <v>0.17780399999999999</v>
          </cell>
          <cell r="M148">
            <v>0.10308169740000001</v>
          </cell>
          <cell r="N148">
            <v>0.14573890320000002</v>
          </cell>
          <cell r="O148">
            <v>0.29006999999999999</v>
          </cell>
          <cell r="P148">
            <v>0.38623200000000002</v>
          </cell>
          <cell r="Q148">
            <v>0.344586</v>
          </cell>
          <cell r="R148">
            <v>0.58161232800000007</v>
          </cell>
          <cell r="S148">
            <v>0.62535000000000007</v>
          </cell>
          <cell r="T148">
            <v>0.44972400000000012</v>
          </cell>
          <cell r="U148">
            <v>0.26340600000000003</v>
          </cell>
          <cell r="V148">
            <v>0.37936799999999998</v>
          </cell>
          <cell r="W148">
            <v>0.15509999999999999</v>
          </cell>
          <cell r="X148">
            <v>0.2155</v>
          </cell>
          <cell r="Y148">
            <v>0.21199999999999999</v>
          </cell>
          <cell r="Z148">
            <v>0.20980000000000001</v>
          </cell>
          <cell r="AA148">
            <v>0.19269999999999998</v>
          </cell>
          <cell r="AB148">
            <v>0.28119913349861531</v>
          </cell>
          <cell r="AC148">
            <v>0.25254892801661488</v>
          </cell>
          <cell r="AD148">
            <v>0.26806078039084402</v>
          </cell>
          <cell r="AE148">
            <v>0.28886737875496393</v>
          </cell>
        </row>
        <row r="168">
          <cell r="G168" t="str">
            <v>Western MT portion of state</v>
          </cell>
        </row>
        <row r="169">
          <cell r="H169">
            <v>5.8452515664333813</v>
          </cell>
          <cell r="I169">
            <v>2.3942560490388454</v>
          </cell>
          <cell r="J169">
            <v>3.2535508684892789</v>
          </cell>
          <cell r="K169">
            <v>3.8808061249763441</v>
          </cell>
          <cell r="L169">
            <v>2.6785158945721284</v>
          </cell>
          <cell r="M169">
            <v>2.1289433230787926</v>
          </cell>
          <cell r="N169">
            <v>1.9047034050448099</v>
          </cell>
          <cell r="O169">
            <v>2.9945048391710078</v>
          </cell>
          <cell r="P169">
            <v>3.7348996623363648</v>
          </cell>
          <cell r="Q169">
            <v>4.3096744291447084</v>
          </cell>
          <cell r="R169">
            <v>4.6932151602156393</v>
          </cell>
          <cell r="S169">
            <v>6.7040926655271003</v>
          </cell>
          <cell r="T169">
            <v>8.0155996509731651</v>
          </cell>
          <cell r="U169">
            <v>8.5121404979223296</v>
          </cell>
          <cell r="V169">
            <v>5.7106188925677364</v>
          </cell>
          <cell r="W169">
            <v>3.9531865469773946</v>
          </cell>
          <cell r="X169">
            <v>3.613957014984337</v>
          </cell>
          <cell r="Y169">
            <v>4.2577960031375479</v>
          </cell>
          <cell r="Z169">
            <v>2.9053730099999999</v>
          </cell>
          <cell r="AA169">
            <v>5.76397475</v>
          </cell>
          <cell r="AB169">
            <v>4.1477159651255757</v>
          </cell>
          <cell r="AC169">
            <v>4.3042855770003277</v>
          </cell>
          <cell r="AD169">
            <v>3.9757692712668407</v>
          </cell>
          <cell r="AE169">
            <v>3.9080659306945158</v>
          </cell>
        </row>
        <row r="170">
          <cell r="H170">
            <v>2.6335253613638385</v>
          </cell>
          <cell r="I170">
            <v>1.0787104635412517</v>
          </cell>
          <cell r="J170">
            <v>1.4658579924699486</v>
          </cell>
          <cell r="K170">
            <v>1.7484621896089618</v>
          </cell>
          <cell r="L170">
            <v>1.2067811725468609</v>
          </cell>
          <cell r="M170">
            <v>0.95917620833130801</v>
          </cell>
          <cell r="N170">
            <v>0.85814693620145599</v>
          </cell>
          <cell r="O170">
            <v>1.3491471408980753</v>
          </cell>
          <cell r="P170">
            <v>1.6827253491356049</v>
          </cell>
          <cell r="Q170">
            <v>1.9416849350932321</v>
          </cell>
          <cell r="R170">
            <v>2.1144857514330568</v>
          </cell>
          <cell r="S170">
            <v>3.0204684706789751</v>
          </cell>
          <cell r="T170">
            <v>3.6113561114457378</v>
          </cell>
          <cell r="U170">
            <v>3.8350681105841429</v>
          </cell>
          <cell r="V170">
            <v>2.5728678247182866</v>
          </cell>
          <cell r="W170">
            <v>1.7810725357744892</v>
          </cell>
          <cell r="X170">
            <v>1.628235730433635</v>
          </cell>
          <cell r="Y170">
            <v>1.9183115782676574</v>
          </cell>
          <cell r="Z170">
            <v>2.52049922</v>
          </cell>
          <cell r="AA170">
            <v>4.3866505</v>
          </cell>
          <cell r="AB170">
            <v>3.3467175863389964</v>
          </cell>
          <cell r="AC170">
            <v>3.4921085643107492</v>
          </cell>
          <cell r="AD170">
            <v>3.2325006595168051</v>
          </cell>
          <cell r="AE170">
            <v>3.2055077433563333</v>
          </cell>
        </row>
        <row r="171">
          <cell r="H171">
            <v>3.0901020722027819</v>
          </cell>
          <cell r="I171">
            <v>1.2657274874199036</v>
          </cell>
          <cell r="J171">
            <v>1.7199951390407733</v>
          </cell>
          <cell r="K171">
            <v>2.0515946854146958</v>
          </cell>
          <cell r="L171">
            <v>1.4160019328810107</v>
          </cell>
          <cell r="M171">
            <v>1.1254694685898994</v>
          </cell>
          <cell r="N171">
            <v>1.0069246587537342</v>
          </cell>
          <cell r="O171">
            <v>1.5830500199309174</v>
          </cell>
          <cell r="P171">
            <v>1.9744609885280306</v>
          </cell>
          <cell r="Q171">
            <v>2.2783166357620592</v>
          </cell>
          <cell r="R171">
            <v>2.4810760883513034</v>
          </cell>
          <cell r="S171">
            <v>3.5441298637939256</v>
          </cell>
          <cell r="T171">
            <v>4.2374602375810966</v>
          </cell>
          <cell r="U171">
            <v>4.4999573914935276</v>
          </cell>
          <cell r="V171">
            <v>3.0189282827139783</v>
          </cell>
          <cell r="W171">
            <v>2.0898587172481164</v>
          </cell>
          <cell r="X171">
            <v>1.9105244545820284</v>
          </cell>
          <cell r="Y171">
            <v>2.2508910185947957</v>
          </cell>
          <cell r="Z171">
            <v>0.65600877000000002</v>
          </cell>
          <cell r="AA171">
            <v>1.1345497499999999</v>
          </cell>
          <cell r="AB171">
            <v>0.87002001760199665</v>
          </cell>
          <cell r="AC171">
            <v>0.90846325570362163</v>
          </cell>
          <cell r="AD171">
            <v>0.8416976698075469</v>
          </cell>
          <cell r="AE171">
            <v>0.83495356000334453</v>
          </cell>
        </row>
        <row r="172">
          <cell r="H172">
            <v>1.9601639052244866</v>
          </cell>
          <cell r="I172">
            <v>1.8139548177464644</v>
          </cell>
          <cell r="J172">
            <v>1.5990745699068862</v>
          </cell>
          <cell r="K172">
            <v>1.2830229881440107</v>
          </cell>
          <cell r="L172">
            <v>0.979871173680254</v>
          </cell>
          <cell r="M172">
            <v>1.241660719000097</v>
          </cell>
          <cell r="N172">
            <v>1.8848305823635303</v>
          </cell>
          <cell r="O172">
            <v>2.4988567954738619</v>
          </cell>
          <cell r="P172">
            <v>2.288456066580165</v>
          </cell>
          <cell r="Q172">
            <v>1.2544054066975698</v>
          </cell>
          <cell r="R172">
            <v>1.5651299718837426</v>
          </cell>
          <cell r="S172">
            <v>2.1687149616138099</v>
          </cell>
          <cell r="T172">
            <v>2.726992850636329</v>
          </cell>
          <cell r="U172">
            <v>2.3639545922978495</v>
          </cell>
          <cell r="V172">
            <v>2.12134434059036</v>
          </cell>
          <cell r="W172">
            <v>1.7332075021200439</v>
          </cell>
          <cell r="X172">
            <v>1.6498023915828299</v>
          </cell>
          <cell r="Y172">
            <v>1.7728331175696301</v>
          </cell>
          <cell r="Z172">
            <v>3.0494837200000005</v>
          </cell>
          <cell r="AA172">
            <v>3.9300753599999996</v>
          </cell>
          <cell r="AB172">
            <v>3.2949268651724135</v>
          </cell>
          <cell r="AC172">
            <v>3.0804508752407767</v>
          </cell>
          <cell r="AD172">
            <v>2.9901146137661283</v>
          </cell>
          <cell r="AE172">
            <v>3.1209850609635708</v>
          </cell>
        </row>
        <row r="173">
          <cell r="H173">
            <v>3.620390059325949</v>
          </cell>
          <cell r="I173">
            <v>3.3503443118873304</v>
          </cell>
          <cell r="J173">
            <v>2.9534640759282804</v>
          </cell>
          <cell r="K173">
            <v>2.3697220726198811</v>
          </cell>
          <cell r="L173">
            <v>1.8098057244890269</v>
          </cell>
          <cell r="M173">
            <v>2.2933266509713843</v>
          </cell>
          <cell r="N173">
            <v>3.4812506677195292</v>
          </cell>
          <cell r="O173">
            <v>4.6153468482405211</v>
          </cell>
          <cell r="P173">
            <v>4.2267402091062101</v>
          </cell>
          <cell r="Q173">
            <v>2.3168658767096826</v>
          </cell>
          <cell r="R173">
            <v>2.8907689691960035</v>
          </cell>
          <cell r="S173">
            <v>4.0055803841765441</v>
          </cell>
          <cell r="T173">
            <v>5.0367103393662491</v>
          </cell>
          <cell r="U173">
            <v>4.366184727635269</v>
          </cell>
          <cell r="V173">
            <v>3.9180876367586932</v>
          </cell>
          <cell r="W173">
            <v>3.2012053658879802</v>
          </cell>
          <cell r="X173">
            <v>3.0471575169907066</v>
          </cell>
          <cell r="Y173">
            <v>3.2743932171110264</v>
          </cell>
          <cell r="Z173">
            <v>1.21717136</v>
          </cell>
          <cell r="AA173">
            <v>1.5786711799999997</v>
          </cell>
          <cell r="AB173">
            <v>1.3199722007364803</v>
          </cell>
          <cell r="AC173">
            <v>1.2300279538780112</v>
          </cell>
          <cell r="AD173">
            <v>1.196371930895225</v>
          </cell>
          <cell r="AE173">
            <v>1.248350009064233</v>
          </cell>
        </row>
        <row r="174">
          <cell r="H174">
            <v>0.90509751483148726</v>
          </cell>
          <cell r="I174">
            <v>0.8375860779718326</v>
          </cell>
          <cell r="J174">
            <v>0.7383660189820701</v>
          </cell>
          <cell r="K174">
            <v>0.59243051815497028</v>
          </cell>
          <cell r="L174">
            <v>0.45245143112225672</v>
          </cell>
          <cell r="M174">
            <v>0.57333166274284608</v>
          </cell>
          <cell r="N174">
            <v>0.87031266692988229</v>
          </cell>
          <cell r="O174">
            <v>1.1538367120601303</v>
          </cell>
          <cell r="P174">
            <v>1.0566850522765525</v>
          </cell>
          <cell r="Q174">
            <v>0.57921646917742065</v>
          </cell>
          <cell r="R174">
            <v>0.72269224229900086</v>
          </cell>
          <cell r="S174">
            <v>1.001395096044136</v>
          </cell>
          <cell r="T174">
            <v>1.2591775848415623</v>
          </cell>
          <cell r="U174">
            <v>1.0915461819088172</v>
          </cell>
          <cell r="V174">
            <v>0.9795219091896733</v>
          </cell>
          <cell r="W174">
            <v>0.80030134147199505</v>
          </cell>
          <cell r="X174">
            <v>0.76178937924767665</v>
          </cell>
          <cell r="Y174">
            <v>0.81859830427775659</v>
          </cell>
          <cell r="Z174">
            <v>4.4185782000000007</v>
          </cell>
          <cell r="AA174">
            <v>5.8084251000000009</v>
          </cell>
          <cell r="AB174">
            <v>4.8341193729503171</v>
          </cell>
          <cell r="AC174">
            <v>4.4973948910402894</v>
          </cell>
          <cell r="AD174">
            <v>4.3749492047650769</v>
          </cell>
          <cell r="AE174">
            <v>4.5648201170153557</v>
          </cell>
        </row>
        <row r="175">
          <cell r="H175">
            <v>1.7474878206180771</v>
          </cell>
          <cell r="I175">
            <v>1.6171422923943721</v>
          </cell>
          <cell r="J175">
            <v>1.4255763651827631</v>
          </cell>
          <cell r="K175">
            <v>1.1438161060811387</v>
          </cell>
          <cell r="L175">
            <v>0.87355600070846262</v>
          </cell>
          <cell r="M175">
            <v>1.1069416072856728</v>
          </cell>
          <cell r="N175">
            <v>1.6803280979870585</v>
          </cell>
          <cell r="O175">
            <v>2.2277329992254882</v>
          </cell>
          <cell r="P175">
            <v>2.0401605670370717</v>
          </cell>
          <cell r="Q175">
            <v>1.1183035074153274</v>
          </cell>
          <cell r="R175">
            <v>1.3953147266212531</v>
          </cell>
          <cell r="S175">
            <v>1.9334112681655102</v>
          </cell>
          <cell r="T175">
            <v>2.4311164901558593</v>
          </cell>
          <cell r="U175">
            <v>2.1074675681580644</v>
          </cell>
          <cell r="V175">
            <v>1.8911803184612741</v>
          </cell>
          <cell r="W175">
            <v>1.5451559905199812</v>
          </cell>
          <cell r="X175">
            <v>1.4708002621787872</v>
          </cell>
          <cell r="Y175">
            <v>1.580482261041587</v>
          </cell>
          <cell r="Z175">
            <v>1.38987072</v>
          </cell>
          <cell r="AA175">
            <v>1.8173303599999999</v>
          </cell>
          <cell r="AB175">
            <v>1.5136049433773811</v>
          </cell>
          <cell r="AC175">
            <v>1.4027949732052674</v>
          </cell>
          <cell r="AD175">
            <v>1.3671049082637361</v>
          </cell>
          <cell r="AE175">
            <v>1.4256651163527188</v>
          </cell>
        </row>
        <row r="176">
          <cell r="H176">
            <v>2.3326221600000001</v>
          </cell>
          <cell r="I176">
            <v>2.1343561800000002</v>
          </cell>
          <cell r="J176">
            <v>2.7849274200000003</v>
          </cell>
          <cell r="K176">
            <v>3.7213380599999999</v>
          </cell>
          <cell r="L176">
            <v>3.8396688000000001</v>
          </cell>
          <cell r="M176">
            <v>4.5304399799999997</v>
          </cell>
          <cell r="N176">
            <v>3.8655843599999997</v>
          </cell>
          <cell r="O176">
            <v>3.7622019600000001</v>
          </cell>
          <cell r="P176">
            <v>4.9317826799999995</v>
          </cell>
          <cell r="Q176">
            <v>3.5256144000000003</v>
          </cell>
          <cell r="R176">
            <v>4.1166087600000001</v>
          </cell>
          <cell r="S176">
            <v>3.6865428600000003</v>
          </cell>
          <cell r="T176">
            <v>4.4936060400000004</v>
          </cell>
          <cell r="U176">
            <v>4.0552175400000001</v>
          </cell>
          <cell r="V176">
            <v>4.7025844800000005</v>
          </cell>
          <cell r="W176">
            <v>5.7826820000000012</v>
          </cell>
          <cell r="X176">
            <v>6.4745300000000006</v>
          </cell>
          <cell r="Y176">
            <v>4.3306040000000001</v>
          </cell>
          <cell r="Z176">
            <v>5.0644289999999996</v>
          </cell>
          <cell r="AA176">
            <v>4.8802399999999997</v>
          </cell>
          <cell r="AB176">
            <v>5.314560624425317</v>
          </cell>
          <cell r="AC176">
            <v>5.8392883922912757</v>
          </cell>
          <cell r="AD176">
            <v>5.5907307068579604</v>
          </cell>
          <cell r="AE176">
            <v>5.3970025110934667</v>
          </cell>
        </row>
        <row r="177">
          <cell r="H177">
            <v>1.2016538399999999</v>
          </cell>
          <cell r="I177">
            <v>1.0995168200000001</v>
          </cell>
          <cell r="J177">
            <v>1.4346595800000002</v>
          </cell>
          <cell r="K177">
            <v>1.91705294</v>
          </cell>
          <cell r="L177">
            <v>1.9780112000000001</v>
          </cell>
          <cell r="M177">
            <v>2.3338630200000003</v>
          </cell>
          <cell r="N177">
            <v>1.99136164</v>
          </cell>
          <cell r="O177">
            <v>1.93810404</v>
          </cell>
          <cell r="P177">
            <v>2.5406153199999997</v>
          </cell>
          <cell r="Q177">
            <v>1.8162256000000001</v>
          </cell>
          <cell r="R177">
            <v>2.12067724</v>
          </cell>
          <cell r="S177">
            <v>1.8991281399999997</v>
          </cell>
          <cell r="T177">
            <v>2.3148879600000005</v>
          </cell>
          <cell r="U177">
            <v>2.0890514600000003</v>
          </cell>
          <cell r="V177">
            <v>2.4225435200000001</v>
          </cell>
          <cell r="W177">
            <v>2.7598760000000002</v>
          </cell>
          <cell r="X177">
            <v>3.2231519999999998</v>
          </cell>
          <cell r="Y177">
            <v>1.711967</v>
          </cell>
          <cell r="Z177">
            <v>2.2422549999999997</v>
          </cell>
          <cell r="AA177">
            <v>1.9980939999999998</v>
          </cell>
          <cell r="AB177">
            <v>2.2146394799898173</v>
          </cell>
          <cell r="AC177">
            <v>2.4529568455976025</v>
          </cell>
          <cell r="AD177">
            <v>2.3252751304701671</v>
          </cell>
          <cell r="AE177">
            <v>2.2545756506342292</v>
          </cell>
        </row>
        <row r="178">
          <cell r="H178">
            <v>7.7681670999999994</v>
          </cell>
          <cell r="I178">
            <v>6.1909778999999991</v>
          </cell>
          <cell r="J178">
            <v>6.2494579999999997</v>
          </cell>
          <cell r="K178">
            <v>6.6152219000000008</v>
          </cell>
          <cell r="L178">
            <v>5.5810154000000001</v>
          </cell>
          <cell r="M178">
            <v>5.2429889000000003</v>
          </cell>
          <cell r="N178">
            <v>4.4018980000000001</v>
          </cell>
          <cell r="O178">
            <v>6.0446849999999994</v>
          </cell>
          <cell r="P178">
            <v>9.751614</v>
          </cell>
          <cell r="Q178">
            <v>11.116424999999998</v>
          </cell>
          <cell r="R178">
            <v>11.370925</v>
          </cell>
          <cell r="S178">
            <v>11.869458999999999</v>
          </cell>
          <cell r="T178">
            <v>10.888947</v>
          </cell>
          <cell r="U178">
            <v>9.4940550000000012</v>
          </cell>
          <cell r="V178">
            <v>10.433181000000001</v>
          </cell>
          <cell r="W178">
            <v>5.9005559999999999</v>
          </cell>
          <cell r="X178">
            <v>6.8123880000000003</v>
          </cell>
          <cell r="Y178">
            <v>6.1123589999999997</v>
          </cell>
          <cell r="Z178">
            <v>9.229140000000001</v>
          </cell>
          <cell r="AA178">
            <v>8.458632999999999</v>
          </cell>
          <cell r="AB178">
            <v>8.0452519383000087</v>
          </cell>
          <cell r="AC178">
            <v>7.6519041966999959</v>
          </cell>
          <cell r="AD178">
            <v>7.4193123636000031</v>
          </cell>
          <cell r="AE178">
            <v>7.7886886725999984</v>
          </cell>
        </row>
        <row r="179">
          <cell r="H179">
            <v>0.94562667569891845</v>
          </cell>
          <cell r="I179">
            <v>0.87797440847584418</v>
          </cell>
          <cell r="J179">
            <v>0.76896588931383225</v>
          </cell>
          <cell r="K179">
            <v>0.63948110135578418</v>
          </cell>
          <cell r="L179">
            <v>0.43394926096228958</v>
          </cell>
          <cell r="M179">
            <v>0.70856563684818685</v>
          </cell>
          <cell r="N179">
            <v>0.99833300111063006</v>
          </cell>
          <cell r="O179">
            <v>1.2788148464054281</v>
          </cell>
          <cell r="P179">
            <v>1.1413744588863326</v>
          </cell>
          <cell r="Q179">
            <v>0.71823731071012475</v>
          </cell>
          <cell r="R179">
            <v>0.84101134433644587</v>
          </cell>
          <cell r="S179">
            <v>1.2251082266483837</v>
          </cell>
          <cell r="T179">
            <v>1.5651012636603874</v>
          </cell>
          <cell r="U179">
            <v>1.2759510039866273</v>
          </cell>
          <cell r="V179">
            <v>1.107505460703968</v>
          </cell>
          <cell r="W179">
            <v>0.63798485303363595</v>
          </cell>
          <cell r="X179">
            <v>0.62624539967892912</v>
          </cell>
          <cell r="Y179">
            <v>0.67166554183832972</v>
          </cell>
          <cell r="Z179">
            <v>0.492732</v>
          </cell>
          <cell r="AA179">
            <v>0.49918399999999996</v>
          </cell>
          <cell r="AB179">
            <v>0.51242220696340901</v>
          </cell>
          <cell r="AC179">
            <v>0.56820095103565071</v>
          </cell>
          <cell r="AD179">
            <v>0.49314781500982674</v>
          </cell>
          <cell r="AE179">
            <v>0.5050087559041242</v>
          </cell>
        </row>
        <row r="180">
          <cell r="H180">
            <v>0.38265402430108175</v>
          </cell>
          <cell r="I180">
            <v>0.35527809152415585</v>
          </cell>
          <cell r="J180">
            <v>0.31116708068616789</v>
          </cell>
          <cell r="K180">
            <v>0.25877021364421587</v>
          </cell>
          <cell r="L180">
            <v>0.17560040903771046</v>
          </cell>
          <cell r="M180">
            <v>0.28672572315181322</v>
          </cell>
          <cell r="N180">
            <v>0.4039819838893699</v>
          </cell>
          <cell r="O180">
            <v>0.51748079859457219</v>
          </cell>
          <cell r="P180">
            <v>0.46186464611366751</v>
          </cell>
          <cell r="Q180">
            <v>0.29063942928987535</v>
          </cell>
          <cell r="R180">
            <v>0.34032074566355414</v>
          </cell>
          <cell r="S180">
            <v>0.49574806335161636</v>
          </cell>
          <cell r="T180">
            <v>0.63332847133961268</v>
          </cell>
          <cell r="U180">
            <v>0.51632192601337268</v>
          </cell>
          <cell r="V180">
            <v>0.44815933429603194</v>
          </cell>
          <cell r="W180">
            <v>0.25816474696636388</v>
          </cell>
          <cell r="X180">
            <v>0.25341430032107087</v>
          </cell>
          <cell r="Y180">
            <v>0.27179385816167018</v>
          </cell>
          <cell r="Z180">
            <v>0.492732</v>
          </cell>
          <cell r="AA180">
            <v>0.49918399999999996</v>
          </cell>
          <cell r="AB180">
            <v>0.51242220696340901</v>
          </cell>
          <cell r="AC180">
            <v>0.56820095103565071</v>
          </cell>
          <cell r="AD180">
            <v>0.49314781500982674</v>
          </cell>
          <cell r="AE180">
            <v>0.5050087559041242</v>
          </cell>
        </row>
        <row r="181">
          <cell r="H181">
            <v>0.40274807407407415</v>
          </cell>
          <cell r="I181">
            <v>0.37036307407407404</v>
          </cell>
          <cell r="J181">
            <v>0.48768807407407411</v>
          </cell>
          <cell r="K181">
            <v>0.46379207407407413</v>
          </cell>
          <cell r="L181">
            <v>0.53812807407407393</v>
          </cell>
          <cell r="M181">
            <v>0.42164107407407414</v>
          </cell>
          <cell r="N181">
            <v>0.43037807407407414</v>
          </cell>
          <cell r="O181">
            <v>0.50291507407407388</v>
          </cell>
          <cell r="P181">
            <v>0.48163407407407416</v>
          </cell>
          <cell r="Q181">
            <v>0.45580907407407417</v>
          </cell>
          <cell r="R181">
            <v>0.6205150740740738</v>
          </cell>
          <cell r="S181">
            <v>0.56234507407407419</v>
          </cell>
          <cell r="T181">
            <v>0.58473807407407419</v>
          </cell>
          <cell r="U181">
            <v>0.5404590740740739</v>
          </cell>
          <cell r="V181">
            <v>0.42069407407407394</v>
          </cell>
          <cell r="W181">
            <v>1.2428048860740741</v>
          </cell>
          <cell r="X181">
            <v>1.1604115330740739</v>
          </cell>
          <cell r="Y181">
            <v>1.2477731920740742</v>
          </cell>
          <cell r="Z181">
            <v>8.7690780740740752</v>
          </cell>
          <cell r="AA181">
            <v>11.037976074074074</v>
          </cell>
          <cell r="AB181">
            <v>9.3237041313177169</v>
          </cell>
          <cell r="AC181">
            <v>8.7162296123734357</v>
          </cell>
          <cell r="AD181">
            <v>8.4335868012343536</v>
          </cell>
          <cell r="AE181">
            <v>8.7947699601225242</v>
          </cell>
        </row>
        <row r="182">
          <cell r="H182">
            <v>1.2680339999999999</v>
          </cell>
          <cell r="I182">
            <v>3.2701959999999999</v>
          </cell>
          <cell r="J182">
            <v>2.1934979999999999</v>
          </cell>
          <cell r="K182">
            <v>2.1689530000000001</v>
          </cell>
          <cell r="L182">
            <v>1.452771</v>
          </cell>
          <cell r="M182">
            <v>0.90405199999999997</v>
          </cell>
          <cell r="N182">
            <v>1.359175</v>
          </cell>
          <cell r="O182">
            <v>1.5139029999999998</v>
          </cell>
          <cell r="P182">
            <v>2.30301</v>
          </cell>
          <cell r="Q182">
            <v>2.7516340000000001</v>
          </cell>
          <cell r="R182">
            <v>4.7814439999999996</v>
          </cell>
          <cell r="S182">
            <v>4.4062680000000007</v>
          </cell>
          <cell r="T182">
            <v>3.36571</v>
          </cell>
          <cell r="U182">
            <v>3.4345909999999997</v>
          </cell>
          <cell r="V182">
            <v>2.0285880000000001</v>
          </cell>
          <cell r="W182">
            <v>0.95992100000000002</v>
          </cell>
          <cell r="X182">
            <v>1.6628509999999999</v>
          </cell>
          <cell r="Y182">
            <v>1.8797829999999998</v>
          </cell>
          <cell r="Z182">
            <v>2.3661449999999999</v>
          </cell>
          <cell r="AA182">
            <v>3.0826709999999999</v>
          </cell>
          <cell r="AB182">
            <v>3.0169681880581578</v>
          </cell>
          <cell r="AC182">
            <v>2.5401827085011996</v>
          </cell>
          <cell r="AD182">
            <v>2.2922556070064219</v>
          </cell>
          <cell r="AE182">
            <v>2.6029925645564869</v>
          </cell>
        </row>
        <row r="183">
          <cell r="H183">
            <v>0.75905672000000002</v>
          </cell>
          <cell r="I183">
            <v>0.75352307799999996</v>
          </cell>
          <cell r="J183">
            <v>1.0492427340000001</v>
          </cell>
          <cell r="K183">
            <v>0.82287268399999991</v>
          </cell>
          <cell r="L183">
            <v>0.67738382599999991</v>
          </cell>
          <cell r="M183">
            <v>1.2262085980000001</v>
          </cell>
          <cell r="N183">
            <v>0.94672238399999986</v>
          </cell>
          <cell r="O183">
            <v>0.94664478799999996</v>
          </cell>
          <cell r="P183">
            <v>0.89970378400000006</v>
          </cell>
          <cell r="Q183">
            <v>0.77038129399999988</v>
          </cell>
          <cell r="R183">
            <v>1.1871685080000001</v>
          </cell>
          <cell r="S183">
            <v>1.3819149399999999</v>
          </cell>
          <cell r="T183">
            <v>2.1635749979999996</v>
          </cell>
          <cell r="U183">
            <v>1.9397220020000001</v>
          </cell>
          <cell r="V183">
            <v>1.5831111979999999</v>
          </cell>
          <cell r="W183">
            <v>1.026218284</v>
          </cell>
          <cell r="X183">
            <v>1.045345602</v>
          </cell>
          <cell r="Y183">
            <v>1.134643912</v>
          </cell>
          <cell r="Z183">
            <v>7.6951280000000004</v>
          </cell>
          <cell r="AA183">
            <v>4.5313210000000002</v>
          </cell>
          <cell r="AB183">
            <v>4.4960725606</v>
          </cell>
          <cell r="AC183">
            <v>4.5696217040999993</v>
          </cell>
          <cell r="AD183">
            <v>4.8413475147999998</v>
          </cell>
          <cell r="AE183">
            <v>5.1556288689000001</v>
          </cell>
        </row>
        <row r="184">
          <cell r="H184">
            <v>1.5868732800000001</v>
          </cell>
          <cell r="I184">
            <v>1.5850439220000003</v>
          </cell>
          <cell r="J184">
            <v>2.1840582660000001</v>
          </cell>
          <cell r="K184">
            <v>1.6983533159999999</v>
          </cell>
          <cell r="L184">
            <v>1.4102051739999999</v>
          </cell>
          <cell r="M184">
            <v>2.5247384019999997</v>
          </cell>
          <cell r="N184">
            <v>1.9978036160000001</v>
          </cell>
          <cell r="O184">
            <v>1.9580872119999999</v>
          </cell>
          <cell r="P184">
            <v>1.839522216</v>
          </cell>
          <cell r="Q184">
            <v>1.601259706</v>
          </cell>
          <cell r="R184">
            <v>2.454743492</v>
          </cell>
          <cell r="S184">
            <v>2.82329506</v>
          </cell>
          <cell r="T184">
            <v>4.3995720020000002</v>
          </cell>
          <cell r="U184">
            <v>3.9502809980000002</v>
          </cell>
          <cell r="V184">
            <v>3.2548358020000001</v>
          </cell>
          <cell r="W184">
            <v>3.1835925159999996</v>
          </cell>
          <cell r="X184">
            <v>3.2696349979999999</v>
          </cell>
          <cell r="Y184">
            <v>3.3710648879999998</v>
          </cell>
          <cell r="Z184">
            <v>7.6951280000000004</v>
          </cell>
          <cell r="AA184">
            <v>4.5313210000000002</v>
          </cell>
          <cell r="AB184">
            <v>4.4960725606</v>
          </cell>
          <cell r="AC184">
            <v>4.5696217040999993</v>
          </cell>
          <cell r="AD184">
            <v>4.8413475147999998</v>
          </cell>
          <cell r="AE184">
            <v>5.1556288689000001</v>
          </cell>
        </row>
        <row r="185">
          <cell r="H185">
            <v>2.0197172999999999</v>
          </cell>
          <cell r="I185">
            <v>2.4033025800000001</v>
          </cell>
          <cell r="J185">
            <v>1.6100873399999998</v>
          </cell>
          <cell r="K185">
            <v>2.2882799</v>
          </cell>
          <cell r="L185">
            <v>2.8939977200000002</v>
          </cell>
          <cell r="M185">
            <v>2.6208346827820002</v>
          </cell>
          <cell r="N185">
            <v>2.808180909576</v>
          </cell>
          <cell r="O185">
            <v>2.4410076620000001</v>
          </cell>
          <cell r="P185">
            <v>3.4118360120000002</v>
          </cell>
          <cell r="Q185">
            <v>4.6980795400000002</v>
          </cell>
          <cell r="R185">
            <v>5.0203619890400004</v>
          </cell>
          <cell r="S185">
            <v>6.1223928520000008</v>
          </cell>
          <cell r="T185">
            <v>6.8415446340000008</v>
          </cell>
          <cell r="U185">
            <v>6.7605348059999999</v>
          </cell>
          <cell r="V185">
            <v>5.2803142400000009</v>
          </cell>
          <cell r="W185">
            <v>4.7062230000000014</v>
          </cell>
          <cell r="X185">
            <v>4.0795029999999999</v>
          </cell>
          <cell r="Y185">
            <v>5.6370279999999999</v>
          </cell>
          <cell r="Z185">
            <v>3.2726250000000001</v>
          </cell>
          <cell r="AA185">
            <v>4.1234289999999998</v>
          </cell>
          <cell r="AB185">
            <v>4.1990751697822688</v>
          </cell>
          <cell r="AC185">
            <v>3.9559845486033547</v>
          </cell>
          <cell r="AD185">
            <v>4.2245626971251937</v>
          </cell>
          <cell r="AE185">
            <v>4.3471217789162413</v>
          </cell>
        </row>
        <row r="186">
          <cell r="H186">
            <v>3.9206276999999998</v>
          </cell>
          <cell r="I186">
            <v>5.0675564199999998</v>
          </cell>
          <cell r="J186">
            <v>3.3396976600000001</v>
          </cell>
          <cell r="K186">
            <v>4.6083171000000016</v>
          </cell>
          <cell r="L186">
            <v>5.7593702800000006</v>
          </cell>
          <cell r="M186">
            <v>5.3036676835180003</v>
          </cell>
          <cell r="N186">
            <v>5.8835187068239998</v>
          </cell>
          <cell r="O186">
            <v>5.0332471999999999</v>
          </cell>
          <cell r="P186">
            <v>6.8259360000000013</v>
          </cell>
          <cell r="Q186">
            <v>9.5154594599999989</v>
          </cell>
          <cell r="R186">
            <v>10.112064566960001</v>
          </cell>
          <cell r="S186">
            <v>12.42666404</v>
          </cell>
          <cell r="T186">
            <v>13.837188780000002</v>
          </cell>
          <cell r="U186">
            <v>13.824212319999997</v>
          </cell>
          <cell r="V186">
            <v>10.725069760000002</v>
          </cell>
          <cell r="W186">
            <v>7.2359570000000009</v>
          </cell>
          <cell r="X186">
            <v>9.5127849999999992</v>
          </cell>
          <cell r="Y186">
            <v>8.7675900000000002</v>
          </cell>
          <cell r="Z186">
            <v>3.607186</v>
          </cell>
          <cell r="AA186">
            <v>4.0182390000000003</v>
          </cell>
          <cell r="AB186">
            <v>4.2711939641417151</v>
          </cell>
          <cell r="AC186">
            <v>4.5946027044206739</v>
          </cell>
          <cell r="AD186">
            <v>4.429112704129059</v>
          </cell>
          <cell r="AE186">
            <v>4.328169119778071</v>
          </cell>
        </row>
        <row r="207">
          <cell r="G207" t="str">
            <v>Low</v>
          </cell>
          <cell r="H207">
            <v>42.389799174074071</v>
          </cell>
          <cell r="I207">
            <v>36.465809974074077</v>
          </cell>
          <cell r="J207">
            <v>35.569335074074075</v>
          </cell>
          <cell r="K207">
            <v>38.272286974074078</v>
          </cell>
          <cell r="L207">
            <v>34.157084474074075</v>
          </cell>
          <cell r="M207">
            <v>35.53257534037408</v>
          </cell>
          <cell r="N207">
            <v>36.773434690474069</v>
          </cell>
          <cell r="O207">
            <v>42.359566936074067</v>
          </cell>
          <cell r="P207">
            <v>51.593021086074074</v>
          </cell>
          <cell r="Q207">
            <v>51.05823207407407</v>
          </cell>
          <cell r="R207">
            <v>58.828523630074066</v>
          </cell>
          <cell r="S207">
            <v>69.276658966074081</v>
          </cell>
          <cell r="T207">
            <v>78.406612488074074</v>
          </cell>
          <cell r="U207">
            <v>74.656716200074086</v>
          </cell>
          <cell r="V207">
            <v>62.619136074074078</v>
          </cell>
          <cell r="W207">
            <v>48.797968286074081</v>
          </cell>
          <cell r="X207">
            <v>52.20252758307408</v>
          </cell>
          <cell r="Y207">
            <v>51.00957789207407</v>
          </cell>
          <cell r="Z207">
            <v>67.083563074074078</v>
          </cell>
          <cell r="AA207">
            <v>72.079969074074057</v>
          </cell>
          <cell r="AB207">
            <v>65.729459982444979</v>
          </cell>
          <cell r="AC207">
            <v>64.942320409137878</v>
          </cell>
          <cell r="AD207">
            <v>63.362334928324181</v>
          </cell>
          <cell r="AE207">
            <v>65.142943044759335</v>
          </cell>
        </row>
        <row r="214">
          <cell r="G214">
            <v>1986</v>
          </cell>
          <cell r="H214">
            <v>1987</v>
          </cell>
          <cell r="I214">
            <v>1988</v>
          </cell>
          <cell r="J214">
            <v>1989</v>
          </cell>
          <cell r="K214">
            <v>1990</v>
          </cell>
          <cell r="L214">
            <v>1991</v>
          </cell>
          <cell r="M214">
            <v>1992</v>
          </cell>
          <cell r="N214">
            <v>1993</v>
          </cell>
          <cell r="O214">
            <v>1994</v>
          </cell>
          <cell r="P214">
            <v>1995</v>
          </cell>
          <cell r="Q214">
            <v>1996</v>
          </cell>
          <cell r="R214">
            <v>1997</v>
          </cell>
          <cell r="S214">
            <v>1998</v>
          </cell>
          <cell r="T214">
            <v>1999</v>
          </cell>
          <cell r="U214">
            <v>2000</v>
          </cell>
          <cell r="V214">
            <v>2001</v>
          </cell>
          <cell r="W214">
            <v>2002</v>
          </cell>
          <cell r="X214">
            <v>2003</v>
          </cell>
          <cell r="Y214">
            <v>2004</v>
          </cell>
          <cell r="Z214">
            <v>2005</v>
          </cell>
          <cell r="AA214">
            <v>2006</v>
          </cell>
          <cell r="AB214">
            <v>2007</v>
          </cell>
          <cell r="AC214">
            <v>2008</v>
          </cell>
          <cell r="AD214">
            <v>2009</v>
          </cell>
          <cell r="AE214">
            <v>2010</v>
          </cell>
        </row>
        <row r="216">
          <cell r="G216">
            <v>208998.69198523989</v>
          </cell>
          <cell r="H216">
            <v>200145.98024940802</v>
          </cell>
          <cell r="I216">
            <v>204298.48758186327</v>
          </cell>
          <cell r="J216">
            <v>212514.47308934119</v>
          </cell>
          <cell r="K216">
            <v>218248.8879770175</v>
          </cell>
          <cell r="L216">
            <v>230735.79972918943</v>
          </cell>
          <cell r="M216">
            <v>231528.43027437758</v>
          </cell>
          <cell r="N216">
            <v>244878.83743148466</v>
          </cell>
          <cell r="O216">
            <v>242786.25970780815</v>
          </cell>
          <cell r="P216">
            <v>255559.09058324914</v>
          </cell>
          <cell r="Q216">
            <v>268008.32621918456</v>
          </cell>
          <cell r="R216">
            <v>265489.37581064156</v>
          </cell>
          <cell r="S216">
            <v>272482.6174634418</v>
          </cell>
          <cell r="T216">
            <v>284410.89610058442</v>
          </cell>
          <cell r="U216">
            <v>300017.95217937022</v>
          </cell>
          <cell r="V216">
            <v>317942.85702325829</v>
          </cell>
          <cell r="W216">
            <v>335695.10260296741</v>
          </cell>
          <cell r="X216">
            <v>348922.95366756298</v>
          </cell>
          <cell r="Y216">
            <v>353537.99027757213</v>
          </cell>
          <cell r="Z216">
            <v>354596.7797693297</v>
          </cell>
          <cell r="AA216">
            <v>359853.55392939574</v>
          </cell>
          <cell r="AB216">
            <v>355546.86718435638</v>
          </cell>
          <cell r="AC216">
            <v>351120.83370566339</v>
          </cell>
          <cell r="AD216">
            <v>353655.16843746061</v>
          </cell>
          <cell r="AE216">
            <v>360684.15806895884</v>
          </cell>
        </row>
        <row r="217">
          <cell r="G217">
            <v>73536.576809621445</v>
          </cell>
          <cell r="H217">
            <v>90173.965820167112</v>
          </cell>
          <cell r="I217">
            <v>92044.840537701777</v>
          </cell>
          <cell r="J217">
            <v>95746.478689050549</v>
          </cell>
          <cell r="K217">
            <v>98330.06758469365</v>
          </cell>
          <cell r="L217">
            <v>103955.93302619121</v>
          </cell>
          <cell r="M217">
            <v>104313.04556775086</v>
          </cell>
          <cell r="N217">
            <v>110327.95107407245</v>
          </cell>
          <cell r="O217">
            <v>109385.15905848605</v>
          </cell>
          <cell r="P217">
            <v>115139.84278160419</v>
          </cell>
          <cell r="Q217">
            <v>120748.73358881973</v>
          </cell>
          <cell r="R217">
            <v>119613.84320651177</v>
          </cell>
          <cell r="S217">
            <v>122764.58514490072</v>
          </cell>
          <cell r="T217">
            <v>128138.76347603065</v>
          </cell>
          <cell r="U217">
            <v>135170.38179605946</v>
          </cell>
          <cell r="V217">
            <v>143246.28596714657</v>
          </cell>
          <cell r="W217">
            <v>151244.40006437257</v>
          </cell>
          <cell r="X217">
            <v>157204.08902883093</v>
          </cell>
          <cell r="Y217">
            <v>159283.35213974226</v>
          </cell>
          <cell r="Z217">
            <v>162515.65727255808</v>
          </cell>
          <cell r="AA217">
            <v>167612.08530117007</v>
          </cell>
          <cell r="AB217">
            <v>168423.08861424751</v>
          </cell>
          <cell r="AC217">
            <v>169187.35438208625</v>
          </cell>
          <cell r="AD217">
            <v>173048.3572794295</v>
          </cell>
          <cell r="AE217">
            <v>179117.10252840212</v>
          </cell>
        </row>
        <row r="218">
          <cell r="G218">
            <v>104499.34599261994</v>
          </cell>
          <cell r="H218">
            <v>105807.50910078075</v>
          </cell>
          <cell r="I218">
            <v>108002.7390865257</v>
          </cell>
          <cell r="J218">
            <v>112346.13364419344</v>
          </cell>
          <cell r="K218">
            <v>115377.64171974598</v>
          </cell>
          <cell r="L218">
            <v>121978.86862029215</v>
          </cell>
          <cell r="M218">
            <v>122397.89409119615</v>
          </cell>
          <cell r="N218">
            <v>129455.60928994505</v>
          </cell>
          <cell r="O218">
            <v>128349.36455664544</v>
          </cell>
          <cell r="P218">
            <v>135101.74308261863</v>
          </cell>
          <cell r="Q218">
            <v>141683.05244094582</v>
          </cell>
          <cell r="R218">
            <v>140351.40507064035</v>
          </cell>
          <cell r="S218">
            <v>144048.39403289961</v>
          </cell>
          <cell r="T218">
            <v>150354.29859757473</v>
          </cell>
          <cell r="U218">
            <v>158604.99504441186</v>
          </cell>
          <cell r="V218">
            <v>168081.02613950011</v>
          </cell>
          <cell r="W218">
            <v>177465.78062417047</v>
          </cell>
          <cell r="X218">
            <v>184458.70633847601</v>
          </cell>
          <cell r="Y218">
            <v>186898.45320476568</v>
          </cell>
          <cell r="Z218">
            <v>186028.83658052023</v>
          </cell>
          <cell r="AA218">
            <v>187392.62346713556</v>
          </cell>
          <cell r="AB218">
            <v>183688.58010542323</v>
          </cell>
          <cell r="AC218">
            <v>179917.79537687683</v>
          </cell>
          <cell r="AD218">
            <v>179846.95356055681</v>
          </cell>
          <cell r="AE218">
            <v>182057.43147324634</v>
          </cell>
        </row>
        <row r="219">
          <cell r="G219">
            <v>13423.836588687245</v>
          </cell>
          <cell r="H219">
            <v>21791.875763514865</v>
          </cell>
          <cell r="I219">
            <v>22224.659925521173</v>
          </cell>
          <cell r="J219">
            <v>22732.952835002077</v>
          </cell>
          <cell r="K219">
            <v>23080.895311996119</v>
          </cell>
          <cell r="L219">
            <v>24394.967985397427</v>
          </cell>
          <cell r="M219">
            <v>24342.77819338522</v>
          </cell>
          <cell r="N219">
            <v>25847.114822320538</v>
          </cell>
          <cell r="O219">
            <v>25597.201842348808</v>
          </cell>
          <cell r="P219">
            <v>26685.15216798272</v>
          </cell>
          <cell r="Q219">
            <v>27183.979842094126</v>
          </cell>
          <cell r="R219">
            <v>26370.318525564584</v>
          </cell>
          <cell r="S219">
            <v>26408.046610476242</v>
          </cell>
          <cell r="T219">
            <v>27113.984701041256</v>
          </cell>
          <cell r="U219">
            <v>28084.473978898819</v>
          </cell>
          <cell r="V219">
            <v>29362.800335296797</v>
          </cell>
          <cell r="W219">
            <v>30805.387561284086</v>
          </cell>
          <cell r="X219">
            <v>32039.384416567875</v>
          </cell>
          <cell r="Y219">
            <v>32288.612309161115</v>
          </cell>
          <cell r="Z219">
            <v>32756.354184115167</v>
          </cell>
          <cell r="AA219">
            <v>33718.918515821199</v>
          </cell>
          <cell r="AB219">
            <v>33600.302576498187</v>
          </cell>
          <cell r="AC219">
            <v>33338.384168395656</v>
          </cell>
          <cell r="AD219">
            <v>33752.759044080267</v>
          </cell>
          <cell r="AE219">
            <v>34616.681984882525</v>
          </cell>
        </row>
        <row r="220">
          <cell r="G220">
            <v>42956.277083799177</v>
          </cell>
          <cell r="H220">
            <v>40249.231290308788</v>
          </cell>
          <cell r="I220">
            <v>41048.576423532184</v>
          </cell>
          <cell r="J220">
            <v>41987.384954699257</v>
          </cell>
          <cell r="K220">
            <v>42630.028909915964</v>
          </cell>
          <cell r="L220">
            <v>45057.099233644389</v>
          </cell>
          <cell r="M220">
            <v>44960.705557740206</v>
          </cell>
          <cell r="N220">
            <v>47739.190235863898</v>
          </cell>
          <cell r="O220">
            <v>47277.605127611147</v>
          </cell>
          <cell r="P220">
            <v>49287.03124420641</v>
          </cell>
          <cell r="Q220">
            <v>50208.35764342035</v>
          </cell>
          <cell r="R220">
            <v>48705.538754566136</v>
          </cell>
          <cell r="S220">
            <v>48775.221898515229</v>
          </cell>
          <cell r="T220">
            <v>50079.077784632274</v>
          </cell>
          <cell r="U220">
            <v>51871.555303921945</v>
          </cell>
          <cell r="V220">
            <v>54232.602775994215</v>
          </cell>
          <cell r="W220">
            <v>56897.037336162713</v>
          </cell>
          <cell r="X220">
            <v>59176.208958597657</v>
          </cell>
          <cell r="Y220">
            <v>59636.528721881943</v>
          </cell>
          <cell r="Z220">
            <v>59267.380594230824</v>
          </cell>
          <cell r="AA220">
            <v>59661.108667141169</v>
          </cell>
          <cell r="AB220">
            <v>58346.611071043306</v>
          </cell>
          <cell r="AC220">
            <v>56953.433458145395</v>
          </cell>
          <cell r="AD220">
            <v>56761.820168837978</v>
          </cell>
          <cell r="AE220">
            <v>57298.25438694148</v>
          </cell>
        </row>
        <row r="221">
          <cell r="G221">
            <v>10739.069270949794</v>
          </cell>
          <cell r="H221">
            <v>10062.307822577197</v>
          </cell>
          <cell r="I221">
            <v>10262.144105883046</v>
          </cell>
          <cell r="J221">
            <v>10496.846238674814</v>
          </cell>
          <cell r="K221">
            <v>10657.507227478991</v>
          </cell>
          <cell r="L221">
            <v>11264.274808411097</v>
          </cell>
          <cell r="M221">
            <v>11240.176389435052</v>
          </cell>
          <cell r="N221">
            <v>11934.797558965975</v>
          </cell>
          <cell r="O221">
            <v>11819.401281902787</v>
          </cell>
          <cell r="P221">
            <v>12321.757811051602</v>
          </cell>
          <cell r="Q221">
            <v>12552.089410855087</v>
          </cell>
          <cell r="R221">
            <v>12176.384688641534</v>
          </cell>
          <cell r="S221">
            <v>12193.805474628807</v>
          </cell>
          <cell r="T221">
            <v>12519.769446158069</v>
          </cell>
          <cell r="U221">
            <v>12967.888825980486</v>
          </cell>
          <cell r="V221">
            <v>13558.150693998554</v>
          </cell>
          <cell r="W221">
            <v>14224.259334040678</v>
          </cell>
          <cell r="X221">
            <v>14794.052239649414</v>
          </cell>
          <cell r="Y221">
            <v>14909.132180470486</v>
          </cell>
          <cell r="Z221">
            <v>16089.783930114661</v>
          </cell>
          <cell r="AA221">
            <v>17617.092653342384</v>
          </cell>
          <cell r="AB221">
            <v>18419.311769849035</v>
          </cell>
          <cell r="AC221">
            <v>19009.848165719726</v>
          </cell>
          <cell r="AD221">
            <v>19949.851202602753</v>
          </cell>
          <cell r="AE221">
            <v>21177.433659989274</v>
          </cell>
        </row>
        <row r="222">
          <cell r="G222">
            <v>22373.060981145409</v>
          </cell>
          <cell r="H222">
            <v>19427.476132820269</v>
          </cell>
          <cell r="I222">
            <v>19813.303588395116</v>
          </cell>
          <cell r="J222">
            <v>20266.447157796101</v>
          </cell>
          <cell r="K222">
            <v>20576.638177640001</v>
          </cell>
          <cell r="L222">
            <v>21748.135105042526</v>
          </cell>
          <cell r="M222">
            <v>21701.60786022446</v>
          </cell>
          <cell r="N222">
            <v>23042.725268910268</v>
          </cell>
          <cell r="O222">
            <v>22819.927630635757</v>
          </cell>
          <cell r="P222">
            <v>23789.836288996135</v>
          </cell>
          <cell r="Q222">
            <v>24234.541592860558</v>
          </cell>
          <cell r="R222">
            <v>23509.161823876082</v>
          </cell>
          <cell r="S222">
            <v>23542.796444278309</v>
          </cell>
          <cell r="T222">
            <v>24172.140863938701</v>
          </cell>
          <cell r="U222">
            <v>25037.332896388816</v>
          </cell>
          <cell r="V222">
            <v>26176.96195119722</v>
          </cell>
          <cell r="W222">
            <v>27463.02971362921</v>
          </cell>
          <cell r="X222">
            <v>28563.138979768595</v>
          </cell>
          <cell r="Y222">
            <v>28785.325862051341</v>
          </cell>
          <cell r="Z222">
            <v>28924.071606197242</v>
          </cell>
          <cell r="AA222">
            <v>29469.866159102188</v>
          </cell>
          <cell r="AB222">
            <v>29116.933433380244</v>
          </cell>
          <cell r="AC222">
            <v>28678.217716061263</v>
          </cell>
          <cell r="AD222">
            <v>28831.690819149815</v>
          </cell>
          <cell r="AE222">
            <v>29362.860829323748</v>
          </cell>
        </row>
        <row r="223">
          <cell r="G223">
            <v>4115.706901028545</v>
          </cell>
          <cell r="H223">
            <v>4205.010520242442</v>
          </cell>
          <cell r="I223">
            <v>4292.0902136220993</v>
          </cell>
          <cell r="J223">
            <v>4385.1340717390349</v>
          </cell>
          <cell r="K223">
            <v>4578.7455890095252</v>
          </cell>
          <cell r="L223">
            <v>4925.2542379471824</v>
          </cell>
          <cell r="M223">
            <v>5059.9086971479355</v>
          </cell>
          <cell r="N223">
            <v>5491.2305796720329</v>
          </cell>
          <cell r="O223">
            <v>5593.5954805401325</v>
          </cell>
          <cell r="P223">
            <v>5926.3175733184044</v>
          </cell>
          <cell r="Q223">
            <v>6182.9348882424329</v>
          </cell>
          <cell r="R223">
            <v>6169.7723192810736</v>
          </cell>
          <cell r="S223">
            <v>6245.6036993975076</v>
          </cell>
          <cell r="T223">
            <v>6577.8422959626059</v>
          </cell>
          <cell r="U223">
            <v>6928.8339007962168</v>
          </cell>
          <cell r="V223">
            <v>7490.3140941843267</v>
          </cell>
          <cell r="W223">
            <v>8257.6043067687824</v>
          </cell>
          <cell r="X223">
            <v>8802.0048065065639</v>
          </cell>
          <cell r="Y223">
            <v>9009.5800347258555</v>
          </cell>
          <cell r="Z223">
            <v>9145.9892087019052</v>
          </cell>
          <cell r="AA223">
            <v>9211.6710302419669</v>
          </cell>
          <cell r="AB223">
            <v>9178.9855009367984</v>
          </cell>
          <cell r="AC223">
            <v>9148.5358510380192</v>
          </cell>
          <cell r="AD223">
            <v>9307.2672479613648</v>
          </cell>
          <cell r="AE223">
            <v>9585.7986641014031</v>
          </cell>
        </row>
        <row r="224">
          <cell r="G224">
            <v>7052.2389172900575</v>
          </cell>
          <cell r="H224">
            <v>7205.2601294462738</v>
          </cell>
          <cell r="I224">
            <v>7354.4706581173587</v>
          </cell>
          <cell r="J224">
            <v>7513.9007470440247</v>
          </cell>
          <cell r="K224">
            <v>7845.6529125321231</v>
          </cell>
          <cell r="L224">
            <v>8439.3933896795734</v>
          </cell>
          <cell r="M224">
            <v>8670.1229922479361</v>
          </cell>
          <cell r="N224">
            <v>9409.1904328995261</v>
          </cell>
          <cell r="O224">
            <v>9584.5920722840365</v>
          </cell>
          <cell r="P224">
            <v>10154.709368719003</v>
          </cell>
          <cell r="Q224">
            <v>10594.421587950512</v>
          </cell>
          <cell r="R224">
            <v>10571.867605533151</v>
          </cell>
          <cell r="S224">
            <v>10701.80421736411</v>
          </cell>
          <cell r="T224">
            <v>11271.093045957972</v>
          </cell>
          <cell r="U224">
            <v>11872.515040957445</v>
          </cell>
          <cell r="V224">
            <v>12834.607961157768</v>
          </cell>
          <cell r="W224">
            <v>14047.589314524124</v>
          </cell>
          <cell r="X224">
            <v>15152.652396838437</v>
          </cell>
          <cell r="Y224">
            <v>15479.510456527292</v>
          </cell>
          <cell r="Z224">
            <v>15798.174448709171</v>
          </cell>
          <cell r="AA224">
            <v>16024.318633545427</v>
          </cell>
          <cell r="AB224">
            <v>15915.266706434264</v>
          </cell>
          <cell r="AC224">
            <v>15890.102655033168</v>
          </cell>
          <cell r="AD224">
            <v>16206.894670169306</v>
          </cell>
          <cell r="AE224">
            <v>16751.236087215875</v>
          </cell>
        </row>
        <row r="225">
          <cell r="G225">
            <v>50887.549088008323</v>
          </cell>
          <cell r="H225">
            <v>52096.128378848516</v>
          </cell>
          <cell r="I225">
            <v>53891.473390088919</v>
          </cell>
          <cell r="J225">
            <v>55301.704088136066</v>
          </cell>
          <cell r="K225">
            <v>56320.720929326286</v>
          </cell>
          <cell r="L225">
            <v>59598.948196798665</v>
          </cell>
          <cell r="M225">
            <v>59875.038133999398</v>
          </cell>
          <cell r="N225">
            <v>63090.538108352572</v>
          </cell>
          <cell r="O225">
            <v>62290.990920621967</v>
          </cell>
          <cell r="P225">
            <v>65911.63038498332</v>
          </cell>
          <cell r="Q225">
            <v>68983.639135362406</v>
          </cell>
          <cell r="R225">
            <v>69732.96582170199</v>
          </cell>
          <cell r="S225">
            <v>71331.440918664593</v>
          </cell>
          <cell r="T225">
            <v>74031.11753504441</v>
          </cell>
          <cell r="U225">
            <v>76942.356081206293</v>
          </cell>
          <cell r="V225">
            <v>81143.432123224557</v>
          </cell>
          <cell r="W225">
            <v>85690.254182846576</v>
          </cell>
          <cell r="X225">
            <v>88772.478710730531</v>
          </cell>
          <cell r="Y225">
            <v>89611.133454044131</v>
          </cell>
          <cell r="Z225">
            <v>90910.782716700836</v>
          </cell>
          <cell r="AA225">
            <v>92712.944275381815</v>
          </cell>
          <cell r="AB225">
            <v>92106.864078517261</v>
          </cell>
          <cell r="AC225">
            <v>91226.675126907721</v>
          </cell>
          <cell r="AD225">
            <v>92126.824590314762</v>
          </cell>
          <cell r="AE225">
            <v>94226.839366206506</v>
          </cell>
        </row>
        <row r="226">
          <cell r="G226">
            <v>19812.879259651741</v>
          </cell>
          <cell r="H226">
            <v>18032.884427272984</v>
          </cell>
          <cell r="I226">
            <v>18390.850686182566</v>
          </cell>
          <cell r="J226">
            <v>18811.272058336421</v>
          </cell>
          <cell r="K226">
            <v>19099.063705396456</v>
          </cell>
          <cell r="L226">
            <v>20186.310587606091</v>
          </cell>
          <cell r="M226">
            <v>20143.040724556799</v>
          </cell>
          <cell r="N226">
            <v>21387.69116528075</v>
          </cell>
          <cell r="O226">
            <v>21180.748251774428</v>
          </cell>
          <cell r="P226">
            <v>22080.758751653964</v>
          </cell>
          <cell r="Q226">
            <v>22493.41427857352</v>
          </cell>
          <cell r="R226">
            <v>21820.012288958882</v>
          </cell>
          <cell r="S226">
            <v>21851.072681430713</v>
          </cell>
          <cell r="T226">
            <v>22435.037007354465</v>
          </cell>
          <cell r="U226">
            <v>23237.856100070774</v>
          </cell>
          <cell r="V226">
            <v>24295.423566588957</v>
          </cell>
          <cell r="W226">
            <v>25676.409631101869</v>
          </cell>
          <cell r="X226">
            <v>26947.489232296917</v>
          </cell>
          <cell r="Y226">
            <v>27352.311253779546</v>
          </cell>
          <cell r="Z226">
            <v>27335.965576247774</v>
          </cell>
          <cell r="AA226">
            <v>27602.57300118457</v>
          </cell>
          <cell r="AB226">
            <v>27114.80587866436</v>
          </cell>
          <cell r="AC226">
            <v>26610.841990217854</v>
          </cell>
          <cell r="AD226">
            <v>26693.236756604154</v>
          </cell>
          <cell r="AE226">
            <v>27154.544217813003</v>
          </cell>
        </row>
        <row r="227">
          <cell r="G227">
            <v>7419.0906995658279</v>
          </cell>
          <cell r="H227">
            <v>10929.866269561855</v>
          </cell>
          <cell r="I227">
            <v>11146.832299299163</v>
          </cell>
          <cell r="J227">
            <v>11401.652840795985</v>
          </cell>
          <cell r="K227">
            <v>11576.085512870666</v>
          </cell>
          <cell r="L227">
            <v>12235.073988756241</v>
          </cell>
          <cell r="M227">
            <v>12208.847800786238</v>
          </cell>
          <cell r="N227">
            <v>12963.239752020037</v>
          </cell>
          <cell r="O227">
            <v>12837.810102693569</v>
          </cell>
          <cell r="P227">
            <v>13383.313205347922</v>
          </cell>
          <cell r="Q227">
            <v>13633.426809902779</v>
          </cell>
          <cell r="R227">
            <v>13225.27282201311</v>
          </cell>
          <cell r="S227">
            <v>13244.098758449756</v>
          </cell>
          <cell r="T227">
            <v>13598.043908726899</v>
          </cell>
          <cell r="U227">
            <v>14084.638571795298</v>
          </cell>
          <cell r="V227">
            <v>14725.638131610645</v>
          </cell>
          <cell r="W227">
            <v>15562.664125213003</v>
          </cell>
          <cell r="X227">
            <v>16333.074988492226</v>
          </cell>
          <cell r="Y227">
            <v>16578.44064674971</v>
          </cell>
          <cell r="Z227">
            <v>16857.311575218704</v>
          </cell>
          <cell r="AA227">
            <v>17266.656645919924</v>
          </cell>
          <cell r="AB227">
            <v>17209.046241024487</v>
          </cell>
          <cell r="AC227">
            <v>17136.3703707032</v>
          </cell>
          <cell r="AD227">
            <v>17456.408368183093</v>
          </cell>
          <cell r="AE227">
            <v>18058.866872371669</v>
          </cell>
        </row>
        <row r="228">
          <cell r="G228">
            <v>83364.422267462985</v>
          </cell>
          <cell r="H228">
            <v>83832.227579195271</v>
          </cell>
          <cell r="I228">
            <v>84473.651357137482</v>
          </cell>
          <cell r="J228">
            <v>85669.000717749455</v>
          </cell>
          <cell r="K228">
            <v>86953.915160136385</v>
          </cell>
          <cell r="L228">
            <v>91285.461447874812</v>
          </cell>
          <cell r="M228">
            <v>90938.245242666802</v>
          </cell>
          <cell r="N228">
            <v>95719.927133708654</v>
          </cell>
          <cell r="O228">
            <v>93952.396537730761</v>
          </cell>
          <cell r="P228">
            <v>96705.968870619268</v>
          </cell>
          <cell r="Q228">
            <v>98084.385907262404</v>
          </cell>
          <cell r="R228">
            <v>94854.133820205563</v>
          </cell>
          <cell r="S228">
            <v>94531.289301758676</v>
          </cell>
          <cell r="T228">
            <v>96314.095346684699</v>
          </cell>
          <cell r="U228">
            <v>98468.71184276056</v>
          </cell>
          <cell r="V228">
            <v>101998.44637128555</v>
          </cell>
          <cell r="W228">
            <v>108335.20040286546</v>
          </cell>
          <cell r="X228">
            <v>114395.71234984108</v>
          </cell>
          <cell r="Y228">
            <v>116727.38959742447</v>
          </cell>
          <cell r="Z228">
            <v>141998.01843454241</v>
          </cell>
          <cell r="AA228">
            <v>171946.05794425026</v>
          </cell>
          <cell r="AB228">
            <v>192464.78312542022</v>
          </cell>
          <cell r="AC228">
            <v>208908.64373695463</v>
          </cell>
          <cell r="AD228">
            <v>228706.45614921703</v>
          </cell>
          <cell r="AE228">
            <v>252084.95499626573</v>
          </cell>
        </row>
        <row r="229">
          <cell r="G229">
            <v>12778.134917081974</v>
          </cell>
          <cell r="H229">
            <v>12894.186073617273</v>
          </cell>
          <cell r="I229">
            <v>13178.009408971293</v>
          </cell>
          <cell r="J229">
            <v>13341.082749817862</v>
          </cell>
          <cell r="K229">
            <v>13581.568601140933</v>
          </cell>
          <cell r="L229">
            <v>14287.410756019724</v>
          </cell>
          <cell r="M229">
            <v>14217.523844548945</v>
          </cell>
          <cell r="N229">
            <v>14955.493690163396</v>
          </cell>
          <cell r="O229">
            <v>14749.068526871995</v>
          </cell>
          <cell r="P229">
            <v>15217.615920965041</v>
          </cell>
          <cell r="Q229">
            <v>15615.500853886677</v>
          </cell>
          <cell r="R229">
            <v>15768.602167633129</v>
          </cell>
          <cell r="S229">
            <v>16113.909210513591</v>
          </cell>
          <cell r="T229">
            <v>16679.827859739111</v>
          </cell>
          <cell r="U229">
            <v>17277.728711114269</v>
          </cell>
          <cell r="V229">
            <v>17914.590049087761</v>
          </cell>
          <cell r="W229">
            <v>18631.873619577422</v>
          </cell>
          <cell r="X229">
            <v>19246.310352174143</v>
          </cell>
          <cell r="Y229">
            <v>19226.799168199374</v>
          </cell>
          <cell r="Z229">
            <v>19109.077435323827</v>
          </cell>
          <cell r="AA229">
            <v>19277.963444280296</v>
          </cell>
          <cell r="AB229">
            <v>18940.524142835653</v>
          </cell>
          <cell r="AC229">
            <v>18579.144573461443</v>
          </cell>
          <cell r="AD229">
            <v>18559.369474301344</v>
          </cell>
          <cell r="AE229">
            <v>18786.218095097855</v>
          </cell>
        </row>
        <row r="230">
          <cell r="G230">
            <v>19927.728810231933</v>
          </cell>
          <cell r="H230">
            <v>20387.498878375507</v>
          </cell>
          <cell r="I230">
            <v>21039.067675030969</v>
          </cell>
          <cell r="J230">
            <v>21751.96518935723</v>
          </cell>
          <cell r="K230">
            <v>22543.066584433152</v>
          </cell>
          <cell r="L230">
            <v>23942.959888780144</v>
          </cell>
          <cell r="M230">
            <v>24443.241717863308</v>
          </cell>
          <cell r="N230">
            <v>25857.012921133639</v>
          </cell>
          <cell r="O230">
            <v>26019.551101581019</v>
          </cell>
          <cell r="P230">
            <v>27043.216886545717</v>
          </cell>
          <cell r="Q230">
            <v>27714.128414291805</v>
          </cell>
          <cell r="R230">
            <v>27458.778506721221</v>
          </cell>
          <cell r="S230">
            <v>28235.725930746761</v>
          </cell>
          <cell r="T230">
            <v>30700.328022192367</v>
          </cell>
          <cell r="U230">
            <v>33048.146988518049</v>
          </cell>
          <cell r="V230">
            <v>35494.528422093819</v>
          </cell>
          <cell r="W230">
            <v>37620.955907392017</v>
          </cell>
          <cell r="X230">
            <v>39513.733368011992</v>
          </cell>
          <cell r="Y230">
            <v>40010.808440145935</v>
          </cell>
          <cell r="Z230">
            <v>48908.818659119788</v>
          </cell>
          <cell r="AA230">
            <v>52282.519633483942</v>
          </cell>
          <cell r="AB230">
            <v>55374.912449867224</v>
          </cell>
          <cell r="AC230">
            <v>58076.99156480789</v>
          </cell>
          <cell r="AD230">
            <v>62210.734014487818</v>
          </cell>
          <cell r="AE230">
            <v>67374.994373915324</v>
          </cell>
        </row>
        <row r="231">
          <cell r="G231">
            <v>45108.374295171176</v>
          </cell>
          <cell r="H231">
            <v>46149.56065856183</v>
          </cell>
          <cell r="I231">
            <v>47625.090696060222</v>
          </cell>
          <cell r="J231">
            <v>49239.504556032982</v>
          </cell>
          <cell r="K231">
            <v>51031.017404918923</v>
          </cell>
          <cell r="L231">
            <v>54200.373325811925</v>
          </cell>
          <cell r="M231">
            <v>55333.543476117171</v>
          </cell>
          <cell r="N231">
            <v>58534.252384181593</v>
          </cell>
          <cell r="O231">
            <v>58902.884869384878</v>
          </cell>
          <cell r="P231">
            <v>61220.727174027903</v>
          </cell>
          <cell r="Q231">
            <v>62739.911562789377</v>
          </cell>
          <cell r="R231">
            <v>62162.601935177241</v>
          </cell>
          <cell r="S231">
            <v>63922.405058420525</v>
          </cell>
          <cell r="T231">
            <v>69503.539738679581</v>
          </cell>
          <cell r="U231">
            <v>74820.119795511695</v>
          </cell>
          <cell r="V231">
            <v>80359.598457471366</v>
          </cell>
          <cell r="W231">
            <v>86541.70128799032</v>
          </cell>
          <cell r="X231">
            <v>92483.477913026232</v>
          </cell>
          <cell r="Y231">
            <v>94848.756057148668</v>
          </cell>
          <cell r="Z231">
            <v>104876.15733776866</v>
          </cell>
          <cell r="AA231">
            <v>108880.94517899094</v>
          </cell>
          <cell r="AB231">
            <v>111269.29774283603</v>
          </cell>
          <cell r="AC231">
            <v>113174.32196937493</v>
          </cell>
          <cell r="AD231">
            <v>117725.13831993856</v>
          </cell>
          <cell r="AE231">
            <v>124056.03016699647</v>
          </cell>
        </row>
        <row r="232">
          <cell r="G232">
            <v>14732.614363471273</v>
          </cell>
          <cell r="H232">
            <v>15190.025849992297</v>
          </cell>
          <cell r="I232">
            <v>15978.652657210951</v>
          </cell>
          <cell r="J232">
            <v>16358.081684185232</v>
          </cell>
          <cell r="K232">
            <v>16802.815184019466</v>
          </cell>
          <cell r="L232">
            <v>17995.075095351578</v>
          </cell>
          <cell r="M232">
            <v>18068.872042573646</v>
          </cell>
          <cell r="N232">
            <v>19587.401185481136</v>
          </cell>
          <cell r="O232">
            <v>19396.744558816688</v>
          </cell>
          <cell r="P232">
            <v>20469.625724466405</v>
          </cell>
          <cell r="Q232">
            <v>22021.466826109994</v>
          </cell>
          <cell r="R232">
            <v>22443.493824552352</v>
          </cell>
          <cell r="S232">
            <v>23154.520006260926</v>
          </cell>
          <cell r="T232">
            <v>24297.299686122278</v>
          </cell>
          <cell r="U232">
            <v>25604.628317990238</v>
          </cell>
          <cell r="V232">
            <v>27252.115344501475</v>
          </cell>
          <cell r="W232">
            <v>29326.592850202847</v>
          </cell>
          <cell r="X232">
            <v>31071.045803116915</v>
          </cell>
          <cell r="Y232">
            <v>31809.338088577882</v>
          </cell>
          <cell r="Z232">
            <v>32253.678455315665</v>
          </cell>
          <cell r="AA232">
            <v>33031.407872308417</v>
          </cell>
          <cell r="AB232">
            <v>33044.701825989607</v>
          </cell>
          <cell r="AC232">
            <v>33079.38765057132</v>
          </cell>
          <cell r="AD232">
            <v>33840.932034592515</v>
          </cell>
          <cell r="AE232">
            <v>35028.551814055783</v>
          </cell>
        </row>
        <row r="233">
          <cell r="G233">
            <v>30607.73667734694</v>
          </cell>
          <cell r="H233">
            <v>31558.031715771514</v>
          </cell>
          <cell r="I233">
            <v>33196.443002222775</v>
          </cell>
          <cell r="J233">
            <v>33984.725615128584</v>
          </cell>
          <cell r="K233">
            <v>34908.681507727801</v>
          </cell>
          <cell r="L233">
            <v>37385.660577205868</v>
          </cell>
          <cell r="M233">
            <v>37538.977393382476</v>
          </cell>
          <cell r="N233">
            <v>40693.796965544178</v>
          </cell>
          <cell r="O233">
            <v>40297.698372262203</v>
          </cell>
          <cell r="P233">
            <v>42526.662179644067</v>
          </cell>
          <cell r="Q233">
            <v>45750.688997447731</v>
          </cell>
          <cell r="R233">
            <v>46627.471007780034</v>
          </cell>
          <cell r="S233">
            <v>48104.663147852298</v>
          </cell>
          <cell r="T233">
            <v>50478.844583575272</v>
          </cell>
          <cell r="U233">
            <v>53194.884624247505</v>
          </cell>
          <cell r="V233">
            <v>56617.620592401901</v>
          </cell>
          <cell r="W233">
            <v>59923.157134890702</v>
          </cell>
          <cell r="X233">
            <v>63973.486449511773</v>
          </cell>
          <cell r="Y233">
            <v>66181.538107032015</v>
          </cell>
          <cell r="Z233">
            <v>66453.563269918333</v>
          </cell>
          <cell r="AA233">
            <v>66959.267579956038</v>
          </cell>
          <cell r="AB233">
            <v>66094.364426773463</v>
          </cell>
          <cell r="AC233">
            <v>65334.982685483985</v>
          </cell>
          <cell r="AD233">
            <v>65811.632936669848</v>
          </cell>
          <cell r="AE233">
            <v>67051.855449590992</v>
          </cell>
        </row>
        <row r="236">
          <cell r="G236">
            <v>365235.87759901345</v>
          </cell>
          <cell r="H236">
            <v>354859.62782446295</v>
          </cell>
          <cell r="I236">
            <v>359099.12116031331</v>
          </cell>
          <cell r="J236">
            <v>363684.89253116085</v>
          </cell>
          <cell r="K236">
            <v>371183.65691280959</v>
          </cell>
          <cell r="L236">
            <v>393810.14448577375</v>
          </cell>
          <cell r="M236">
            <v>392919.76472724194</v>
          </cell>
          <cell r="N236">
            <v>416337.28299488511</v>
          </cell>
          <cell r="O236">
            <v>415847.40765335562</v>
          </cell>
          <cell r="P236">
            <v>440930.75205977412</v>
          </cell>
          <cell r="Q236">
            <v>462610.57949277834</v>
          </cell>
          <cell r="R236">
            <v>464545.80548638868</v>
          </cell>
          <cell r="S236">
            <v>474100.778496566</v>
          </cell>
          <cell r="T236">
            <v>490120.37038982578</v>
          </cell>
          <cell r="U236">
            <v>507824.3128671766</v>
          </cell>
          <cell r="V236">
            <v>523265.66056981642</v>
          </cell>
          <cell r="W236">
            <v>547621.81359517598</v>
          </cell>
          <cell r="X236">
            <v>577195.13074333861</v>
          </cell>
          <cell r="Y236">
            <v>597901.31757310289</v>
          </cell>
          <cell r="Z236">
            <v>606724.96847552957</v>
          </cell>
          <cell r="AA236">
            <v>621130.50828699535</v>
          </cell>
          <cell r="AB236">
            <v>615303.10013566166</v>
          </cell>
          <cell r="AC236">
            <v>604685.27239587845</v>
          </cell>
          <cell r="AD236">
            <v>611946.42316720472</v>
          </cell>
          <cell r="AE236">
            <v>621775.7724142184</v>
          </cell>
        </row>
        <row r="237">
          <cell r="G237">
            <v>128508.91989594916</v>
          </cell>
          <cell r="H237">
            <v>159878.80401357694</v>
          </cell>
          <cell r="I237">
            <v>161788.86949021256</v>
          </cell>
          <cell r="J237">
            <v>163854.9474116308</v>
          </cell>
          <cell r="K237">
            <v>167233.44805501943</v>
          </cell>
          <cell r="L237">
            <v>177427.60791020317</v>
          </cell>
          <cell r="M237">
            <v>177026.45534239855</v>
          </cell>
          <cell r="N237">
            <v>187577.00694092782</v>
          </cell>
          <cell r="O237">
            <v>187356.29802512456</v>
          </cell>
          <cell r="P237">
            <v>198657.37256252611</v>
          </cell>
          <cell r="Q237">
            <v>208425.02323177626</v>
          </cell>
          <cell r="R237">
            <v>209296.92184490184</v>
          </cell>
          <cell r="S237">
            <v>213601.82873615521</v>
          </cell>
          <cell r="T237">
            <v>220819.31134577713</v>
          </cell>
          <cell r="U237">
            <v>228795.66291599342</v>
          </cell>
          <cell r="V237">
            <v>235752.62282205813</v>
          </cell>
          <cell r="W237">
            <v>246726.06784295075</v>
          </cell>
          <cell r="X237">
            <v>260050.0590936582</v>
          </cell>
          <cell r="Y237">
            <v>269379.04477264325</v>
          </cell>
          <cell r="Z237">
            <v>274246.47257606586</v>
          </cell>
          <cell r="AA237">
            <v>283323.60322947107</v>
          </cell>
          <cell r="AB237">
            <v>282176.62280447973</v>
          </cell>
          <cell r="AC237">
            <v>278788.25314832455</v>
          </cell>
          <cell r="AD237">
            <v>283474.80692722125</v>
          </cell>
          <cell r="AE237">
            <v>289306.68472038873</v>
          </cell>
        </row>
        <row r="238">
          <cell r="G238">
            <v>182617.93879950672</v>
          </cell>
          <cell r="H238">
            <v>187597.13911690007</v>
          </cell>
          <cell r="I238">
            <v>189838.35439964873</v>
          </cell>
          <cell r="J238">
            <v>192262.63014803207</v>
          </cell>
          <cell r="K238">
            <v>196226.86455117722</v>
          </cell>
          <cell r="L238">
            <v>208188.39526396897</v>
          </cell>
          <cell r="M238">
            <v>207717.6945070184</v>
          </cell>
          <cell r="N238">
            <v>220097.40492705166</v>
          </cell>
          <cell r="O238">
            <v>219838.43150379052</v>
          </cell>
          <cell r="P238">
            <v>233098.78371397682</v>
          </cell>
          <cell r="Q238">
            <v>244559.86095151352</v>
          </cell>
          <cell r="R238">
            <v>245582.9214280509</v>
          </cell>
          <cell r="S238">
            <v>250634.17398117352</v>
          </cell>
          <cell r="T238">
            <v>259102.95818021009</v>
          </cell>
          <cell r="U238">
            <v>268462.17714857374</v>
          </cell>
          <cell r="V238">
            <v>276625.27158364275</v>
          </cell>
          <cell r="W238">
            <v>289501.19284710946</v>
          </cell>
          <cell r="X238">
            <v>305135.17669927207</v>
          </cell>
          <cell r="Y238">
            <v>316081.53719425993</v>
          </cell>
          <cell r="Z238">
            <v>318864.90587520832</v>
          </cell>
          <cell r="AA238">
            <v>321024.71413024032</v>
          </cell>
          <cell r="AB238">
            <v>314825.8482508192</v>
          </cell>
          <cell r="AC238">
            <v>306269.79725356057</v>
          </cell>
          <cell r="AD238">
            <v>307123.92753089877</v>
          </cell>
          <cell r="AE238">
            <v>309360.53101240424</v>
          </cell>
        </row>
        <row r="239">
          <cell r="G239">
            <v>22826.038376498713</v>
          </cell>
          <cell r="H239">
            <v>37085.098831852469</v>
          </cell>
          <cell r="I239">
            <v>37893.103890682374</v>
          </cell>
          <cell r="J239">
            <v>38462.381555532207</v>
          </cell>
          <cell r="K239">
            <v>38969.129623895285</v>
          </cell>
          <cell r="L239">
            <v>41122.671401230393</v>
          </cell>
          <cell r="M239">
            <v>41185.78757641455</v>
          </cell>
          <cell r="N239">
            <v>44212.728429698531</v>
          </cell>
          <cell r="O239">
            <v>44951.843483761288</v>
          </cell>
          <cell r="P239">
            <v>48023.926933948365</v>
          </cell>
          <cell r="Q239">
            <v>50150.466781839837</v>
          </cell>
          <cell r="R239">
            <v>50124.859380140115</v>
          </cell>
          <cell r="S239">
            <v>50689.163852827936</v>
          </cell>
          <cell r="T239">
            <v>51823.573400304151</v>
          </cell>
          <cell r="U239">
            <v>52861.045289321017</v>
          </cell>
          <cell r="V239">
            <v>54320.35492645581</v>
          </cell>
          <cell r="W239">
            <v>56926.871894878575</v>
          </cell>
          <cell r="X239">
            <v>59891.068626553875</v>
          </cell>
          <cell r="Y239">
            <v>62046.543913457623</v>
          </cell>
          <cell r="Z239">
            <v>63939.99342109407</v>
          </cell>
          <cell r="AA239">
            <v>65822.79068051881</v>
          </cell>
          <cell r="AB239">
            <v>65849.37613974858</v>
          </cell>
          <cell r="AC239">
            <v>65246.726750042319</v>
          </cell>
          <cell r="AD239">
            <v>66564.13506297869</v>
          </cell>
          <cell r="AE239">
            <v>68260.473116669134</v>
          </cell>
        </row>
        <row r="240">
          <cell r="G240">
            <v>73043.322804795869</v>
          </cell>
          <cell r="H240">
            <v>68495.559377511716</v>
          </cell>
          <cell r="I240">
            <v>69987.931252677838</v>
          </cell>
          <cell r="J240">
            <v>71039.377610467272</v>
          </cell>
          <cell r="K240">
            <v>71975.332845840443</v>
          </cell>
          <cell r="L240">
            <v>75952.888611573333</v>
          </cell>
          <cell r="M240">
            <v>76069.463135066151</v>
          </cell>
          <cell r="N240">
            <v>81660.172435542656</v>
          </cell>
          <cell r="O240">
            <v>83025.305620219151</v>
          </cell>
          <cell r="P240">
            <v>88699.392544701768</v>
          </cell>
          <cell r="Q240">
            <v>92627.076196842638</v>
          </cell>
          <cell r="R240">
            <v>92579.779752748451</v>
          </cell>
          <cell r="S240">
            <v>93622.040707511944</v>
          </cell>
          <cell r="T240">
            <v>95717.276232429431</v>
          </cell>
          <cell r="U240">
            <v>97633.469518009108</v>
          </cell>
          <cell r="V240">
            <v>100328.79009282413</v>
          </cell>
          <cell r="W240">
            <v>105142.983485933</v>
          </cell>
          <cell r="X240">
            <v>110617.80543966891</v>
          </cell>
          <cell r="Y240">
            <v>114598.93236534574</v>
          </cell>
          <cell r="Z240">
            <v>115858.64768204739</v>
          </cell>
          <cell r="AA240">
            <v>116478.30055393775</v>
          </cell>
          <cell r="AB240">
            <v>114286.39036749169</v>
          </cell>
          <cell r="AC240">
            <v>111201.59592874881</v>
          </cell>
          <cell r="AD240">
            <v>111549.77156105102</v>
          </cell>
          <cell r="AE240">
            <v>112441.44112659105</v>
          </cell>
        </row>
        <row r="241">
          <cell r="G241">
            <v>18260.830701198967</v>
          </cell>
          <cell r="H241">
            <v>17123.889844377929</v>
          </cell>
          <cell r="I241">
            <v>17496.982813169459</v>
          </cell>
          <cell r="J241">
            <v>17759.844402616818</v>
          </cell>
          <cell r="K241">
            <v>17993.833211460111</v>
          </cell>
          <cell r="L241">
            <v>18988.222152893333</v>
          </cell>
          <cell r="M241">
            <v>19017.365783766538</v>
          </cell>
          <cell r="N241">
            <v>20415.043108885664</v>
          </cell>
          <cell r="O241">
            <v>20756.326405054788</v>
          </cell>
          <cell r="P241">
            <v>22174.848136175442</v>
          </cell>
          <cell r="Q241">
            <v>23156.769049210659</v>
          </cell>
          <cell r="R241">
            <v>23144.944938187113</v>
          </cell>
          <cell r="S241">
            <v>23405.510176877986</v>
          </cell>
          <cell r="T241">
            <v>23929.319058107358</v>
          </cell>
          <cell r="U241">
            <v>24408.367379502277</v>
          </cell>
          <cell r="V241">
            <v>25082.197523206032</v>
          </cell>
          <cell r="W241">
            <v>26285.74587148325</v>
          </cell>
          <cell r="X241">
            <v>27654.451359917228</v>
          </cell>
          <cell r="Y241">
            <v>28649.733091336435</v>
          </cell>
          <cell r="Z241">
            <v>30793.004144602553</v>
          </cell>
          <cell r="AA241">
            <v>33283.211347743643</v>
          </cell>
          <cell r="AB241">
            <v>34566.484046841208</v>
          </cell>
          <cell r="AC241">
            <v>35406.47476373057</v>
          </cell>
          <cell r="AD241">
            <v>37197.32778087561</v>
          </cell>
          <cell r="AE241">
            <v>39251.843081514526</v>
          </cell>
        </row>
        <row r="242">
          <cell r="G242">
            <v>38043.397294164519</v>
          </cell>
          <cell r="H242">
            <v>33061.397754723999</v>
          </cell>
          <cell r="I242">
            <v>33781.73496506628</v>
          </cell>
          <cell r="J242">
            <v>34289.246496741514</v>
          </cell>
          <cell r="K242">
            <v>34741.012838946874</v>
          </cell>
          <cell r="L242">
            <v>36660.897200175481</v>
          </cell>
          <cell r="M242">
            <v>36717.165325062553</v>
          </cell>
          <cell r="N242">
            <v>39415.685719579902</v>
          </cell>
          <cell r="O242">
            <v>40074.60743095701</v>
          </cell>
          <cell r="P242">
            <v>42813.372489743997</v>
          </cell>
          <cell r="Q242">
            <v>44709.184607467789</v>
          </cell>
          <cell r="R242">
            <v>44686.35558665546</v>
          </cell>
          <cell r="S242">
            <v>45189.43351320739</v>
          </cell>
          <cell r="T242">
            <v>46200.760608112003</v>
          </cell>
          <cell r="U242">
            <v>47125.667696472541</v>
          </cell>
          <cell r="V242">
            <v>48426.643502937863</v>
          </cell>
          <cell r="W242">
            <v>50750.35563966936</v>
          </cell>
          <cell r="X242">
            <v>53392.939595384662</v>
          </cell>
          <cell r="Y242">
            <v>55314.547682069737</v>
          </cell>
          <cell r="Z242">
            <v>56206.338067598081</v>
          </cell>
          <cell r="AA242">
            <v>56867.860447024854</v>
          </cell>
          <cell r="AB242">
            <v>56094.0735060183</v>
          </cell>
          <cell r="AC242">
            <v>54855.157088644417</v>
          </cell>
          <cell r="AD242">
            <v>55287.638953758076</v>
          </cell>
          <cell r="AE242">
            <v>56002.286494712542</v>
          </cell>
        </row>
        <row r="243">
          <cell r="G243">
            <v>4628.0563230687512</v>
          </cell>
          <cell r="H243">
            <v>4701.4044369701423</v>
          </cell>
          <cell r="I243">
            <v>4765.7538702829233</v>
          </cell>
          <cell r="J243">
            <v>4856.2183556535629</v>
          </cell>
          <cell r="K243">
            <v>4946.6084717631393</v>
          </cell>
          <cell r="L243">
            <v>5278.2857012813538</v>
          </cell>
          <cell r="M243">
            <v>5357.0931278130192</v>
          </cell>
          <cell r="N243">
            <v>5747.3914872416699</v>
          </cell>
          <cell r="O243">
            <v>5732.4673645938337</v>
          </cell>
          <cell r="P243">
            <v>6142.1880301032079</v>
          </cell>
          <cell r="Q243">
            <v>6440.7376439136387</v>
          </cell>
          <cell r="R243">
            <v>6446.5319933809833</v>
          </cell>
          <cell r="S243">
            <v>6508.8716791976822</v>
          </cell>
          <cell r="T243">
            <v>6604.0308077340533</v>
          </cell>
          <cell r="U243">
            <v>6726.1553145885591</v>
          </cell>
          <cell r="V243">
            <v>6888.1269957209943</v>
          </cell>
          <cell r="W243">
            <v>7236.5674433278036</v>
          </cell>
          <cell r="X243">
            <v>7730.2118587169389</v>
          </cell>
          <cell r="Y243">
            <v>8038.0237502793789</v>
          </cell>
          <cell r="Z243">
            <v>8252.3093205514033</v>
          </cell>
          <cell r="AA243">
            <v>8409.382277396091</v>
          </cell>
          <cell r="AB243">
            <v>8362.9356517854412</v>
          </cell>
          <cell r="AC243">
            <v>8292.2030909308778</v>
          </cell>
          <cell r="AD243">
            <v>8458.0331189855751</v>
          </cell>
          <cell r="AE243">
            <v>8650.3301626552002</v>
          </cell>
        </row>
        <row r="244">
          <cell r="G244">
            <v>15523.354711945038</v>
          </cell>
          <cell r="H244">
            <v>15769.377817555918</v>
          </cell>
          <cell r="I244">
            <v>15985.217688356061</v>
          </cell>
          <cell r="J244">
            <v>16288.652261578984</v>
          </cell>
          <cell r="K244">
            <v>16591.837386580326</v>
          </cell>
          <cell r="L244">
            <v>17704.344003671897</v>
          </cell>
          <cell r="M244">
            <v>17968.678651002941</v>
          </cell>
          <cell r="N244">
            <v>19277.81135250035</v>
          </cell>
          <cell r="O244">
            <v>19227.753091871116</v>
          </cell>
          <cell r="P244">
            <v>20602.031791076501</v>
          </cell>
          <cell r="Q244">
            <v>21603.422273554581</v>
          </cell>
          <cell r="R244">
            <v>21622.857590635365</v>
          </cell>
          <cell r="S244">
            <v>21831.956397566515</v>
          </cell>
          <cell r="T244">
            <v>22151.137670055909</v>
          </cell>
          <cell r="U244">
            <v>22560.765796117001</v>
          </cell>
          <cell r="V244">
            <v>23104.048695889851</v>
          </cell>
          <cell r="W244">
            <v>24222.842301479006</v>
          </cell>
          <cell r="X244">
            <v>25741.472768522566</v>
          </cell>
          <cell r="Y244">
            <v>26592.666617849558</v>
          </cell>
          <cell r="Z244">
            <v>27217.575877861957</v>
          </cell>
          <cell r="AA244">
            <v>27703.370878767415</v>
          </cell>
          <cell r="AB244">
            <v>27506.937031022229</v>
          </cell>
          <cell r="AC244">
            <v>27126.465394959287</v>
          </cell>
          <cell r="AD244">
            <v>27532.444745598816</v>
          </cell>
          <cell r="AE244">
            <v>28038.123006593294</v>
          </cell>
        </row>
        <row r="245">
          <cell r="G245">
            <v>42989.038650593269</v>
          </cell>
          <cell r="H245">
            <v>46177.524094383676</v>
          </cell>
          <cell r="I245">
            <v>48049.097799709365</v>
          </cell>
          <cell r="J245">
            <v>50221.351556134323</v>
          </cell>
          <cell r="K245">
            <v>53009.132948004757</v>
          </cell>
          <cell r="L245">
            <v>57640.128982233764</v>
          </cell>
          <cell r="M245">
            <v>59025.056673692248</v>
          </cell>
          <cell r="N245">
            <v>64140.796106645364</v>
          </cell>
          <cell r="O245">
            <v>65738.378600449563</v>
          </cell>
          <cell r="P245">
            <v>72214.596280012745</v>
          </cell>
          <cell r="Q245">
            <v>79060.97595669709</v>
          </cell>
          <cell r="R245">
            <v>81293.356899375809</v>
          </cell>
          <cell r="S245">
            <v>84841.963710676544</v>
          </cell>
          <cell r="T245">
            <v>88452.881885079623</v>
          </cell>
          <cell r="U245">
            <v>92105.077335115246</v>
          </cell>
          <cell r="V245">
            <v>97065.846332970599</v>
          </cell>
          <cell r="W245">
            <v>102052.43951083547</v>
          </cell>
          <cell r="X245">
            <v>109775.5245398815</v>
          </cell>
          <cell r="Y245">
            <v>114575.40812346498</v>
          </cell>
          <cell r="Z245">
            <v>118916.91832645051</v>
          </cell>
          <cell r="AA245">
            <v>122334.77011979968</v>
          </cell>
          <cell r="AB245">
            <v>122593.4152380662</v>
          </cell>
          <cell r="AC245">
            <v>121709.85508655623</v>
          </cell>
          <cell r="AD245">
            <v>124569.45637297981</v>
          </cell>
          <cell r="AE245">
            <v>128234.69570832193</v>
          </cell>
        </row>
        <row r="246">
          <cell r="G246">
            <v>33299.04878638684</v>
          </cell>
          <cell r="H246">
            <v>30330.448544332252</v>
          </cell>
          <cell r="I246">
            <v>30989.602297357953</v>
          </cell>
          <cell r="J246">
            <v>31454.007198291205</v>
          </cell>
          <cell r="K246">
            <v>31867.401752508187</v>
          </cell>
          <cell r="L246">
            <v>33627.757716878958</v>
          </cell>
          <cell r="M246">
            <v>33678.283068356512</v>
          </cell>
          <cell r="N246">
            <v>36151.728628515026</v>
          </cell>
          <cell r="O246">
            <v>36753.502636978956</v>
          </cell>
          <cell r="P246">
            <v>39263.465870843895</v>
          </cell>
          <cell r="Q246">
            <v>41001.093157340103</v>
          </cell>
          <cell r="R246">
            <v>40978.97325122216</v>
          </cell>
          <cell r="S246">
            <v>41438.624077021566</v>
          </cell>
          <cell r="T246">
            <v>42363.69971619008</v>
          </cell>
          <cell r="U246">
            <v>43210.133146248801</v>
          </cell>
          <cell r="V246">
            <v>44401.32382270151</v>
          </cell>
          <cell r="W246">
            <v>46342.560297745775</v>
          </cell>
          <cell r="X246">
            <v>48642.611386782039</v>
          </cell>
          <cell r="Y246">
            <v>50263.175879098308</v>
          </cell>
          <cell r="Z246">
            <v>50977.817961385736</v>
          </cell>
          <cell r="AA246">
            <v>51339.024248911577</v>
          </cell>
          <cell r="AB246">
            <v>50538.39378639061</v>
          </cell>
          <cell r="AC246">
            <v>49436.659552163255</v>
          </cell>
          <cell r="AD246">
            <v>49738.779482392318</v>
          </cell>
          <cell r="AE246">
            <v>50267.876249741275</v>
          </cell>
        </row>
        <row r="247">
          <cell r="G247">
            <v>10691.658369472056</v>
          </cell>
          <cell r="H247">
            <v>15762.991449869804</v>
          </cell>
          <cell r="I247">
            <v>16105.559247965732</v>
          </cell>
          <cell r="J247">
            <v>16346.914415265306</v>
          </cell>
          <cell r="K247">
            <v>16561.759072574627</v>
          </cell>
          <cell r="L247">
            <v>17476.631003154402</v>
          </cell>
          <cell r="M247">
            <v>17502.889457004119</v>
          </cell>
          <cell r="N247">
            <v>18788.360100786689</v>
          </cell>
          <cell r="O247">
            <v>19101.107158790332</v>
          </cell>
          <cell r="P247">
            <v>20405.55634743558</v>
          </cell>
          <cell r="Q247">
            <v>21308.615991280461</v>
          </cell>
          <cell r="R247">
            <v>21297.120088392661</v>
          </cell>
          <cell r="S247">
            <v>21536.004522508803</v>
          </cell>
          <cell r="T247">
            <v>22016.774181070974</v>
          </cell>
          <cell r="U247">
            <v>22456.672816311991</v>
          </cell>
          <cell r="V247">
            <v>23075.744717627389</v>
          </cell>
          <cell r="W247">
            <v>24084.621784300914</v>
          </cell>
          <cell r="X247">
            <v>25279.97785026049</v>
          </cell>
          <cell r="Y247">
            <v>26122.198966740394</v>
          </cell>
          <cell r="Z247">
            <v>26801.516390175642</v>
          </cell>
          <cell r="AA247">
            <v>27292.56324226594</v>
          </cell>
          <cell r="AB247">
            <v>27183.612671531475</v>
          </cell>
          <cell r="AC247">
            <v>26965.245592442159</v>
          </cell>
          <cell r="AD247">
            <v>27407.916763462723</v>
          </cell>
          <cell r="AE247">
            <v>27972.689694185861</v>
          </cell>
        </row>
        <row r="248">
          <cell r="G248">
            <v>112714.25036667172</v>
          </cell>
          <cell r="H248">
            <v>114141.16481280299</v>
          </cell>
          <cell r="I248">
            <v>115190.36661142894</v>
          </cell>
          <cell r="J248">
            <v>116520.75449208662</v>
          </cell>
          <cell r="K248">
            <v>117639.50338136432</v>
          </cell>
          <cell r="L248">
            <v>125133.03018357205</v>
          </cell>
          <cell r="M248">
            <v>125028.1219180683</v>
          </cell>
          <cell r="N248">
            <v>132782.30628235237</v>
          </cell>
          <cell r="O248">
            <v>132776.26779086614</v>
          </cell>
          <cell r="P248">
            <v>140250.1217333712</v>
          </cell>
          <cell r="Q248">
            <v>146590.53423395441</v>
          </cell>
          <cell r="R248">
            <v>146845.81875868811</v>
          </cell>
          <cell r="S248">
            <v>147443.91759888123</v>
          </cell>
          <cell r="T248">
            <v>149119.28301449967</v>
          </cell>
          <cell r="U248">
            <v>151298.35382192422</v>
          </cell>
          <cell r="V248">
            <v>153935.93009441264</v>
          </cell>
          <cell r="W248">
            <v>164146.30188532348</v>
          </cell>
          <cell r="X248">
            <v>174886.41228830878</v>
          </cell>
          <cell r="Y248">
            <v>184122.16950487869</v>
          </cell>
          <cell r="Z248">
            <v>222578.6043170327</v>
          </cell>
          <cell r="AA248">
            <v>270108.4559566789</v>
          </cell>
          <cell r="AB248">
            <v>303077.22933959612</v>
          </cell>
          <cell r="AC248">
            <v>330226.38848079956</v>
          </cell>
          <cell r="AD248">
            <v>364736.77247703593</v>
          </cell>
          <cell r="AE248">
            <v>402666.75528648176</v>
          </cell>
        </row>
        <row r="249">
          <cell r="G249">
            <v>14752.415649731582</v>
          </cell>
          <cell r="H249">
            <v>14949.486256197217</v>
          </cell>
          <cell r="I249">
            <v>15653.173296422536</v>
          </cell>
          <cell r="J249">
            <v>16126.238339946436</v>
          </cell>
          <cell r="K249">
            <v>16429.953298851924</v>
          </cell>
          <cell r="L249">
            <v>17486.291276105734</v>
          </cell>
          <cell r="M249">
            <v>17416.657106211544</v>
          </cell>
          <cell r="N249">
            <v>18528.371104601782</v>
          </cell>
          <cell r="O249">
            <v>18478.233325586072</v>
          </cell>
          <cell r="P249">
            <v>19711.765341966311</v>
          </cell>
          <cell r="Q249">
            <v>20744.547614122177</v>
          </cell>
          <cell r="R249">
            <v>21201.557636324564</v>
          </cell>
          <cell r="S249">
            <v>21869.370611957627</v>
          </cell>
          <cell r="T249">
            <v>22409.704663340748</v>
          </cell>
          <cell r="U249">
            <v>23146.437011872487</v>
          </cell>
          <cell r="V249">
            <v>23754.6214532173</v>
          </cell>
          <cell r="W249">
            <v>24638.42210750085</v>
          </cell>
          <cell r="X249">
            <v>25998.629422016213</v>
          </cell>
          <cell r="Y249">
            <v>27022.019736324251</v>
          </cell>
          <cell r="Z249">
            <v>27815.476693020497</v>
          </cell>
          <cell r="AA249">
            <v>28513.040758287032</v>
          </cell>
          <cell r="AB249">
            <v>28522.892788035613</v>
          </cell>
          <cell r="AC249">
            <v>28160.258081621505</v>
          </cell>
          <cell r="AD249">
            <v>28635.095426973003</v>
          </cell>
          <cell r="AE249">
            <v>29323.666041989127</v>
          </cell>
        </row>
        <row r="250">
          <cell r="G250">
            <v>34875.560548544068</v>
          </cell>
          <cell r="H250">
            <v>35490.215717743871</v>
          </cell>
          <cell r="I250">
            <v>36041.055471905849</v>
          </cell>
          <cell r="J250">
            <v>36987.832605266187</v>
          </cell>
          <cell r="K250">
            <v>37609.896544160554</v>
          </cell>
          <cell r="L250">
            <v>39880.544867932578</v>
          </cell>
          <cell r="M250">
            <v>40403.524766928334</v>
          </cell>
          <cell r="N250">
            <v>43318.517315310317</v>
          </cell>
          <cell r="O250">
            <v>43477.324084102991</v>
          </cell>
          <cell r="P250">
            <v>46102.792950617768</v>
          </cell>
          <cell r="Q250">
            <v>48157.744443856565</v>
          </cell>
          <cell r="R250">
            <v>48381.995246132137</v>
          </cell>
          <cell r="S250">
            <v>49049.199908716473</v>
          </cell>
          <cell r="T250">
            <v>50428.752236485008</v>
          </cell>
          <cell r="U250">
            <v>51749.10969971741</v>
          </cell>
          <cell r="V250">
            <v>53283.685692529973</v>
          </cell>
          <cell r="W250">
            <v>55740.603359634508</v>
          </cell>
          <cell r="X250">
            <v>58846.279199835903</v>
          </cell>
          <cell r="Y250">
            <v>60989.003348343955</v>
          </cell>
          <cell r="Z250">
            <v>66855.58838065021</v>
          </cell>
          <cell r="AA250">
            <v>70982.670891079164</v>
          </cell>
          <cell r="AB250">
            <v>72875.175932513535</v>
          </cell>
          <cell r="AC250">
            <v>74055.453637505809</v>
          </cell>
          <cell r="AD250">
            <v>77727.363212703494</v>
          </cell>
          <cell r="AE250">
            <v>81944.81933887284</v>
          </cell>
        </row>
        <row r="251">
          <cell r="G251">
            <v>95092.731567875642</v>
          </cell>
          <cell r="H251">
            <v>96766.415545228316</v>
          </cell>
          <cell r="I251">
            <v>98266.332436564364</v>
          </cell>
          <cell r="J251">
            <v>100844.37260873445</v>
          </cell>
          <cell r="K251">
            <v>102538.23040020447</v>
          </cell>
          <cell r="L251">
            <v>108726.98855621848</v>
          </cell>
          <cell r="M251">
            <v>110149.4485241012</v>
          </cell>
          <cell r="N251">
            <v>118093.70785323142</v>
          </cell>
          <cell r="O251">
            <v>118524.17778565657</v>
          </cell>
          <cell r="P251">
            <v>125679.56328821628</v>
          </cell>
          <cell r="Q251">
            <v>131279.82577985615</v>
          </cell>
          <cell r="R251">
            <v>131888.41597728548</v>
          </cell>
          <cell r="S251">
            <v>133704.03605860649</v>
          </cell>
          <cell r="T251">
            <v>137459.9244662337</v>
          </cell>
          <cell r="U251">
            <v>141055.35189563283</v>
          </cell>
          <cell r="V251">
            <v>145235.13322236884</v>
          </cell>
          <cell r="W251">
            <v>153068.71128711573</v>
          </cell>
          <cell r="X251">
            <v>162786.7828709142</v>
          </cell>
          <cell r="Y251">
            <v>169902.61285857085</v>
          </cell>
          <cell r="Z251">
            <v>177924.99831106921</v>
          </cell>
          <cell r="AA251">
            <v>183099.6511936677</v>
          </cell>
          <cell r="AB251">
            <v>183290.58023238834</v>
          </cell>
          <cell r="AC251">
            <v>181910.0452579376</v>
          </cell>
          <cell r="AD251">
            <v>186440.59700101402</v>
          </cell>
          <cell r="AE251">
            <v>192071.4052546951</v>
          </cell>
        </row>
        <row r="252">
          <cell r="G252">
            <v>20269.095261833754</v>
          </cell>
          <cell r="H252">
            <v>20530.532236312658</v>
          </cell>
          <cell r="I252">
            <v>20719.297673345118</v>
          </cell>
          <cell r="J252">
            <v>20905.426610008475</v>
          </cell>
          <cell r="K252">
            <v>21238.400627835614</v>
          </cell>
          <cell r="L252">
            <v>22707.133589089823</v>
          </cell>
          <cell r="M252">
            <v>22914.0953188536</v>
          </cell>
          <cell r="N252">
            <v>24446.984147439664</v>
          </cell>
          <cell r="O252">
            <v>24508.760457259279</v>
          </cell>
          <cell r="P252">
            <v>26182.572155659302</v>
          </cell>
          <cell r="Q252">
            <v>27665.032170520342</v>
          </cell>
          <cell r="R252">
            <v>27944.373484518161</v>
          </cell>
          <cell r="S252">
            <v>28737.453154020208</v>
          </cell>
          <cell r="T252">
            <v>29887.275798005736</v>
          </cell>
          <cell r="U252">
            <v>31124.852838925988</v>
          </cell>
          <cell r="V252">
            <v>32286.30287308092</v>
          </cell>
          <cell r="W252">
            <v>34084.157085432591</v>
          </cell>
          <cell r="X252">
            <v>36026.430975225201</v>
          </cell>
          <cell r="Y252">
            <v>37766.179529638641</v>
          </cell>
          <cell r="Z252">
            <v>38453.867170200647</v>
          </cell>
          <cell r="AA252">
            <v>38998.349356101215</v>
          </cell>
          <cell r="AB252">
            <v>38753.276478936947</v>
          </cell>
          <cell r="AC252">
            <v>38078.707519783769</v>
          </cell>
          <cell r="AD252">
            <v>38623.220290712226</v>
          </cell>
          <cell r="AE252">
            <v>39376.63752481604</v>
          </cell>
        </row>
        <row r="253">
          <cell r="G253">
            <v>111590.53378044043</v>
          </cell>
          <cell r="H253">
            <v>113029.8625297102</v>
          </cell>
          <cell r="I253">
            <v>114069.10160800362</v>
          </cell>
          <cell r="J253">
            <v>115093.82555971152</v>
          </cell>
          <cell r="K253">
            <v>116926.99807700257</v>
          </cell>
          <cell r="L253">
            <v>125013.03709404237</v>
          </cell>
          <cell r="M253">
            <v>126152.45499099954</v>
          </cell>
          <cell r="N253">
            <v>134591.7010648037</v>
          </cell>
          <cell r="O253">
            <v>134931.80758158234</v>
          </cell>
          <cell r="P253">
            <v>144146.89776985085</v>
          </cell>
          <cell r="Q253">
            <v>152308.51042347541</v>
          </cell>
          <cell r="R253">
            <v>153846.41065697235</v>
          </cell>
          <cell r="S253">
            <v>158212.67281652676</v>
          </cell>
          <cell r="T253">
            <v>164542.96634653877</v>
          </cell>
          <cell r="U253">
            <v>171356.38750849618</v>
          </cell>
          <cell r="V253">
            <v>177750.69507853885</v>
          </cell>
          <cell r="W253">
            <v>186860.74176010364</v>
          </cell>
          <cell r="X253">
            <v>198849.0352817431</v>
          </cell>
          <cell r="Y253">
            <v>207459.88509259641</v>
          </cell>
          <cell r="Z253">
            <v>210238.94541030767</v>
          </cell>
          <cell r="AA253">
            <v>212559.78193989891</v>
          </cell>
          <cell r="AB253">
            <v>209370.44418938732</v>
          </cell>
          <cell r="AC253">
            <v>204710.6763606098</v>
          </cell>
          <cell r="AD253">
            <v>206356.08182021734</v>
          </cell>
          <cell r="AE253">
            <v>208941.43593905578</v>
          </cell>
        </row>
        <row r="256">
          <cell r="G256">
            <v>41700.08658172701</v>
          </cell>
          <cell r="H256">
            <v>42703.510343600574</v>
          </cell>
          <cell r="I256">
            <v>44257.002746285623</v>
          </cell>
          <cell r="J256">
            <v>46606.120598262525</v>
          </cell>
          <cell r="K256">
            <v>48934.561178675896</v>
          </cell>
          <cell r="L256">
            <v>49695.768483822583</v>
          </cell>
          <cell r="M256">
            <v>49546.517070036483</v>
          </cell>
          <cell r="N256">
            <v>52273.811962574538</v>
          </cell>
          <cell r="O256">
            <v>52585.807956194207</v>
          </cell>
          <cell r="P256">
            <v>56289.490101634299</v>
          </cell>
          <cell r="Q256">
            <v>59687.816054859606</v>
          </cell>
          <cell r="R256">
            <v>62488.410252297035</v>
          </cell>
          <cell r="S256">
            <v>66288.542174939212</v>
          </cell>
          <cell r="T256">
            <v>70860.892025420588</v>
          </cell>
          <cell r="U256">
            <v>78425.921481403377</v>
          </cell>
          <cell r="V256">
            <v>82710.375879353072</v>
          </cell>
          <cell r="W256">
            <v>87029.28237334211</v>
          </cell>
          <cell r="X256">
            <v>91919.753724823735</v>
          </cell>
          <cell r="Y256">
            <v>97412.530517584542</v>
          </cell>
          <cell r="Z256">
            <v>101803.61807623306</v>
          </cell>
          <cell r="AA256">
            <v>106254.40114189948</v>
          </cell>
          <cell r="AB256">
            <v>108563.77406324894</v>
          </cell>
          <cell r="AC256">
            <v>110216.79388037193</v>
          </cell>
          <cell r="AD256">
            <v>113386.61374144799</v>
          </cell>
          <cell r="AE256">
            <v>117712.63216067546</v>
          </cell>
        </row>
        <row r="257">
          <cell r="G257">
            <v>14672.252686163205</v>
          </cell>
          <cell r="H257">
            <v>19239.68134321988</v>
          </cell>
          <cell r="I257">
            <v>19939.593330695461</v>
          </cell>
          <cell r="J257">
            <v>20997.967186756636</v>
          </cell>
          <cell r="K257">
            <v>22047.02508465117</v>
          </cell>
          <cell r="L257">
            <v>22389.980168889302</v>
          </cell>
          <cell r="M257">
            <v>22322.736290852939</v>
          </cell>
          <cell r="N257">
            <v>23551.49440088233</v>
          </cell>
          <cell r="O257">
            <v>23692.06138119155</v>
          </cell>
          <cell r="P257">
            <v>25360.721959712802</v>
          </cell>
          <cell r="Q257">
            <v>26891.807060548002</v>
          </cell>
          <cell r="R257">
            <v>28153.589511143226</v>
          </cell>
          <cell r="S257">
            <v>29865.70466667843</v>
          </cell>
          <cell r="T257">
            <v>31925.735643175518</v>
          </cell>
          <cell r="U257">
            <v>35334.09141800685</v>
          </cell>
          <cell r="V257">
            <v>37264.413695563177</v>
          </cell>
          <cell r="W257">
            <v>39210.258054186605</v>
          </cell>
          <cell r="X257">
            <v>41413.615803083063</v>
          </cell>
          <cell r="Y257">
            <v>43888.336834956921</v>
          </cell>
          <cell r="Z257">
            <v>49736.807319184532</v>
          </cell>
          <cell r="AA257">
            <v>56142.539444000598</v>
          </cell>
          <cell r="AB257">
            <v>60827.935304007333</v>
          </cell>
          <cell r="AC257">
            <v>65095.991258090726</v>
          </cell>
          <cell r="AD257">
            <v>69834.495854563807</v>
          </cell>
          <cell r="AE257">
            <v>75291.428799324145</v>
          </cell>
        </row>
        <row r="258">
          <cell r="G258">
            <v>20850.043290863505</v>
          </cell>
          <cell r="H258">
            <v>22575.282569679115</v>
          </cell>
          <cell r="I258">
            <v>23396.538941304792</v>
          </cell>
          <cell r="J258">
            <v>24638.404044926261</v>
          </cell>
          <cell r="K258">
            <v>25869.338074156876</v>
          </cell>
          <cell r="L258">
            <v>26271.751596359642</v>
          </cell>
          <cell r="M258">
            <v>26192.849585423435</v>
          </cell>
          <cell r="N258">
            <v>27634.638617624529</v>
          </cell>
          <cell r="O258">
            <v>27799.575824423198</v>
          </cell>
          <cell r="P258">
            <v>29757.533620136724</v>
          </cell>
          <cell r="Q258">
            <v>31554.064351232275</v>
          </cell>
          <cell r="R258">
            <v>33034.603184256543</v>
          </cell>
          <cell r="S258">
            <v>35043.549316914716</v>
          </cell>
          <cell r="T258">
            <v>37460.729755981731</v>
          </cell>
          <cell r="U258">
            <v>41459.995302130206</v>
          </cell>
          <cell r="V258">
            <v>43724.979325981389</v>
          </cell>
          <cell r="W258">
            <v>46008.176508351571</v>
          </cell>
          <cell r="X258">
            <v>48593.532413997003</v>
          </cell>
          <cell r="Y258">
            <v>51497.298104241556</v>
          </cell>
          <cell r="Z258">
            <v>52757.518908787002</v>
          </cell>
          <cell r="AA258">
            <v>53903.877954527678</v>
          </cell>
          <cell r="AB258">
            <v>54125.33752447724</v>
          </cell>
          <cell r="AC258">
            <v>54033.163247066717</v>
          </cell>
          <cell r="AD258">
            <v>54801.231162971046</v>
          </cell>
          <cell r="AE258">
            <v>56126.369631058922</v>
          </cell>
        </row>
        <row r="259">
          <cell r="G259">
            <v>3084.9199261436966</v>
          </cell>
          <cell r="H259">
            <v>5192.3238248352354</v>
          </cell>
          <cell r="I259">
            <v>5441.9087153135188</v>
          </cell>
          <cell r="J259">
            <v>5708.9913981860245</v>
          </cell>
          <cell r="K259">
            <v>5939.2683798155113</v>
          </cell>
          <cell r="L259">
            <v>5907.767503560216</v>
          </cell>
          <cell r="M259">
            <v>5893.8371432833674</v>
          </cell>
          <cell r="N259">
            <v>6195.5678689534261</v>
          </cell>
          <cell r="O259">
            <v>6123.6377703355965</v>
          </cell>
          <cell r="P259">
            <v>6556.9250028957049</v>
          </cell>
          <cell r="Q259">
            <v>6960.5527448298462</v>
          </cell>
          <cell r="R259">
            <v>7163.8361106454095</v>
          </cell>
          <cell r="S259">
            <v>7643.6281214589717</v>
          </cell>
          <cell r="T259">
            <v>8227.1598087030998</v>
          </cell>
          <cell r="U259">
            <v>8657.9336583136501</v>
          </cell>
          <cell r="V259">
            <v>9040.8792984394131</v>
          </cell>
          <cell r="W259">
            <v>9412.5989064156402</v>
          </cell>
          <cell r="X259">
            <v>9908.961078993003</v>
          </cell>
          <cell r="Y259">
            <v>10279.707681731243</v>
          </cell>
          <cell r="Z259">
            <v>10839.759702525946</v>
          </cell>
          <cell r="AA259">
            <v>11663.103603960732</v>
          </cell>
          <cell r="AB259">
            <v>12117.020713681366</v>
          </cell>
          <cell r="AC259">
            <v>12408.832497687614</v>
          </cell>
          <cell r="AD259">
            <v>12917.727582640358</v>
          </cell>
          <cell r="AE259">
            <v>13578.615297081387</v>
          </cell>
        </row>
        <row r="260">
          <cell r="G260">
            <v>9871.7437636598297</v>
          </cell>
          <cell r="H260">
            <v>9590.1355545478818</v>
          </cell>
          <cell r="I260">
            <v>10051.114686975101</v>
          </cell>
          <cell r="J260">
            <v>10544.41195028686</v>
          </cell>
          <cell r="K260">
            <v>10969.729696910446</v>
          </cell>
          <cell r="L260">
            <v>10911.548103549427</v>
          </cell>
          <cell r="M260">
            <v>10885.818960320785</v>
          </cell>
          <cell r="N260">
            <v>11443.110581137555</v>
          </cell>
          <cell r="O260">
            <v>11310.256887980453</v>
          </cell>
          <cell r="P260">
            <v>12110.53118413112</v>
          </cell>
          <cell r="Q260">
            <v>12856.024895484399</v>
          </cell>
          <cell r="R260">
            <v>13231.48588365146</v>
          </cell>
          <cell r="S260">
            <v>14117.653730056369</v>
          </cell>
          <cell r="T260">
            <v>15195.427029610313</v>
          </cell>
          <cell r="U260">
            <v>15991.059149348286</v>
          </cell>
          <cell r="V260">
            <v>16698.353363407765</v>
          </cell>
          <cell r="W260">
            <v>17384.91328321179</v>
          </cell>
          <cell r="X260">
            <v>18301.685942189361</v>
          </cell>
          <cell r="Y260">
            <v>18986.448737537681</v>
          </cell>
          <cell r="Z260">
            <v>19186.457357777792</v>
          </cell>
          <cell r="AA260">
            <v>19421.389500806956</v>
          </cell>
          <cell r="AB260">
            <v>19309.143644282176</v>
          </cell>
          <cell r="AC260">
            <v>19047.886232108558</v>
          </cell>
          <cell r="AD260">
            <v>19147.291907871771</v>
          </cell>
          <cell r="AE260">
            <v>19450.207372063909</v>
          </cell>
        </row>
        <row r="261">
          <cell r="G261">
            <v>2467.9359409149574</v>
          </cell>
          <cell r="H261">
            <v>2397.5338886369705</v>
          </cell>
          <cell r="I261">
            <v>2512.7786717437752</v>
          </cell>
          <cell r="J261">
            <v>2636.1029875717149</v>
          </cell>
          <cell r="K261">
            <v>2742.4324242276116</v>
          </cell>
          <cell r="L261">
            <v>2727.8870258873567</v>
          </cell>
          <cell r="M261">
            <v>2721.4547400801962</v>
          </cell>
          <cell r="N261">
            <v>2860.7776452843887</v>
          </cell>
          <cell r="O261">
            <v>2827.5642219951133</v>
          </cell>
          <cell r="P261">
            <v>3027.6327960327799</v>
          </cell>
          <cell r="Q261">
            <v>3214.0062238710998</v>
          </cell>
          <cell r="R261">
            <v>3307.8714709128649</v>
          </cell>
          <cell r="S261">
            <v>3529.4134325140922</v>
          </cell>
          <cell r="T261">
            <v>3798.8567574025783</v>
          </cell>
          <cell r="U261">
            <v>3997.7647873370715</v>
          </cell>
          <cell r="V261">
            <v>4174.5883408519412</v>
          </cell>
          <cell r="W261">
            <v>4346.2283208029476</v>
          </cell>
          <cell r="X261">
            <v>4575.4214855473401</v>
          </cell>
          <cell r="Y261">
            <v>4746.6121843844203</v>
          </cell>
          <cell r="Z261">
            <v>5696.4113678519134</v>
          </cell>
          <cell r="AA261">
            <v>7141.6915145381108</v>
          </cell>
          <cell r="AB261">
            <v>8138.7616941484803</v>
          </cell>
          <cell r="AC261">
            <v>8936.3970229625047</v>
          </cell>
          <cell r="AD261">
            <v>9867.6418435425585</v>
          </cell>
          <cell r="AE261">
            <v>10933.03441460919</v>
          </cell>
        </row>
        <row r="262">
          <cell r="G262">
            <v>5141.5332102394941</v>
          </cell>
          <cell r="H262">
            <v>4628.9611906538521</v>
          </cell>
          <cell r="I262">
            <v>4851.4663368605652</v>
          </cell>
          <cell r="J262">
            <v>5089.5707801541757</v>
          </cell>
          <cell r="K262">
            <v>5294.8629088856933</v>
          </cell>
          <cell r="L262">
            <v>5266.7798503984886</v>
          </cell>
          <cell r="M262">
            <v>5254.3609221365559</v>
          </cell>
          <cell r="N262">
            <v>5523.3541256178196</v>
          </cell>
          <cell r="O262">
            <v>5459.2283803495338</v>
          </cell>
          <cell r="P262">
            <v>5845.504323759169</v>
          </cell>
          <cell r="Q262">
            <v>6205.3388055662963</v>
          </cell>
          <cell r="R262">
            <v>6386.5661024010788</v>
          </cell>
          <cell r="S262">
            <v>6814.3010959349658</v>
          </cell>
          <cell r="T262">
            <v>7334.5201009303946</v>
          </cell>
          <cell r="U262">
            <v>7718.5553612618451</v>
          </cell>
          <cell r="V262">
            <v>8059.9517313791303</v>
          </cell>
          <cell r="W262">
            <v>8391.3400841041475</v>
          </cell>
          <cell r="X262">
            <v>8833.8473912138234</v>
          </cell>
          <cell r="Y262">
            <v>9164.3683089257556</v>
          </cell>
          <cell r="Z262">
            <v>9427.4013538185536</v>
          </cell>
          <cell r="AA262">
            <v>9797.3565548521656</v>
          </cell>
          <cell r="AB262">
            <v>9932.861944815053</v>
          </cell>
          <cell r="AC262">
            <v>9966.4333527343661</v>
          </cell>
          <cell r="AD262">
            <v>10182.127978430055</v>
          </cell>
          <cell r="AE262">
            <v>10511.460426461397</v>
          </cell>
        </row>
        <row r="263">
          <cell r="G263">
            <v>38695.862157504649</v>
          </cell>
          <cell r="H263">
            <v>39188.4671848789</v>
          </cell>
          <cell r="I263">
            <v>39741.214823901777</v>
          </cell>
          <cell r="J263">
            <v>40107.89074653374</v>
          </cell>
          <cell r="K263">
            <v>41756.080499778414</v>
          </cell>
          <cell r="L263">
            <v>42655.293736363157</v>
          </cell>
          <cell r="M263">
            <v>41788.422279535007</v>
          </cell>
          <cell r="N263">
            <v>42758.588014985733</v>
          </cell>
          <cell r="O263">
            <v>42675.647914828987</v>
          </cell>
          <cell r="P263">
            <v>44698.188170030255</v>
          </cell>
          <cell r="Q263">
            <v>46622.423951739962</v>
          </cell>
          <cell r="R263">
            <v>47476.187309589091</v>
          </cell>
          <cell r="S263">
            <v>47987.913010357173</v>
          </cell>
          <cell r="T263">
            <v>48926.548887985504</v>
          </cell>
          <cell r="U263">
            <v>49631.181693389517</v>
          </cell>
          <cell r="V263">
            <v>51502.693953272537</v>
          </cell>
          <cell r="W263">
            <v>53982.101264314697</v>
          </cell>
          <cell r="X263">
            <v>56987.497434832425</v>
          </cell>
          <cell r="Y263">
            <v>57959.733733594301</v>
          </cell>
          <cell r="Z263">
            <v>59424.072963241932</v>
          </cell>
          <cell r="AA263">
            <v>62248.204735016327</v>
          </cell>
          <cell r="AB263">
            <v>63461.255420553018</v>
          </cell>
          <cell r="AC263">
            <v>63503.996144116907</v>
          </cell>
          <cell r="AD263">
            <v>64899.250469511047</v>
          </cell>
          <cell r="AE263">
            <v>67021.594229596027</v>
          </cell>
        </row>
        <row r="264">
          <cell r="G264">
            <v>15817.337232070206</v>
          </cell>
          <cell r="H264">
            <v>16018.694674591499</v>
          </cell>
          <cell r="I264">
            <v>16244.636036876404</v>
          </cell>
          <cell r="J264">
            <v>16394.518644467444</v>
          </cell>
          <cell r="K264">
            <v>17068.233395760493</v>
          </cell>
          <cell r="L264">
            <v>17435.796184482177</v>
          </cell>
          <cell r="M264">
            <v>17081.453435541836</v>
          </cell>
          <cell r="N264">
            <v>17478.018798168017</v>
          </cell>
          <cell r="O264">
            <v>17444.116167212251</v>
          </cell>
          <cell r="P264">
            <v>18270.850590436661</v>
          </cell>
          <cell r="Q264">
            <v>19057.402034863284</v>
          </cell>
          <cell r="R264">
            <v>19406.386711636154</v>
          </cell>
          <cell r="S264">
            <v>19615.559928824609</v>
          </cell>
          <cell r="T264">
            <v>19999.237133227925</v>
          </cell>
          <cell r="U264">
            <v>20287.263141344494</v>
          </cell>
          <cell r="V264">
            <v>21052.263296348981</v>
          </cell>
          <cell r="W264">
            <v>22167.22763662495</v>
          </cell>
          <cell r="X264">
            <v>23362.862099979786</v>
          </cell>
          <cell r="Y264">
            <v>23744.685317019321</v>
          </cell>
          <cell r="Z264">
            <v>23996.322284808713</v>
          </cell>
          <cell r="AA264">
            <v>23948.878801276289</v>
          </cell>
          <cell r="AB264">
            <v>23807.88839224822</v>
          </cell>
          <cell r="AC264">
            <v>23579.111074955865</v>
          </cell>
          <cell r="AD264">
            <v>23808.133708016674</v>
          </cell>
          <cell r="AE264">
            <v>24242.268569309461</v>
          </cell>
        </row>
        <row r="265">
          <cell r="G265">
            <v>5322.184838687871</v>
          </cell>
          <cell r="H265">
            <v>5545.0304646425429</v>
          </cell>
          <cell r="I265">
            <v>5646.0717363855647</v>
          </cell>
          <cell r="J265">
            <v>5772.714861515663</v>
          </cell>
          <cell r="K265">
            <v>5942.4333319450498</v>
          </cell>
          <cell r="L265">
            <v>6101.6843781988837</v>
          </cell>
          <cell r="M265">
            <v>5984.6208573422091</v>
          </cell>
          <cell r="N265">
            <v>6060.5218777927839</v>
          </cell>
          <cell r="O265">
            <v>5984.088884824102</v>
          </cell>
          <cell r="P265">
            <v>6250.5787353942815</v>
          </cell>
          <cell r="Q265">
            <v>6572.719636686692</v>
          </cell>
          <cell r="R265">
            <v>6621.4012106557939</v>
          </cell>
          <cell r="S265">
            <v>7007.3620811741166</v>
          </cell>
          <cell r="T265">
            <v>7493.6319939120322</v>
          </cell>
          <cell r="U265">
            <v>7852.5601573598751</v>
          </cell>
          <cell r="V265">
            <v>8244.2529789954897</v>
          </cell>
          <cell r="W265">
            <v>8590.1003647840844</v>
          </cell>
          <cell r="X265">
            <v>8791.169223543573</v>
          </cell>
          <cell r="Y265">
            <v>9001.664162895453</v>
          </cell>
          <cell r="Z265">
            <v>9312.348144124393</v>
          </cell>
          <cell r="AA265">
            <v>9600.2460714418157</v>
          </cell>
          <cell r="AB265">
            <v>9649.7064927956617</v>
          </cell>
          <cell r="AC265">
            <v>9594.2324440334487</v>
          </cell>
          <cell r="AD265">
            <v>9674.6836717986062</v>
          </cell>
          <cell r="AE265">
            <v>9849.4812135498341</v>
          </cell>
        </row>
        <row r="266">
          <cell r="G266">
            <v>40188.47897715179</v>
          </cell>
          <cell r="H266">
            <v>37894.786608260598</v>
          </cell>
          <cell r="I266">
            <v>39692.417744606828</v>
          </cell>
          <cell r="J266">
            <v>41616.076447625463</v>
          </cell>
          <cell r="K266">
            <v>43274.642682815946</v>
          </cell>
          <cell r="L266">
            <v>43037.119273569937</v>
          </cell>
          <cell r="M266">
            <v>42915.311055033781</v>
          </cell>
          <cell r="N266">
            <v>45084.536114695635</v>
          </cell>
          <cell r="O266">
            <v>44539.564838901228</v>
          </cell>
          <cell r="P266">
            <v>47662.286009123229</v>
          </cell>
          <cell r="Q266">
            <v>50573.227173981133</v>
          </cell>
          <cell r="R266">
            <v>52028.353540521784</v>
          </cell>
          <cell r="S266">
            <v>55480.383681701147</v>
          </cell>
          <cell r="T266">
            <v>59679.121785217372</v>
          </cell>
          <cell r="U266">
            <v>62780.458365300248</v>
          </cell>
          <cell r="V266">
            <v>65538.345071305797</v>
          </cell>
          <cell r="W266">
            <v>66650.46253738238</v>
          </cell>
          <cell r="X266">
            <v>67942.572302651621</v>
          </cell>
          <cell r="Y266">
            <v>68392.695694490918</v>
          </cell>
          <cell r="Z266">
            <v>68988.233738220995</v>
          </cell>
          <cell r="AA266">
            <v>69484.825010124769</v>
          </cell>
          <cell r="AB266">
            <v>68888.699697287899</v>
          </cell>
          <cell r="AC266">
            <v>67780.569700880937</v>
          </cell>
          <cell r="AD266">
            <v>67936.197356717166</v>
          </cell>
          <cell r="AE266">
            <v>68764.752407722292</v>
          </cell>
        </row>
        <row r="267">
          <cell r="G267">
            <v>1188.7545350603505</v>
          </cell>
          <cell r="H267">
            <v>1814.3315151782574</v>
          </cell>
          <cell r="I267">
            <v>1900.3987322087844</v>
          </cell>
          <cell r="J267">
            <v>1992.499913445489</v>
          </cell>
          <cell r="K267">
            <v>2071.9089630760959</v>
          </cell>
          <cell r="L267">
            <v>2060.5367864375899</v>
          </cell>
          <cell r="M267">
            <v>2054.7048367295088</v>
          </cell>
          <cell r="N267">
            <v>2158.5632758848569</v>
          </cell>
          <cell r="O267">
            <v>2132.4710703590135</v>
          </cell>
          <cell r="P267">
            <v>2281.9811201401903</v>
          </cell>
          <cell r="Q267">
            <v>2421.3515393175903</v>
          </cell>
          <cell r="R267">
            <v>2491.0202684932815</v>
          </cell>
          <cell r="S267">
            <v>2656.2970159581087</v>
          </cell>
          <cell r="T267">
            <v>2857.3247442295396</v>
          </cell>
          <cell r="U267">
            <v>3005.8109398265065</v>
          </cell>
          <cell r="V267">
            <v>3137.8533977435613</v>
          </cell>
          <cell r="W267">
            <v>3191.0995022312723</v>
          </cell>
          <cell r="X267">
            <v>3252.9633013979505</v>
          </cell>
          <cell r="Y267">
            <v>3274.5143676165139</v>
          </cell>
          <cell r="Z267">
            <v>3365.3187326417874</v>
          </cell>
          <cell r="AA267">
            <v>3474.0116701583424</v>
          </cell>
          <cell r="AB267">
            <v>3512.953897458478</v>
          </cell>
          <cell r="AC267">
            <v>3516.3128897770621</v>
          </cell>
          <cell r="AD267">
            <v>3581.1158402421911</v>
          </cell>
          <cell r="AE267">
            <v>3680.4791879235472</v>
          </cell>
        </row>
        <row r="268">
          <cell r="G268">
            <v>3849.7950827751201</v>
          </cell>
          <cell r="H268">
            <v>3906.2891171259025</v>
          </cell>
          <cell r="I268">
            <v>3961.8719573742533</v>
          </cell>
          <cell r="J268">
            <v>4034.5396870432041</v>
          </cell>
          <cell r="K268">
            <v>4138.6436132460585</v>
          </cell>
          <cell r="L268">
            <v>4100.6830786251285</v>
          </cell>
          <cell r="M268">
            <v>4035.3829999262734</v>
          </cell>
          <cell r="N268">
            <v>4110.6521986094058</v>
          </cell>
          <cell r="O268">
            <v>4006.1320247028834</v>
          </cell>
          <cell r="P268">
            <v>4254.9883579236111</v>
          </cell>
          <cell r="Q268">
            <v>4437.9947273019006</v>
          </cell>
          <cell r="R268">
            <v>4680.7221218276991</v>
          </cell>
          <cell r="S268">
            <v>4828.4799985370428</v>
          </cell>
          <cell r="T268">
            <v>5017.4618558662078</v>
          </cell>
          <cell r="U268">
            <v>5345.4511655331662</v>
          </cell>
          <cell r="V268">
            <v>5516.9923667331486</v>
          </cell>
          <cell r="W268">
            <v>5867.6518045882958</v>
          </cell>
          <cell r="X268">
            <v>6329.7630600932562</v>
          </cell>
          <cell r="Y268">
            <v>6722.9459400846354</v>
          </cell>
          <cell r="Z268">
            <v>6861.7784227451157</v>
          </cell>
          <cell r="AA268">
            <v>6955.8284829545846</v>
          </cell>
          <cell r="AB268">
            <v>6957.0865987713378</v>
          </cell>
          <cell r="AC268">
            <v>6912.3452832716694</v>
          </cell>
          <cell r="AD268">
            <v>6996.4987096325658</v>
          </cell>
          <cell r="AE268">
            <v>7149.722042615902</v>
          </cell>
        </row>
        <row r="269">
          <cell r="G269">
            <v>534.44742790618818</v>
          </cell>
          <cell r="H269">
            <v>549.59350482299533</v>
          </cell>
          <cell r="I269">
            <v>558.80354351382152</v>
          </cell>
          <cell r="J269">
            <v>563.62274980553275</v>
          </cell>
          <cell r="K269">
            <v>587.5147936961863</v>
          </cell>
          <cell r="L269">
            <v>579.97784016970309</v>
          </cell>
          <cell r="M269">
            <v>560.90805620046797</v>
          </cell>
          <cell r="N269">
            <v>573.68000690966471</v>
          </cell>
          <cell r="O269">
            <v>553.53475886949707</v>
          </cell>
          <cell r="P269">
            <v>576.68826299924194</v>
          </cell>
          <cell r="Q269">
            <v>617.12387357911405</v>
          </cell>
          <cell r="R269">
            <v>611.47974591985735</v>
          </cell>
          <cell r="S269">
            <v>612.49116303855203</v>
          </cell>
          <cell r="T269">
            <v>617.39099685506926</v>
          </cell>
          <cell r="U269">
            <v>625.42155541820807</v>
          </cell>
          <cell r="V269">
            <v>634.89317973156528</v>
          </cell>
          <cell r="W269">
            <v>649.66639439859387</v>
          </cell>
          <cell r="X269">
            <v>664.18689457805033</v>
          </cell>
          <cell r="Y269">
            <v>675.222447049018</v>
          </cell>
          <cell r="Z269">
            <v>689.29368563316996</v>
          </cell>
          <cell r="AA269">
            <v>708.88049415932687</v>
          </cell>
          <cell r="AB269">
            <v>715.26417571277989</v>
          </cell>
          <cell r="AC269">
            <v>712.08311568624777</v>
          </cell>
          <cell r="AD269">
            <v>720.56979461845128</v>
          </cell>
          <cell r="AE269">
            <v>738.00039313122193</v>
          </cell>
        </row>
        <row r="270">
          <cell r="G270">
            <v>3115.2089672205038</v>
          </cell>
          <cell r="H270">
            <v>3197.5651166446492</v>
          </cell>
          <cell r="I270">
            <v>3229.0497286223444</v>
          </cell>
          <cell r="J270">
            <v>3272.3257565644481</v>
          </cell>
          <cell r="K270">
            <v>3286.9654885929872</v>
          </cell>
          <cell r="L270">
            <v>3293.264126133221</v>
          </cell>
          <cell r="M270">
            <v>3300.0809674539782</v>
          </cell>
          <cell r="N270">
            <v>3451.930911696365</v>
          </cell>
          <cell r="O270">
            <v>3297.3681869148945</v>
          </cell>
          <cell r="P270">
            <v>3489.5232829070401</v>
          </cell>
          <cell r="Q270">
            <v>3673.2929341504673</v>
          </cell>
          <cell r="R270">
            <v>3717.6174958107317</v>
          </cell>
          <cell r="S270">
            <v>3800.0880835238581</v>
          </cell>
          <cell r="T270">
            <v>3887.0650904153217</v>
          </cell>
          <cell r="U270">
            <v>4056.124578585614</v>
          </cell>
          <cell r="V270">
            <v>4194.5406633190933</v>
          </cell>
          <cell r="W270">
            <v>4344.0884180067906</v>
          </cell>
          <cell r="X270">
            <v>4474.3387921523226</v>
          </cell>
          <cell r="Y270">
            <v>4678.5785905776456</v>
          </cell>
          <cell r="Z270">
            <v>5141.8087527319158</v>
          </cell>
          <cell r="AA270">
            <v>5563.8893544924167</v>
          </cell>
          <cell r="AB270">
            <v>5764.1241758474371</v>
          </cell>
          <cell r="AC270">
            <v>5987.6855187118917</v>
          </cell>
          <cell r="AD270">
            <v>6250.8438285058528</v>
          </cell>
          <cell r="AE270">
            <v>6624.8401927575715</v>
          </cell>
        </row>
        <row r="271">
          <cell r="G271">
            <v>11420.491920913755</v>
          </cell>
          <cell r="H271">
            <v>11592.720625003223</v>
          </cell>
          <cell r="I271">
            <v>11658.563357544677</v>
          </cell>
          <cell r="J271">
            <v>11749.065090113814</v>
          </cell>
          <cell r="K271">
            <v>11779.680679758576</v>
          </cell>
          <cell r="L271">
            <v>11687.872839212228</v>
          </cell>
          <cell r="M271">
            <v>11490.221763086443</v>
          </cell>
          <cell r="N271">
            <v>11768.452142521628</v>
          </cell>
          <cell r="O271">
            <v>11179.822225067792</v>
          </cell>
          <cell r="P271">
            <v>11601.176974790342</v>
          </cell>
          <cell r="Q271">
            <v>12023.171597635273</v>
          </cell>
          <cell r="R271">
            <v>12026.872322236679</v>
          </cell>
          <cell r="S271">
            <v>12163.184919060364</v>
          </cell>
          <cell r="T271">
            <v>12304.230792458153</v>
          </cell>
          <cell r="U271">
            <v>12644.901097631564</v>
          </cell>
          <cell r="V271">
            <v>12931.671530017473</v>
          </cell>
          <cell r="W271">
            <v>13317.881753484435</v>
          </cell>
          <cell r="X271">
            <v>13653.779577349764</v>
          </cell>
          <cell r="Y271">
            <v>14138.492855194008</v>
          </cell>
          <cell r="Z271">
            <v>14622.668209005438</v>
          </cell>
          <cell r="AA271">
            <v>15006.014751748147</v>
          </cell>
          <cell r="AB271">
            <v>15029.928175957646</v>
          </cell>
          <cell r="AC271">
            <v>15034.086030244467</v>
          </cell>
          <cell r="AD271">
            <v>15245.007781740544</v>
          </cell>
          <cell r="AE271">
            <v>15663.703138796815</v>
          </cell>
        </row>
        <row r="272">
          <cell r="G272">
            <v>3691.5192148666688</v>
          </cell>
          <cell r="H272">
            <v>3753.6667501636275</v>
          </cell>
          <cell r="I272">
            <v>3908.1283727573941</v>
          </cell>
          <cell r="J272">
            <v>3990.3782404125386</v>
          </cell>
          <cell r="K272">
            <v>4054.2488327687715</v>
          </cell>
          <cell r="L272">
            <v>4020.6948301558132</v>
          </cell>
          <cell r="M272">
            <v>3920.8513231352058</v>
          </cell>
          <cell r="N272">
            <v>4041.18327816493</v>
          </cell>
          <cell r="O272">
            <v>3904.2872844354733</v>
          </cell>
          <cell r="P272">
            <v>3990.4226943218055</v>
          </cell>
          <cell r="Q272">
            <v>4159.7894375329506</v>
          </cell>
          <cell r="R272">
            <v>4196.5362378426089</v>
          </cell>
          <cell r="S272">
            <v>4339.6995561507783</v>
          </cell>
          <cell r="T272">
            <v>4479.5142833859791</v>
          </cell>
          <cell r="U272">
            <v>4693.9937824858698</v>
          </cell>
          <cell r="V272">
            <v>4845.6041433523815</v>
          </cell>
          <cell r="W272">
            <v>4995.1928652936713</v>
          </cell>
          <cell r="X272">
            <v>5242.7236629585241</v>
          </cell>
          <cell r="Y272">
            <v>5545.2672924388035</v>
          </cell>
          <cell r="Z272">
            <v>5673.8896302172889</v>
          </cell>
          <cell r="AA272">
            <v>5924.0874725941449</v>
          </cell>
          <cell r="AB272">
            <v>5934.4464396809926</v>
          </cell>
          <cell r="AC272">
            <v>5912.4372921907834</v>
          </cell>
          <cell r="AD272">
            <v>6006.6769874874071</v>
          </cell>
          <cell r="AE272">
            <v>6164.8604393322439</v>
          </cell>
        </row>
        <row r="273">
          <cell r="G273">
            <v>17497.207948601801</v>
          </cell>
          <cell r="H273">
            <v>17791.777280438058</v>
          </cell>
          <cell r="I273">
            <v>18901.054967077107</v>
          </cell>
          <cell r="J273">
            <v>19491.738538742164</v>
          </cell>
          <cell r="K273">
            <v>19950.42997123814</v>
          </cell>
          <cell r="L273">
            <v>19905.594194185171</v>
          </cell>
          <cell r="M273">
            <v>19584.467713881531</v>
          </cell>
          <cell r="N273">
            <v>20522.118178496305</v>
          </cell>
          <cell r="O273">
            <v>20034.834221414225</v>
          </cell>
          <cell r="P273">
            <v>20616.976813630718</v>
          </cell>
          <cell r="Q273">
            <v>21762.89295682016</v>
          </cell>
          <cell r="R273">
            <v>22193.060520158731</v>
          </cell>
          <cell r="S273">
            <v>23288.74802317745</v>
          </cell>
          <cell r="T273">
            <v>24369.151315222582</v>
          </cell>
          <cell r="U273">
            <v>25933.512365323673</v>
          </cell>
          <cell r="V273">
            <v>27027.347784204048</v>
          </cell>
          <cell r="W273">
            <v>28045.729928476008</v>
          </cell>
          <cell r="X273">
            <v>28851.325810615399</v>
          </cell>
          <cell r="Y273">
            <v>28873.897229677121</v>
          </cell>
          <cell r="Z273">
            <v>29028.51577124407</v>
          </cell>
          <cell r="AA273">
            <v>28959.754956209981</v>
          </cell>
          <cell r="AB273">
            <v>28706.819769662256</v>
          </cell>
          <cell r="AC273">
            <v>28180.95717693547</v>
          </cell>
          <cell r="AD273">
            <v>28203.027422428651</v>
          </cell>
          <cell r="AE273">
            <v>28506.77394470897</v>
          </cell>
        </row>
        <row r="276">
          <cell r="G276">
            <v>53708.756626847957</v>
          </cell>
          <cell r="H276">
            <v>50349.464058565485</v>
          </cell>
          <cell r="I276">
            <v>50585.765733522334</v>
          </cell>
          <cell r="J276">
            <v>50756.917170227302</v>
          </cell>
          <cell r="K276">
            <v>50890.56319950617</v>
          </cell>
          <cell r="L276">
            <v>50409.683971895211</v>
          </cell>
          <cell r="M276">
            <v>49748.857660934671</v>
          </cell>
          <cell r="N276">
            <v>51074.418525560905</v>
          </cell>
          <cell r="O276">
            <v>50637.294229816769</v>
          </cell>
          <cell r="P276">
            <v>51882.363343747689</v>
          </cell>
          <cell r="Q276">
            <v>53040.286432316985</v>
          </cell>
          <cell r="R276">
            <v>53738.485192411041</v>
          </cell>
          <cell r="S276">
            <v>55949.769545049654</v>
          </cell>
          <cell r="T276">
            <v>57329.270888827872</v>
          </cell>
          <cell r="U276">
            <v>59883.340093594605</v>
          </cell>
          <cell r="V276">
            <v>62238.988957004687</v>
          </cell>
          <cell r="W276">
            <v>64365.633187934131</v>
          </cell>
          <cell r="X276">
            <v>65570.953790492698</v>
          </cell>
          <cell r="Y276">
            <v>67305.727422033131</v>
          </cell>
          <cell r="Z276">
            <v>68196.039917622096</v>
          </cell>
          <cell r="AA276">
            <v>68883.240349581378</v>
          </cell>
          <cell r="AB276">
            <v>68252.643635550878</v>
          </cell>
          <cell r="AC276">
            <v>68712.851087571893</v>
          </cell>
          <cell r="AD276">
            <v>69589.365365579099</v>
          </cell>
          <cell r="AE276">
            <v>71181.30416701932</v>
          </cell>
        </row>
        <row r="277">
          <cell r="G277">
            <v>18897.525479816875</v>
          </cell>
          <cell r="H277">
            <v>22684.496812891877</v>
          </cell>
          <cell r="I277">
            <v>22790.96040079034</v>
          </cell>
          <cell r="J277">
            <v>22868.071136585651</v>
          </cell>
          <cell r="K277">
            <v>22928.284149413474</v>
          </cell>
          <cell r="L277">
            <v>22711.628351579398</v>
          </cell>
          <cell r="M277">
            <v>22413.899018702621</v>
          </cell>
          <cell r="N277">
            <v>23011.11850794945</v>
          </cell>
          <cell r="O277">
            <v>22814.176099940669</v>
          </cell>
          <cell r="P277">
            <v>23375.130757053677</v>
          </cell>
          <cell r="Q277">
            <v>23896.822558612297</v>
          </cell>
          <cell r="R277">
            <v>24211.389711297299</v>
          </cell>
          <cell r="S277">
            <v>25207.663927671896</v>
          </cell>
          <cell r="T277">
            <v>25829.18581318625</v>
          </cell>
          <cell r="U277">
            <v>26979.898652314874</v>
          </cell>
          <cell r="V277">
            <v>28041.214996658913</v>
          </cell>
          <cell r="W277">
            <v>28999.35536976318</v>
          </cell>
          <cell r="X277">
            <v>29542.401693661457</v>
          </cell>
          <cell r="Y277">
            <v>30323.988303401613</v>
          </cell>
          <cell r="Z277">
            <v>31006.105312805237</v>
          </cell>
          <cell r="AA277">
            <v>31737.357087980727</v>
          </cell>
          <cell r="AB277">
            <v>31853.529467166318</v>
          </cell>
          <cell r="AC277">
            <v>32575.680823859493</v>
          </cell>
          <cell r="AD277">
            <v>33518.523530953906</v>
          </cell>
          <cell r="AE277">
            <v>34882.341931854091</v>
          </cell>
        </row>
        <row r="278">
          <cell r="G278">
            <v>26854.378313423978</v>
          </cell>
          <cell r="H278">
            <v>26617.32886145165</v>
          </cell>
          <cell r="I278">
            <v>26742.250139372747</v>
          </cell>
          <cell r="J278">
            <v>26832.72963426046</v>
          </cell>
          <cell r="K278">
            <v>26903.381832428946</v>
          </cell>
          <cell r="L278">
            <v>26649.16421992223</v>
          </cell>
          <cell r="M278">
            <v>26299.817279134986</v>
          </cell>
          <cell r="N278">
            <v>27000.577259789123</v>
          </cell>
          <cell r="O278">
            <v>26769.490765608803</v>
          </cell>
          <cell r="P278">
            <v>27427.698646872188</v>
          </cell>
          <cell r="Q278">
            <v>28039.836635250114</v>
          </cell>
          <cell r="R278">
            <v>28408.940584131567</v>
          </cell>
          <cell r="S278">
            <v>29577.939776494393</v>
          </cell>
          <cell r="T278">
            <v>30307.215482179141</v>
          </cell>
          <cell r="U278">
            <v>31657.428463177443</v>
          </cell>
          <cell r="V278">
            <v>32902.746196978107</v>
          </cell>
          <cell r="W278">
            <v>34027.00024663622</v>
          </cell>
          <cell r="X278">
            <v>34664.19501050633</v>
          </cell>
          <cell r="Y278">
            <v>35581.286008678158</v>
          </cell>
          <cell r="Z278">
            <v>36083.497426165137</v>
          </cell>
          <cell r="AA278">
            <v>36494.12300096816</v>
          </cell>
          <cell r="AB278">
            <v>36205.695140698299</v>
          </cell>
          <cell r="AC278">
            <v>36506.780251500866</v>
          </cell>
          <cell r="AD278">
            <v>37031.665828922414</v>
          </cell>
          <cell r="AE278">
            <v>37945.836580810574</v>
          </cell>
        </row>
        <row r="279">
          <cell r="G279">
            <v>2899.3137186553386</v>
          </cell>
          <cell r="H279">
            <v>4653.2063275829678</v>
          </cell>
          <cell r="I279">
            <v>4722.1827958588665</v>
          </cell>
          <cell r="J279">
            <v>4803.0505198635774</v>
          </cell>
          <cell r="K279">
            <v>4864.1054718609148</v>
          </cell>
          <cell r="L279">
            <v>4847.1465088239911</v>
          </cell>
          <cell r="M279">
            <v>4921.2901977497777</v>
          </cell>
          <cell r="N279">
            <v>5132.826898850004</v>
          </cell>
          <cell r="O279">
            <v>5165.3941277993135</v>
          </cell>
          <cell r="P279">
            <v>5307.180926289423</v>
          </cell>
          <cell r="Q279">
            <v>5413.9324826064094</v>
          </cell>
          <cell r="R279">
            <v>5527.7892431994651</v>
          </cell>
          <cell r="S279">
            <v>5793.8879649185292</v>
          </cell>
          <cell r="T279">
            <v>6012.6273752844645</v>
          </cell>
          <cell r="U279">
            <v>6396.3583829453282</v>
          </cell>
          <cell r="V279">
            <v>6644.3243452930392</v>
          </cell>
          <cell r="W279">
            <v>6897.2765527024421</v>
          </cell>
          <cell r="X279">
            <v>7099.8649378566442</v>
          </cell>
          <cell r="Y279">
            <v>7280.7841604239902</v>
          </cell>
          <cell r="Z279">
            <v>7440.8024860006608</v>
          </cell>
          <cell r="AA279">
            <v>7753.3183815559305</v>
          </cell>
          <cell r="AB279">
            <v>7831.6449985303652</v>
          </cell>
          <cell r="AC279">
            <v>8006.5157584517292</v>
          </cell>
          <cell r="AD279">
            <v>8228.1687845852503</v>
          </cell>
          <cell r="AE279">
            <v>8541.3880336494094</v>
          </cell>
        </row>
        <row r="280">
          <cell r="G280">
            <v>9277.8038996970827</v>
          </cell>
          <cell r="H280">
            <v>8594.3945235766678</v>
          </cell>
          <cell r="I280">
            <v>8721.7929107257623</v>
          </cell>
          <cell r="J280">
            <v>8871.1542489927488</v>
          </cell>
          <cell r="K280">
            <v>8983.9217276176933</v>
          </cell>
          <cell r="L280">
            <v>8952.5988055744328</v>
          </cell>
          <cell r="M280">
            <v>9089.5409631323892</v>
          </cell>
          <cell r="N280">
            <v>9480.2457239968408</v>
          </cell>
          <cell r="O280">
            <v>9540.3968530088641</v>
          </cell>
          <cell r="P280">
            <v>9802.2747064011619</v>
          </cell>
          <cell r="Q280">
            <v>9999.4430514959204</v>
          </cell>
          <cell r="R280">
            <v>10209.734590453189</v>
          </cell>
          <cell r="S280">
            <v>10701.214493916017</v>
          </cell>
          <cell r="T280">
            <v>11105.222538733551</v>
          </cell>
          <cell r="U280">
            <v>11813.967313539215</v>
          </cell>
          <cell r="V280">
            <v>12271.956312694891</v>
          </cell>
          <cell r="W280">
            <v>12739.154823364681</v>
          </cell>
          <cell r="X280">
            <v>13113.332193834716</v>
          </cell>
          <cell r="Y280">
            <v>13447.486982206243</v>
          </cell>
          <cell r="Z280">
            <v>13640.857864027112</v>
          </cell>
          <cell r="AA280">
            <v>13872.69083053642</v>
          </cell>
          <cell r="AB280">
            <v>13796.657277388424</v>
          </cell>
          <cell r="AC280">
            <v>13921.166336675924</v>
          </cell>
          <cell r="AD280">
            <v>14127.797044953708</v>
          </cell>
          <cell r="AE280">
            <v>14478.709794728822</v>
          </cell>
        </row>
        <row r="281">
          <cell r="G281">
            <v>2319.4509749242707</v>
          </cell>
          <cell r="H281">
            <v>2148.5986308941669</v>
          </cell>
          <cell r="I281">
            <v>2180.4482276814406</v>
          </cell>
          <cell r="J281">
            <v>2217.7885622481872</v>
          </cell>
          <cell r="K281">
            <v>2245.9804319044233</v>
          </cell>
          <cell r="L281">
            <v>2238.1497013936082</v>
          </cell>
          <cell r="M281">
            <v>2272.3852407830973</v>
          </cell>
          <cell r="N281">
            <v>2370.0614309992102</v>
          </cell>
          <cell r="O281">
            <v>2385.099213252216</v>
          </cell>
          <cell r="P281">
            <v>2450.5686766002905</v>
          </cell>
          <cell r="Q281">
            <v>2499.8607628739801</v>
          </cell>
          <cell r="R281">
            <v>2552.4336476132971</v>
          </cell>
          <cell r="S281">
            <v>2675.3036234790043</v>
          </cell>
          <cell r="T281">
            <v>2776.3056346833878</v>
          </cell>
          <cell r="U281">
            <v>2953.4918283848037</v>
          </cell>
          <cell r="V281">
            <v>3067.9890781737226</v>
          </cell>
          <cell r="W281">
            <v>3184.7887058411702</v>
          </cell>
          <cell r="X281">
            <v>3278.3330484586791</v>
          </cell>
          <cell r="Y281">
            <v>3361.8717455515607</v>
          </cell>
          <cell r="Z281">
            <v>3632.5223696265007</v>
          </cell>
          <cell r="AA281">
            <v>4441.9015054216325</v>
          </cell>
          <cell r="AB281">
            <v>4903.0609251577835</v>
          </cell>
          <cell r="AC281">
            <v>5365.9975567944002</v>
          </cell>
          <cell r="AD281">
            <v>5858.7859645388498</v>
          </cell>
          <cell r="AE281">
            <v>6441.6862271514865</v>
          </cell>
        </row>
        <row r="282">
          <cell r="G282">
            <v>4832.1895310922318</v>
          </cell>
          <cell r="H282">
            <v>4148.337474535304</v>
          </cell>
          <cell r="I282">
            <v>4209.8300557934908</v>
          </cell>
          <cell r="J282">
            <v>4281.9237018415006</v>
          </cell>
          <cell r="K282">
            <v>4336.3542444708164</v>
          </cell>
          <cell r="L282">
            <v>4321.2353142230195</v>
          </cell>
          <cell r="M282">
            <v>4387.3344771696347</v>
          </cell>
          <cell r="N282">
            <v>4575.9196295648571</v>
          </cell>
          <cell r="O282">
            <v>4604.9533424031115</v>
          </cell>
          <cell r="P282">
            <v>4731.3563961607624</v>
          </cell>
          <cell r="Q282">
            <v>4826.5255011518029</v>
          </cell>
          <cell r="R282">
            <v>4928.0289019138954</v>
          </cell>
          <cell r="S282">
            <v>5165.2561429862953</v>
          </cell>
          <cell r="T282">
            <v>5360.2625169353532</v>
          </cell>
          <cell r="U282">
            <v>5702.3590428909547</v>
          </cell>
          <cell r="V282">
            <v>5923.4209132659416</v>
          </cell>
          <cell r="W282">
            <v>6148.928025435609</v>
          </cell>
          <cell r="X282">
            <v>6329.5357464083654</v>
          </cell>
          <cell r="Y282">
            <v>6490.8253901516618</v>
          </cell>
          <cell r="Z282">
            <v>6641.7124607483611</v>
          </cell>
          <cell r="AA282">
            <v>6948.1408095370089</v>
          </cell>
          <cell r="AB282">
            <v>7035.7465017183213</v>
          </cell>
          <cell r="AC282">
            <v>7207.6309870677396</v>
          </cell>
          <cell r="AD282">
            <v>7421.5670118882181</v>
          </cell>
          <cell r="AE282">
            <v>7719.1351981849666</v>
          </cell>
        </row>
        <row r="283">
          <cell r="G283">
            <v>52715.95523740026</v>
          </cell>
          <cell r="H283">
            <v>52972.193082349717</v>
          </cell>
          <cell r="I283">
            <v>53212.466582069668</v>
          </cell>
          <cell r="J283">
            <v>53938.137008894228</v>
          </cell>
          <cell r="K283">
            <v>54658.14918677666</v>
          </cell>
          <cell r="L283">
            <v>54742.833531026023</v>
          </cell>
          <cell r="M283">
            <v>54443.844986943564</v>
          </cell>
          <cell r="N283">
            <v>55849.634953873981</v>
          </cell>
          <cell r="O283">
            <v>55878.248310892755</v>
          </cell>
          <cell r="P283">
            <v>57396.258918086387</v>
          </cell>
          <cell r="Q283">
            <v>58035.309287294032</v>
          </cell>
          <cell r="R283">
            <v>59654.398509755512</v>
          </cell>
          <cell r="S283">
            <v>62104.8709686109</v>
          </cell>
          <cell r="T283">
            <v>63526.574546607473</v>
          </cell>
          <cell r="U283">
            <v>65957.962889180169</v>
          </cell>
          <cell r="V283">
            <v>68171.241513705259</v>
          </cell>
          <cell r="W283">
            <v>70617.724740144578</v>
          </cell>
          <cell r="X283">
            <v>71464.039108899116</v>
          </cell>
          <cell r="Y283">
            <v>72789.143125892486</v>
          </cell>
          <cell r="Z283">
            <v>75215.745131270101</v>
          </cell>
          <cell r="AA283">
            <v>76186.560911929831</v>
          </cell>
          <cell r="AB283">
            <v>76853.980700327316</v>
          </cell>
          <cell r="AC283">
            <v>77917.122126248083</v>
          </cell>
          <cell r="AD283">
            <v>79216.483772401363</v>
          </cell>
          <cell r="AE283">
            <v>81328.70406933871</v>
          </cell>
        </row>
        <row r="284">
          <cell r="G284">
            <v>12325.222891105739</v>
          </cell>
          <cell r="H284">
            <v>12411.478571584297</v>
          </cell>
          <cell r="I284">
            <v>12492.3602782791</v>
          </cell>
          <cell r="J284">
            <v>12736.637997994008</v>
          </cell>
          <cell r="K284">
            <v>12979.011018139992</v>
          </cell>
          <cell r="L284">
            <v>13082.905311561863</v>
          </cell>
          <cell r="M284">
            <v>13062.787028174751</v>
          </cell>
          <cell r="N284">
            <v>13424.845554871805</v>
          </cell>
          <cell r="O284">
            <v>13548.59001540821</v>
          </cell>
          <cell r="P284">
            <v>13980.657672693853</v>
          </cell>
          <cell r="Q284">
            <v>14151.634240852109</v>
          </cell>
          <cell r="R284">
            <v>14662.608287554143</v>
          </cell>
          <cell r="S284">
            <v>15342.221667490938</v>
          </cell>
          <cell r="T284">
            <v>15752.539658883021</v>
          </cell>
          <cell r="U284">
            <v>16413.182641424464</v>
          </cell>
          <cell r="V284">
            <v>17008.725904970168</v>
          </cell>
          <cell r="W284">
            <v>17714.846912884725</v>
          </cell>
          <cell r="X284">
            <v>18311.517709238116</v>
          </cell>
          <cell r="Y284">
            <v>18790.104072193208</v>
          </cell>
          <cell r="Z284">
            <v>19448.410032238226</v>
          </cell>
          <cell r="AA284">
            <v>20279.403781524616</v>
          </cell>
          <cell r="AB284">
            <v>20865.767577195416</v>
          </cell>
          <cell r="AC284">
            <v>21460.307798955622</v>
          </cell>
          <cell r="AD284">
            <v>22071.159594989709</v>
          </cell>
          <cell r="AE284">
            <v>22914.833275438461</v>
          </cell>
        </row>
        <row r="285">
          <cell r="G285">
            <v>4064.3381986614581</v>
          </cell>
          <cell r="H285">
            <v>4110.6155283892722</v>
          </cell>
          <cell r="I285">
            <v>4130.4447133594185</v>
          </cell>
          <cell r="J285">
            <v>4205.0534065292159</v>
          </cell>
          <cell r="K285">
            <v>4217.0450784455206</v>
          </cell>
          <cell r="L285">
            <v>4170.9267556090681</v>
          </cell>
          <cell r="M285">
            <v>4134.7945018280743</v>
          </cell>
          <cell r="N285">
            <v>4282.9160340500976</v>
          </cell>
          <cell r="O285">
            <v>4275.4670964137213</v>
          </cell>
          <cell r="P285">
            <v>4429.7057135800214</v>
          </cell>
          <cell r="Q285">
            <v>4571.3057004235488</v>
          </cell>
          <cell r="R285">
            <v>4650.7392960571424</v>
          </cell>
          <cell r="S285">
            <v>4871.7140546202527</v>
          </cell>
          <cell r="T285">
            <v>5071.655054028929</v>
          </cell>
          <cell r="U285">
            <v>5305.9233944586949</v>
          </cell>
          <cell r="V285">
            <v>5510.6914731726365</v>
          </cell>
          <cell r="W285">
            <v>5667.2540484688725</v>
          </cell>
          <cell r="X285">
            <v>5754.0571342942558</v>
          </cell>
          <cell r="Y285">
            <v>5912.2142025016201</v>
          </cell>
          <cell r="Z285">
            <v>6003.5111888109896</v>
          </cell>
          <cell r="AA285">
            <v>6134.9943818498568</v>
          </cell>
          <cell r="AB285">
            <v>6108.7349988576152</v>
          </cell>
          <cell r="AC285">
            <v>6173.6786485485254</v>
          </cell>
          <cell r="AD285">
            <v>6269.9374728963212</v>
          </cell>
          <cell r="AE285">
            <v>6430.4101834982612</v>
          </cell>
        </row>
        <row r="286">
          <cell r="G286">
            <v>23923.707463310635</v>
          </cell>
          <cell r="H286">
            <v>21647.641659652782</v>
          </cell>
          <cell r="I286">
            <v>22128.313168026249</v>
          </cell>
          <cell r="J286">
            <v>22691.850441645358</v>
          </cell>
          <cell r="K286">
            <v>23117.319831479061</v>
          </cell>
          <cell r="L286">
            <v>23149.057701051199</v>
          </cell>
          <cell r="M286">
            <v>23825.879336971771</v>
          </cell>
          <cell r="N286">
            <v>25078.936527734691</v>
          </cell>
          <cell r="O286">
            <v>25532.814116989506</v>
          </cell>
          <cell r="P286">
            <v>26363.909867431343</v>
          </cell>
          <cell r="Q286">
            <v>27020.037905563124</v>
          </cell>
          <cell r="R286">
            <v>27745.751550098303</v>
          </cell>
          <cell r="S286">
            <v>29311.199170970409</v>
          </cell>
          <cell r="T286">
            <v>30699.76709413149</v>
          </cell>
          <cell r="U286">
            <v>33060.000699184602</v>
          </cell>
          <cell r="V286">
            <v>34490.685630520056</v>
          </cell>
          <cell r="W286">
            <v>35472.814235427039</v>
          </cell>
          <cell r="X286">
            <v>35945.792596740102</v>
          </cell>
          <cell r="Y286">
            <v>36599.196670922705</v>
          </cell>
          <cell r="Z286">
            <v>37338.175449304828</v>
          </cell>
          <cell r="AA286">
            <v>37764.39848142652</v>
          </cell>
          <cell r="AB286">
            <v>37576.372594239103</v>
          </cell>
          <cell r="AC286">
            <v>37973.19540543147</v>
          </cell>
          <cell r="AD286">
            <v>38602.990098158494</v>
          </cell>
          <cell r="AE286">
            <v>39622.564281848492</v>
          </cell>
        </row>
        <row r="287">
          <cell r="G287">
            <v>996.27006530550568</v>
          </cell>
          <cell r="H287">
            <v>1459.1695219378896</v>
          </cell>
          <cell r="I287">
            <v>1491.5694122404775</v>
          </cell>
          <cell r="J287">
            <v>1529.5549086316887</v>
          </cell>
          <cell r="K287">
            <v>1558.2338740323387</v>
          </cell>
          <cell r="L287">
            <v>1560.3731801377803</v>
          </cell>
          <cell r="M287">
            <v>1605.9946625352893</v>
          </cell>
          <cell r="N287">
            <v>1690.4575749741171</v>
          </cell>
          <cell r="O287">
            <v>1721.0514084892775</v>
          </cell>
          <cell r="P287">
            <v>1777.0718105230519</v>
          </cell>
          <cell r="Q287">
            <v>1821.2984311768487</v>
          </cell>
          <cell r="R287">
            <v>1870.2155025331188</v>
          </cell>
          <cell r="S287">
            <v>1975.7352396241201</v>
          </cell>
          <cell r="T287">
            <v>2069.3323170551284</v>
          </cell>
          <cell r="U287">
            <v>2228.4249792163846</v>
          </cell>
          <cell r="V287">
            <v>2324.8609734979896</v>
          </cell>
          <cell r="W287">
            <v>2391.0618165013484</v>
          </cell>
          <cell r="X287">
            <v>2422.9431465887023</v>
          </cell>
          <cell r="Y287">
            <v>2466.986157164506</v>
          </cell>
          <cell r="Z287">
            <v>2548.1271595340168</v>
          </cell>
          <cell r="AA287">
            <v>2591.155501135403</v>
          </cell>
          <cell r="AB287">
            <v>2602.4683840851649</v>
          </cell>
          <cell r="AC287">
            <v>2654.8483583836405</v>
          </cell>
          <cell r="AD287">
            <v>2724.2999372452</v>
          </cell>
          <cell r="AE287">
            <v>2822.2253817942296</v>
          </cell>
        </row>
        <row r="288">
          <cell r="G288">
            <v>6892.3787896395215</v>
          </cell>
          <cell r="H288">
            <v>6928.1609750366788</v>
          </cell>
          <cell r="I288">
            <v>6982.6206747894967</v>
          </cell>
          <cell r="J288">
            <v>7002.6744270450472</v>
          </cell>
          <cell r="K288">
            <v>7017.2232277010353</v>
          </cell>
          <cell r="L288">
            <v>6982.0498196612562</v>
          </cell>
          <cell r="M288">
            <v>6901.8684594309616</v>
          </cell>
          <cell r="N288">
            <v>7198.137989982336</v>
          </cell>
          <cell r="O288">
            <v>7124.1508540068598</v>
          </cell>
          <cell r="P288">
            <v>7324.0058826836794</v>
          </cell>
          <cell r="Q288">
            <v>7473.4110288347356</v>
          </cell>
          <cell r="R288">
            <v>7621.4968117202607</v>
          </cell>
          <cell r="S288">
            <v>7927.3463352318622</v>
          </cell>
          <cell r="T288">
            <v>8076.0865137607298</v>
          </cell>
          <cell r="U288">
            <v>8366.4477846220634</v>
          </cell>
          <cell r="V288">
            <v>8638.4901170356188</v>
          </cell>
          <cell r="W288">
            <v>8983.0887739326063</v>
          </cell>
          <cell r="X288">
            <v>9271.6822999805772</v>
          </cell>
          <cell r="Y288">
            <v>9518.2206653226694</v>
          </cell>
          <cell r="Z288">
            <v>10391.498689374765</v>
          </cell>
          <cell r="AA288">
            <v>13044.720292089158</v>
          </cell>
          <cell r="AB288">
            <v>14581.489120295437</v>
          </cell>
          <cell r="AC288">
            <v>16100.012982795835</v>
          </cell>
          <cell r="AD288">
            <v>17707.540694802836</v>
          </cell>
          <cell r="AE288">
            <v>19596.207526869926</v>
          </cell>
        </row>
        <row r="289">
          <cell r="G289">
            <v>1781.7556093565017</v>
          </cell>
          <cell r="H289">
            <v>1783.0538360074877</v>
          </cell>
          <cell r="I289">
            <v>1788.8878421921647</v>
          </cell>
          <cell r="J289">
            <v>1807.4316475648882</v>
          </cell>
          <cell r="K289">
            <v>1812.4722930184073</v>
          </cell>
          <cell r="L289">
            <v>1793.6088525783809</v>
          </cell>
          <cell r="M289">
            <v>1774.6486729597157</v>
          </cell>
          <cell r="N289">
            <v>1823.0509687537462</v>
          </cell>
          <cell r="O289">
            <v>1794.2995981969964</v>
          </cell>
          <cell r="P289">
            <v>1840.40380825741</v>
          </cell>
          <cell r="Q289">
            <v>1872.8279339126823</v>
          </cell>
          <cell r="R289">
            <v>1897.4249208326673</v>
          </cell>
          <cell r="S289">
            <v>1968.2360718720968</v>
          </cell>
          <cell r="T289">
            <v>2005.124253123417</v>
          </cell>
          <cell r="U289">
            <v>2074.6913217054471</v>
          </cell>
          <cell r="V289">
            <v>2157.0993395020882</v>
          </cell>
          <cell r="W289">
            <v>2230.5387643737845</v>
          </cell>
          <cell r="X289">
            <v>2244.3283016341893</v>
          </cell>
          <cell r="Y289">
            <v>2286.2415552117754</v>
          </cell>
          <cell r="Z289">
            <v>2326.3694648036135</v>
          </cell>
          <cell r="AA289">
            <v>2374.7982364656368</v>
          </cell>
          <cell r="AB289">
            <v>2372.028004997203</v>
          </cell>
          <cell r="AC289">
            <v>2401.8374704377493</v>
          </cell>
          <cell r="AD289">
            <v>2445.1309775396853</v>
          </cell>
          <cell r="AE289">
            <v>2516.1911582055527</v>
          </cell>
        </row>
        <row r="290">
          <cell r="G290">
            <v>2766.2306421587773</v>
          </cell>
          <cell r="H290">
            <v>2818.4580776956645</v>
          </cell>
          <cell r="I290">
            <v>2891.2487001949826</v>
          </cell>
          <cell r="J290">
            <v>2928.2449547405686</v>
          </cell>
          <cell r="K290">
            <v>2963.6022730245368</v>
          </cell>
          <cell r="L290">
            <v>2967.139006534268</v>
          </cell>
          <cell r="M290">
            <v>2966.3889493279867</v>
          </cell>
          <cell r="N290">
            <v>3122.6086524580405</v>
          </cell>
          <cell r="O290">
            <v>3102.4778216604896</v>
          </cell>
          <cell r="P290">
            <v>3203.2341197678347</v>
          </cell>
          <cell r="Q290">
            <v>3308.1437877260823</v>
          </cell>
          <cell r="R290">
            <v>3416.7948674728191</v>
          </cell>
          <cell r="S290">
            <v>3565.1526112071565</v>
          </cell>
          <cell r="T290">
            <v>3680.8949130500373</v>
          </cell>
          <cell r="U290">
            <v>3890.9266215566536</v>
          </cell>
          <cell r="V290">
            <v>4108.0317271811991</v>
          </cell>
          <cell r="W290">
            <v>4297.4681162204697</v>
          </cell>
          <cell r="X290">
            <v>4366.5805978291328</v>
          </cell>
          <cell r="Y290">
            <v>4487.4959667609901</v>
          </cell>
          <cell r="Z290">
            <v>4926.8541427762138</v>
          </cell>
          <cell r="AA290">
            <v>5327.6338130134527</v>
          </cell>
          <cell r="AB290">
            <v>5467.5606581810716</v>
          </cell>
          <cell r="AC290">
            <v>5692.4167839611218</v>
          </cell>
          <cell r="AD290">
            <v>6015.7371534228814</v>
          </cell>
          <cell r="AE290">
            <v>6447.6555798742547</v>
          </cell>
        </row>
        <row r="291">
          <cell r="G291">
            <v>4846.9173570763787</v>
          </cell>
          <cell r="H291">
            <v>5008.2207596646458</v>
          </cell>
          <cell r="I291">
            <v>5233.033158836829</v>
          </cell>
          <cell r="J291">
            <v>5347.2953599171369</v>
          </cell>
          <cell r="K291">
            <v>5456.4957387404911</v>
          </cell>
          <cell r="L291">
            <v>5518.8324925047837</v>
          </cell>
          <cell r="M291">
            <v>5571.4355115558528</v>
          </cell>
          <cell r="N291">
            <v>5978.1045452741855</v>
          </cell>
          <cell r="O291">
            <v>5993.7545762651171</v>
          </cell>
          <cell r="P291">
            <v>6251.1086086014566</v>
          </cell>
          <cell r="Q291">
            <v>6545.0150556943636</v>
          </cell>
          <cell r="R291">
            <v>6857.360364281305</v>
          </cell>
          <cell r="S291">
            <v>7216.4853030157956</v>
          </cell>
          <cell r="T291">
            <v>7527.399842884297</v>
          </cell>
          <cell r="U291">
            <v>8068.4471852160214</v>
          </cell>
          <cell r="V291">
            <v>8637.0155147854675</v>
          </cell>
          <cell r="W291">
            <v>9132.2699067393223</v>
          </cell>
          <cell r="X291">
            <v>9334.210585621915</v>
          </cell>
          <cell r="Y291">
            <v>9652.3734184585046</v>
          </cell>
          <cell r="Z291">
            <v>10129.531809913426</v>
          </cell>
          <cell r="AA291">
            <v>10549.414687247838</v>
          </cell>
          <cell r="AB291">
            <v>10617.785206666567</v>
          </cell>
          <cell r="AC291">
            <v>10850.415661333316</v>
          </cell>
          <cell r="AD291">
            <v>11208.394192480373</v>
          </cell>
          <cell r="AE291">
            <v>11723.25428099248</v>
          </cell>
        </row>
        <row r="292">
          <cell r="G292">
            <v>8982.682049718147</v>
          </cell>
          <cell r="H292">
            <v>9133.9571886090871</v>
          </cell>
          <cell r="I292">
            <v>9228.0551391407607</v>
          </cell>
          <cell r="J292">
            <v>9325.9303391624871</v>
          </cell>
          <cell r="K292">
            <v>9435.3594788008522</v>
          </cell>
          <cell r="L292">
            <v>9402.5029670648019</v>
          </cell>
          <cell r="M292">
            <v>9317.0133829133265</v>
          </cell>
          <cell r="N292">
            <v>9594.8534284338602</v>
          </cell>
          <cell r="O292">
            <v>9549.1543135264837</v>
          </cell>
          <cell r="P292">
            <v>9905.9247494187312</v>
          </cell>
          <cell r="Q292">
            <v>10179.873946420012</v>
          </cell>
          <cell r="R292">
            <v>10570.47967384969</v>
          </cell>
          <cell r="S292">
            <v>11214.050773343295</v>
          </cell>
          <cell r="T292">
            <v>11613.829592872014</v>
          </cell>
          <cell r="U292">
            <v>12097.143965452469</v>
          </cell>
          <cell r="V292">
            <v>12642.748453845543</v>
          </cell>
          <cell r="W292">
            <v>13013.240075139931</v>
          </cell>
          <cell r="X292">
            <v>13291.521251566393</v>
          </cell>
          <cell r="Y292">
            <v>13704.521907588638</v>
          </cell>
          <cell r="Z292">
            <v>14204.638505637235</v>
          </cell>
          <cell r="AA292">
            <v>14704.160551185496</v>
          </cell>
          <cell r="AB292">
            <v>14715.028570659057</v>
          </cell>
          <cell r="AC292">
            <v>14928.119440779048</v>
          </cell>
          <cell r="AD292">
            <v>15215.031073933886</v>
          </cell>
          <cell r="AE292">
            <v>15656.809695717346</v>
          </cell>
        </row>
        <row r="293">
          <cell r="G293">
            <v>11026.806939503975</v>
          </cell>
          <cell r="H293">
            <v>11212.506682861736</v>
          </cell>
          <cell r="I293">
            <v>11328.017832891619</v>
          </cell>
          <cell r="J293">
            <v>11448.165794138758</v>
          </cell>
          <cell r="K293">
            <v>11582.496942638683</v>
          </cell>
          <cell r="L293">
            <v>11542.163508858694</v>
          </cell>
          <cell r="M293">
            <v>11437.219669751494</v>
          </cell>
          <cell r="N293">
            <v>11778.285792882729</v>
          </cell>
          <cell r="O293">
            <v>11722.187256320849</v>
          </cell>
          <cell r="P293">
            <v>12160.145395831078</v>
          </cell>
          <cell r="Q293">
            <v>12496.43525779497</v>
          </cell>
          <cell r="R293">
            <v>12975.92834482533</v>
          </cell>
          <cell r="S293">
            <v>13765.952329497366</v>
          </cell>
          <cell r="T293">
            <v>14256.705963773478</v>
          </cell>
          <cell r="U293">
            <v>14850.004741135788</v>
          </cell>
          <cell r="V293">
            <v>15519.768551714615</v>
          </cell>
          <cell r="W293">
            <v>15983.555698489869</v>
          </cell>
          <cell r="X293">
            <v>16194.710846388716</v>
          </cell>
          <cell r="Y293">
            <v>16576.532245536484</v>
          </cell>
          <cell r="Z293">
            <v>16934.510115706671</v>
          </cell>
          <cell r="AA293">
            <v>17217.490214471542</v>
          </cell>
          <cell r="AB293">
            <v>17241.166059223928</v>
          </cell>
          <cell r="AC293">
            <v>17506.071071606191</v>
          </cell>
          <cell r="AD293">
            <v>17889.73979428424</v>
          </cell>
          <cell r="AE293">
            <v>18472.572870047712</v>
          </cell>
        </row>
      </sheetData>
      <sheetData sheetId="7">
        <row r="20">
          <cell r="H20">
            <v>0.54056403834827815</v>
          </cell>
          <cell r="I20">
            <v>0.48200277076100684</v>
          </cell>
          <cell r="J20">
            <v>0.56609879065860214</v>
          </cell>
          <cell r="K20">
            <v>0.38751242004584513</v>
          </cell>
          <cell r="L20">
            <v>0.37711808922827855</v>
          </cell>
          <cell r="M20">
            <v>0.25636734424005708</v>
          </cell>
          <cell r="N20">
            <v>0.44466162759752242</v>
          </cell>
          <cell r="O20">
            <v>0.45536974953410997</v>
          </cell>
          <cell r="P20">
            <v>0.70573583862289258</v>
          </cell>
          <cell r="Q20">
            <v>0.32030228474056088</v>
          </cell>
          <cell r="R20">
            <v>0.45656607817537698</v>
          </cell>
          <cell r="S20">
            <v>0.54274096423648555</v>
          </cell>
          <cell r="T20">
            <v>0.5468986965635122</v>
          </cell>
          <cell r="U20">
            <v>0.68988938711233838</v>
          </cell>
          <cell r="V20">
            <v>0.53901469469811258</v>
          </cell>
          <cell r="W20">
            <v>0.3806850435515966</v>
          </cell>
          <cell r="X20">
            <v>0.49257182617893736</v>
          </cell>
          <cell r="Y20">
            <v>0.47062937090000179</v>
          </cell>
          <cell r="Z20">
            <v>0.56590400000000007</v>
          </cell>
          <cell r="AA20">
            <v>0.63572800000000007</v>
          </cell>
          <cell r="AB20">
            <v>0.55195677698180112</v>
          </cell>
          <cell r="AC20">
            <v>0.49509450059010646</v>
          </cell>
          <cell r="AD20">
            <v>0.48926806425812347</v>
          </cell>
          <cell r="AE20">
            <v>0.50707539425908554</v>
          </cell>
        </row>
        <row r="21">
          <cell r="H21">
            <v>0.40814400000000001</v>
          </cell>
          <cell r="I21">
            <v>0.39798</v>
          </cell>
          <cell r="J21">
            <v>0.425238</v>
          </cell>
          <cell r="K21">
            <v>0.88486200000000004</v>
          </cell>
          <cell r="L21">
            <v>0.683562</v>
          </cell>
          <cell r="M21">
            <v>0.85707600000000006</v>
          </cell>
          <cell r="N21">
            <v>0.88373999999999997</v>
          </cell>
          <cell r="O21">
            <v>1.075866</v>
          </cell>
          <cell r="P21">
            <v>1.041018</v>
          </cell>
          <cell r="Q21">
            <v>0.91416599999999992</v>
          </cell>
          <cell r="R21">
            <v>1.1944680000000001</v>
          </cell>
          <cell r="S21">
            <v>0.82579200000000008</v>
          </cell>
          <cell r="T21">
            <v>1.2765060000000001</v>
          </cell>
          <cell r="U21">
            <v>1.201794</v>
          </cell>
          <cell r="V21">
            <v>1.6133040000000001</v>
          </cell>
          <cell r="W21">
            <v>2.0698000000000003</v>
          </cell>
          <cell r="X21">
            <v>1.415</v>
          </cell>
          <cell r="Y21">
            <v>1.1031</v>
          </cell>
          <cell r="Z21">
            <v>1.0355000000000001</v>
          </cell>
          <cell r="AA21">
            <v>0.28970000000000001</v>
          </cell>
          <cell r="AB21">
            <v>0.96416996977002289</v>
          </cell>
          <cell r="AC21">
            <v>1.0474829794917409</v>
          </cell>
          <cell r="AD21">
            <v>1.0602062008599469</v>
          </cell>
          <cell r="AE21">
            <v>1.0741061198150028</v>
          </cell>
        </row>
        <row r="22">
          <cell r="H22">
            <v>0.210256</v>
          </cell>
          <cell r="I22">
            <v>0.20502000000000001</v>
          </cell>
          <cell r="J22">
            <v>0.21906200000000001</v>
          </cell>
          <cell r="K22">
            <v>0.45583800000000002</v>
          </cell>
          <cell r="L22">
            <v>0.35213800000000001</v>
          </cell>
          <cell r="M22">
            <v>0.44152400000000003</v>
          </cell>
          <cell r="N22">
            <v>0.45526000000000005</v>
          </cell>
          <cell r="O22">
            <v>0.554234</v>
          </cell>
          <cell r="P22">
            <v>0.53628200000000004</v>
          </cell>
          <cell r="Q22">
            <v>0.47093400000000002</v>
          </cell>
          <cell r="R22">
            <v>0.61533199999999999</v>
          </cell>
          <cell r="S22">
            <v>0.42540800000000006</v>
          </cell>
          <cell r="T22">
            <v>0.65759400000000001</v>
          </cell>
          <cell r="U22">
            <v>0.61910600000000016</v>
          </cell>
          <cell r="V22">
            <v>0.83109600000000017</v>
          </cell>
          <cell r="W22">
            <v>0.93820000000000003</v>
          </cell>
          <cell r="X22">
            <v>0.94359999999999999</v>
          </cell>
          <cell r="Y22">
            <v>0.53320000000000001</v>
          </cell>
          <cell r="Z22">
            <v>0.64049999999999996</v>
          </cell>
          <cell r="AA22">
            <v>0.29170000000000001</v>
          </cell>
          <cell r="AB22">
            <v>0.43694662123493522</v>
          </cell>
          <cell r="AC22">
            <v>0.58273476357135601</v>
          </cell>
          <cell r="AD22">
            <v>0.6086834810811409</v>
          </cell>
          <cell r="AE22">
            <v>0.64149366754371639</v>
          </cell>
        </row>
        <row r="23">
          <cell r="H23">
            <v>1.9095</v>
          </cell>
          <cell r="I23">
            <v>2.8365629999999999</v>
          </cell>
          <cell r="J23">
            <v>2.2281</v>
          </cell>
          <cell r="K23">
            <v>1.61</v>
          </cell>
          <cell r="L23">
            <v>1.4142000000000001</v>
          </cell>
          <cell r="M23">
            <v>1.5080250000000002</v>
          </cell>
          <cell r="N23">
            <v>0.83910000000000007</v>
          </cell>
          <cell r="O23">
            <v>1.2907</v>
          </cell>
          <cell r="P23">
            <v>3.8820000000000001</v>
          </cell>
          <cell r="Q23">
            <v>3.8363</v>
          </cell>
          <cell r="R23">
            <v>5.9918000000000005</v>
          </cell>
          <cell r="S23">
            <v>4.3921000000000001</v>
          </cell>
          <cell r="T23">
            <v>3.3323</v>
          </cell>
          <cell r="U23">
            <v>3.0750000000000002</v>
          </cell>
          <cell r="V23">
            <v>3.1429999999999998</v>
          </cell>
          <cell r="W23">
            <v>2.3030999999999997</v>
          </cell>
          <cell r="X23">
            <v>1.4487000000000001</v>
          </cell>
          <cell r="Y23">
            <v>2.0606</v>
          </cell>
          <cell r="Z23">
            <v>3.4781999999999997</v>
          </cell>
          <cell r="AA23">
            <v>2.6520000000000001</v>
          </cell>
          <cell r="AB23">
            <v>2.9438208100000005</v>
          </cell>
          <cell r="AC23">
            <v>2.7560084900000006</v>
          </cell>
          <cell r="AD23">
            <v>2.603018580000001</v>
          </cell>
          <cell r="AE23">
            <v>2.6672277900000001</v>
          </cell>
        </row>
        <row r="24">
          <cell r="H24">
            <v>0.14913168675370994</v>
          </cell>
          <cell r="I24">
            <v>0.1329757089339306</v>
          </cell>
          <cell r="J24">
            <v>0.15617625578296401</v>
          </cell>
          <cell r="K24">
            <v>0.1069075571805157</v>
          </cell>
          <cell r="L24">
            <v>0.10403995227613426</v>
          </cell>
          <cell r="M24">
            <v>7.0727040207687705E-2</v>
          </cell>
          <cell r="N24">
            <v>0.12267397357932248</v>
          </cell>
          <cell r="O24">
            <v>0.12562814768836453</v>
          </cell>
          <cell r="P24">
            <v>0.19469955185691878</v>
          </cell>
          <cell r="Q24">
            <v>8.8365515657279348E-2</v>
          </cell>
          <cell r="R24">
            <v>0.12595819278113293</v>
          </cell>
          <cell r="S24">
            <v>0.14973226061104264</v>
          </cell>
          <cell r="T24">
            <v>0.15087930257279522</v>
          </cell>
          <cell r="U24">
            <v>0.19032780702155982</v>
          </cell>
          <cell r="V24">
            <v>0.14870425130569837</v>
          </cell>
          <cell r="W24">
            <v>0.16880282991010148</v>
          </cell>
          <cell r="X24">
            <v>0.21751936506571806</v>
          </cell>
          <cell r="Y24">
            <v>0.19732937621560423</v>
          </cell>
          <cell r="Z24">
            <v>0.10970000000000001</v>
          </cell>
          <cell r="AA24">
            <v>9.4200000000000006E-2</v>
          </cell>
          <cell r="AB24">
            <v>9.8923323863743931E-2</v>
          </cell>
          <cell r="AC24">
            <v>0.10283212131183471</v>
          </cell>
          <cell r="AD24">
            <v>0.11325872838672849</v>
          </cell>
          <cell r="AE24">
            <v>0.12860505588071519</v>
          </cell>
        </row>
        <row r="25">
          <cell r="H25">
            <v>6.0347113246290073E-2</v>
          </cell>
          <cell r="I25">
            <v>5.3809491066069394E-2</v>
          </cell>
          <cell r="J25">
            <v>6.3197744217035973E-2</v>
          </cell>
          <cell r="K25">
            <v>4.326084281948428E-2</v>
          </cell>
          <cell r="L25">
            <v>4.2100447723865751E-2</v>
          </cell>
          <cell r="M25">
            <v>2.8620159792312291E-2</v>
          </cell>
          <cell r="N25">
            <v>4.9640826420677527E-2</v>
          </cell>
          <cell r="O25">
            <v>5.0836252311635494E-2</v>
          </cell>
          <cell r="P25">
            <v>7.8786448143081236E-2</v>
          </cell>
          <cell r="Q25">
            <v>3.5757684342720655E-2</v>
          </cell>
          <cell r="R25">
            <v>5.0969807218867055E-2</v>
          </cell>
          <cell r="S25">
            <v>6.059013938895734E-2</v>
          </cell>
          <cell r="T25">
            <v>6.1054297427204751E-2</v>
          </cell>
          <cell r="U25">
            <v>7.7017392978440125E-2</v>
          </cell>
          <cell r="V25">
            <v>6.0174148694301641E-2</v>
          </cell>
          <cell r="W25">
            <v>6.8307170089898533E-2</v>
          </cell>
          <cell r="X25">
            <v>8.8020634934281985E-2</v>
          </cell>
          <cell r="Y25">
            <v>7.9850623784395738E-2</v>
          </cell>
          <cell r="Z25">
            <v>0.10970000000000001</v>
          </cell>
          <cell r="AA25">
            <v>9.4200000000000006E-2</v>
          </cell>
          <cell r="AB25">
            <v>9.8923323863743931E-2</v>
          </cell>
          <cell r="AC25">
            <v>0.10283212131183471</v>
          </cell>
          <cell r="AD25">
            <v>0.11325872838672849</v>
          </cell>
          <cell r="AE25">
            <v>0.12860505588071519</v>
          </cell>
        </row>
        <row r="26">
          <cell r="H26">
            <v>6.7900000000000002E-2</v>
          </cell>
          <cell r="I26">
            <v>9.3099999999999988E-2</v>
          </cell>
          <cell r="J26">
            <v>0.17349999999999999</v>
          </cell>
          <cell r="K26">
            <v>0.1865</v>
          </cell>
          <cell r="L26">
            <v>9.8900000000000002E-2</v>
          </cell>
          <cell r="M26">
            <v>0.1036</v>
          </cell>
          <cell r="N26">
            <v>0.1033</v>
          </cell>
          <cell r="O26">
            <v>0.10299999999999999</v>
          </cell>
          <cell r="P26">
            <v>0.16839999999999999</v>
          </cell>
          <cell r="Q26">
            <v>9.3099999999999988E-2</v>
          </cell>
          <cell r="R26">
            <v>0.1729</v>
          </cell>
          <cell r="S26">
            <v>0.18819999999999998</v>
          </cell>
          <cell r="T26">
            <v>0.14849999999999999</v>
          </cell>
          <cell r="U26">
            <v>0.13639999999999999</v>
          </cell>
          <cell r="V26">
            <v>0.11509999999999999</v>
          </cell>
          <cell r="W26">
            <v>0.34855169999999996</v>
          </cell>
          <cell r="X26">
            <v>0.44914379999999998</v>
          </cell>
          <cell r="Y26">
            <v>0.4074546</v>
          </cell>
          <cell r="Z26">
            <v>3.5369000000000002</v>
          </cell>
          <cell r="AA26">
            <v>3.9733000000000001</v>
          </cell>
          <cell r="AB26">
            <v>3.449729856136257</v>
          </cell>
          <cell r="AC26">
            <v>3.0943406286881654</v>
          </cell>
          <cell r="AD26">
            <v>3.0579254016132715</v>
          </cell>
          <cell r="AE26">
            <v>3.1692212141192844</v>
          </cell>
        </row>
        <row r="27">
          <cell r="H27">
            <v>0.34329999999999999</v>
          </cell>
          <cell r="I27">
            <v>0.83960000000000001</v>
          </cell>
          <cell r="J27">
            <v>0.4824</v>
          </cell>
          <cell r="K27">
            <v>0.71140000000000003</v>
          </cell>
          <cell r="L27">
            <v>0.39800000000000002</v>
          </cell>
          <cell r="M27">
            <v>0.2858</v>
          </cell>
          <cell r="N27">
            <v>0.30269999999999997</v>
          </cell>
          <cell r="O27">
            <v>0.52510000000000001</v>
          </cell>
          <cell r="P27">
            <v>0.63970000000000005</v>
          </cell>
          <cell r="Q27">
            <v>0.7984</v>
          </cell>
          <cell r="R27">
            <v>2.4916999999999998</v>
          </cell>
          <cell r="S27">
            <v>1.8120000000000001</v>
          </cell>
          <cell r="T27">
            <v>1.2810999999999999</v>
          </cell>
          <cell r="U27">
            <v>1.1297999999999999</v>
          </cell>
          <cell r="V27">
            <v>0.46079999999999999</v>
          </cell>
          <cell r="W27">
            <v>0.1757</v>
          </cell>
          <cell r="X27">
            <v>0.44230000000000003</v>
          </cell>
          <cell r="Y27">
            <v>0.30010000000000003</v>
          </cell>
          <cell r="Z27">
            <v>0.32750000000000001</v>
          </cell>
          <cell r="AA27">
            <v>0.47720000000000001</v>
          </cell>
          <cell r="AB27">
            <v>0.55912742999999965</v>
          </cell>
          <cell r="AC27">
            <v>0.54529235000000031</v>
          </cell>
          <cell r="AD27">
            <v>0.40671768999999997</v>
          </cell>
          <cell r="AE27">
            <v>0.44228138999999994</v>
          </cell>
        </row>
        <row r="28">
          <cell r="H28">
            <v>0.20303249999999998</v>
          </cell>
          <cell r="I28">
            <v>0.28772999999999999</v>
          </cell>
          <cell r="J28">
            <v>0.3148125</v>
          </cell>
          <cell r="K28">
            <v>0.34934699999999996</v>
          </cell>
          <cell r="L28">
            <v>0.195408</v>
          </cell>
          <cell r="M28">
            <v>0.33637499999999998</v>
          </cell>
          <cell r="N28">
            <v>0.13727549999999999</v>
          </cell>
          <cell r="O28">
            <v>0.35469449999999997</v>
          </cell>
          <cell r="P28">
            <v>0.25029750000000001</v>
          </cell>
          <cell r="Q28">
            <v>0.1968915</v>
          </cell>
          <cell r="R28">
            <v>0.43252649999999998</v>
          </cell>
          <cell r="S28">
            <v>0.54820499999999994</v>
          </cell>
          <cell r="T28">
            <v>0.97724699999999987</v>
          </cell>
          <cell r="U28">
            <v>0.84756149999999986</v>
          </cell>
          <cell r="V28">
            <v>0.64639199999999997</v>
          </cell>
          <cell r="W28">
            <v>0.33719399999999999</v>
          </cell>
          <cell r="X28">
            <v>0.39087360000000004</v>
          </cell>
          <cell r="Y28">
            <v>0.30558060000000004</v>
          </cell>
          <cell r="Z28">
            <v>3.7835000000000001</v>
          </cell>
          <cell r="AA28">
            <v>1.3673</v>
          </cell>
          <cell r="AB28">
            <v>1.8872418900000005</v>
          </cell>
          <cell r="AC28">
            <v>1.84246679</v>
          </cell>
          <cell r="AD28">
            <v>1.9964261199999997</v>
          </cell>
          <cell r="AE28">
            <v>2.11022474</v>
          </cell>
        </row>
        <row r="29">
          <cell r="H29">
            <v>0.38546750000000002</v>
          </cell>
          <cell r="I29">
            <v>0.54627000000000003</v>
          </cell>
          <cell r="J29">
            <v>0.59768750000000004</v>
          </cell>
          <cell r="K29">
            <v>0.66325300000000009</v>
          </cell>
          <cell r="L29">
            <v>0.37099200000000004</v>
          </cell>
          <cell r="M29">
            <v>0.638625</v>
          </cell>
          <cell r="N29">
            <v>0.26062450000000004</v>
          </cell>
          <cell r="O29">
            <v>0.67340549999999999</v>
          </cell>
          <cell r="P29">
            <v>0.47520250000000003</v>
          </cell>
          <cell r="Q29">
            <v>0.37380850000000004</v>
          </cell>
          <cell r="R29">
            <v>0.82117350000000011</v>
          </cell>
          <cell r="S29">
            <v>1.0407950000000001</v>
          </cell>
          <cell r="T29">
            <v>1.855353</v>
          </cell>
          <cell r="U29">
            <v>1.6091385</v>
          </cell>
          <cell r="V29">
            <v>1.2272080000000001</v>
          </cell>
          <cell r="W29">
            <v>1.1038060000000001</v>
          </cell>
          <cell r="X29">
            <v>1.2795264000000002</v>
          </cell>
          <cell r="Y29">
            <v>1.0003194000000002</v>
          </cell>
          <cell r="Z29">
            <v>3.7835000000000001</v>
          </cell>
          <cell r="AA29">
            <v>1.3673</v>
          </cell>
          <cell r="AB29">
            <v>1.8872418900000005</v>
          </cell>
          <cell r="AC29">
            <v>1.84246679</v>
          </cell>
          <cell r="AD29">
            <v>1.9964261199999997</v>
          </cell>
          <cell r="AE29">
            <v>2.11022474</v>
          </cell>
        </row>
        <row r="30">
          <cell r="H30">
            <v>0.66609400000000007</v>
          </cell>
          <cell r="I30">
            <v>1.1484180000000002</v>
          </cell>
          <cell r="J30">
            <v>0.55253399999999997</v>
          </cell>
          <cell r="K30">
            <v>0.6476320000000001</v>
          </cell>
          <cell r="L30">
            <v>0.68836400000000009</v>
          </cell>
          <cell r="M30">
            <v>0.40613802400000004</v>
          </cell>
          <cell r="N30">
            <v>0.97611110000000012</v>
          </cell>
          <cell r="O30">
            <v>0.44944599999999996</v>
          </cell>
          <cell r="P30">
            <v>1.0394595600000001</v>
          </cell>
          <cell r="Q30">
            <v>1.9108285600000001</v>
          </cell>
          <cell r="R30">
            <v>2.0233162</v>
          </cell>
          <cell r="S30">
            <v>1.5876980000000001</v>
          </cell>
          <cell r="T30">
            <v>1.3800260000000002</v>
          </cell>
          <cell r="U30">
            <v>1.4298360000000001</v>
          </cell>
          <cell r="V30">
            <v>1.3088299999999999</v>
          </cell>
          <cell r="W30">
            <v>1.4430000000000001</v>
          </cell>
          <cell r="X30">
            <v>1.3551</v>
          </cell>
          <cell r="Y30">
            <v>1.248</v>
          </cell>
          <cell r="Z30">
            <v>1.1154000000000002</v>
          </cell>
          <cell r="AA30">
            <v>1.0509999999999999</v>
          </cell>
          <cell r="AB30">
            <v>1.2799544001277074</v>
          </cell>
          <cell r="AC30">
            <v>1.4046792195590034</v>
          </cell>
          <cell r="AD30">
            <v>1.4878548079657998</v>
          </cell>
          <cell r="AE30">
            <v>1.4917427808967407</v>
          </cell>
        </row>
        <row r="31">
          <cell r="H31">
            <v>1.2930060000000001</v>
          </cell>
          <cell r="I31">
            <v>2.229282</v>
          </cell>
          <cell r="J31">
            <v>1.0725660000000001</v>
          </cell>
          <cell r="K31">
            <v>1.2571680000000001</v>
          </cell>
          <cell r="L31">
            <v>1.3362360000000002</v>
          </cell>
          <cell r="M31">
            <v>0.78838557600000003</v>
          </cell>
          <cell r="N31">
            <v>1.8948039000000001</v>
          </cell>
          <cell r="O31">
            <v>0.87245399999999995</v>
          </cell>
          <cell r="P31">
            <v>2.0177744400000002</v>
          </cell>
          <cell r="Q31">
            <v>3.7092554399999997</v>
          </cell>
          <cell r="R31">
            <v>3.9276137999999996</v>
          </cell>
          <cell r="S31">
            <v>3.0820020000000001</v>
          </cell>
          <cell r="T31">
            <v>2.6788740000000009</v>
          </cell>
          <cell r="U31">
            <v>2.7755639999999997</v>
          </cell>
          <cell r="V31">
            <v>2.5406699999999995</v>
          </cell>
          <cell r="W31">
            <v>1.5496500000000002</v>
          </cell>
          <cell r="X31">
            <v>3.1783999999999999</v>
          </cell>
          <cell r="Y31">
            <v>3.2438500000000001</v>
          </cell>
          <cell r="Z31">
            <v>1.3588</v>
          </cell>
          <cell r="AA31">
            <v>0.66200000000000003</v>
          </cell>
          <cell r="AB31">
            <v>1.2854712808283151</v>
          </cell>
          <cell r="AC31">
            <v>1.5350817518422488</v>
          </cell>
          <cell r="AD31">
            <v>1.3825302212329729</v>
          </cell>
          <cell r="AE31">
            <v>1.2973344781524432</v>
          </cell>
        </row>
        <row r="53">
          <cell r="H53">
            <v>4.6720565328458212</v>
          </cell>
          <cell r="I53">
            <v>1.5093528080297529</v>
          </cell>
          <cell r="J53">
            <v>1.6326353993862486</v>
          </cell>
          <cell r="K53">
            <v>2.6697249363466713</v>
          </cell>
          <cell r="L53">
            <v>1.9057770751539596</v>
          </cell>
          <cell r="M53">
            <v>1.3124038157725313</v>
          </cell>
          <cell r="N53">
            <v>1.0072288765130091</v>
          </cell>
          <cell r="O53">
            <v>1.7837576251023464</v>
          </cell>
          <cell r="P53">
            <v>1.8651544507889506</v>
          </cell>
          <cell r="Q53">
            <v>2.2166108874593542</v>
          </cell>
          <cell r="R53">
            <v>2.5878733797903091</v>
          </cell>
          <cell r="S53">
            <v>4.1569475087148886</v>
          </cell>
          <cell r="T53">
            <v>5.6567509684797317</v>
          </cell>
          <cell r="U53">
            <v>5.4289813283833865</v>
          </cell>
          <cell r="V53">
            <v>3.5235074071425996</v>
          </cell>
          <cell r="W53">
            <v>2.4352050691170355</v>
          </cell>
          <cell r="X53">
            <v>2.1414388221232086</v>
          </cell>
          <cell r="Y53">
            <v>2.302555021843534</v>
          </cell>
          <cell r="Z53">
            <v>1.4488319999999999</v>
          </cell>
          <cell r="AA53">
            <v>4.2056000000000004</v>
          </cell>
          <cell r="AB53">
            <v>2.5994797107084047</v>
          </cell>
          <cell r="AC53">
            <v>2.6698126381317313</v>
          </cell>
          <cell r="AD53">
            <v>2.4533274635786939</v>
          </cell>
          <cell r="AE53">
            <v>2.3671787571438605</v>
          </cell>
        </row>
        <row r="54">
          <cell r="H54">
            <v>2.1049529227503614</v>
          </cell>
          <cell r="I54">
            <v>0.68002529130110145</v>
          </cell>
          <cell r="J54">
            <v>0.7355691506648977</v>
          </cell>
          <cell r="K54">
            <v>1.2028204856244402</v>
          </cell>
          <cell r="L54">
            <v>0.85863066858321024</v>
          </cell>
          <cell r="M54">
            <v>0.59129169957975791</v>
          </cell>
          <cell r="N54">
            <v>0.45379788377757357</v>
          </cell>
          <cell r="O54">
            <v>0.80365590613912508</v>
          </cell>
          <cell r="P54">
            <v>0.84032851164530364</v>
          </cell>
          <cell r="Q54">
            <v>0.99867403858570003</v>
          </cell>
          <cell r="R54">
            <v>1.1659430052271653</v>
          </cell>
          <cell r="S54">
            <v>1.8728751988922039</v>
          </cell>
          <cell r="T54">
            <v>2.5485981174802896</v>
          </cell>
          <cell r="U54">
            <v>2.4459785609179971</v>
          </cell>
          <cell r="V54">
            <v>1.587484475595518</v>
          </cell>
          <cell r="W54">
            <v>1.0971596751232116</v>
          </cell>
          <cell r="X54">
            <v>0.96480594269985731</v>
          </cell>
          <cell r="Y54">
            <v>1.0373953930028383</v>
          </cell>
          <cell r="Z54">
            <v>0.90551999999999988</v>
          </cell>
          <cell r="AA54">
            <v>2.6284999999999998</v>
          </cell>
          <cell r="AB54">
            <v>1.6246748191927527</v>
          </cell>
          <cell r="AC54">
            <v>1.668632898832332</v>
          </cell>
          <cell r="AD54">
            <v>1.5333296647366834</v>
          </cell>
          <cell r="AE54">
            <v>1.4794867232149127</v>
          </cell>
        </row>
        <row r="55">
          <cell r="H55">
            <v>2.4698905444038184</v>
          </cell>
          <cell r="I55">
            <v>0.79792190066914614</v>
          </cell>
          <cell r="J55">
            <v>0.86309544994885412</v>
          </cell>
          <cell r="K55">
            <v>1.4113545780288896</v>
          </cell>
          <cell r="L55">
            <v>1.0074922562628299</v>
          </cell>
          <cell r="M55">
            <v>0.69380448464771105</v>
          </cell>
          <cell r="N55">
            <v>0.53247323970941751</v>
          </cell>
          <cell r="O55">
            <v>0.94298646875852898</v>
          </cell>
          <cell r="P55">
            <v>0.98601703756574599</v>
          </cell>
          <cell r="Q55">
            <v>1.1718150739549462</v>
          </cell>
          <cell r="R55">
            <v>1.368083614982526</v>
          </cell>
          <cell r="S55">
            <v>2.1975772923929076</v>
          </cell>
          <cell r="T55">
            <v>2.9904509140399775</v>
          </cell>
          <cell r="U55">
            <v>2.8700401106986155</v>
          </cell>
          <cell r="V55">
            <v>1.8627081172618836</v>
          </cell>
          <cell r="W55">
            <v>1.2873752557597529</v>
          </cell>
          <cell r="X55">
            <v>1.1320752351769341</v>
          </cell>
          <cell r="Y55">
            <v>1.2172495851536278</v>
          </cell>
          <cell r="Z55">
            <v>0.23284799999999997</v>
          </cell>
          <cell r="AA55">
            <v>0.67589999999999995</v>
          </cell>
          <cell r="AB55">
            <v>0.41777352493527931</v>
          </cell>
          <cell r="AC55">
            <v>0.42907703112831391</v>
          </cell>
          <cell r="AD55">
            <v>0.39428477093229003</v>
          </cell>
          <cell r="AE55">
            <v>0.38043944311240613</v>
          </cell>
        </row>
        <row r="56">
          <cell r="H56">
            <v>1.1645465043915073</v>
          </cell>
          <cell r="I56">
            <v>1.1001820295846425</v>
          </cell>
          <cell r="J56">
            <v>0.77513011814390298</v>
          </cell>
          <cell r="K56">
            <v>0.68998963836582305</v>
          </cell>
          <cell r="L56">
            <v>0.47628477138962716</v>
          </cell>
          <cell r="M56">
            <v>0.72979317264235954</v>
          </cell>
          <cell r="N56">
            <v>1.1207523315363412</v>
          </cell>
          <cell r="O56">
            <v>1.7296949802124721</v>
          </cell>
          <cell r="P56">
            <v>1.2091017784188862</v>
          </cell>
          <cell r="Q56">
            <v>0.64730626181604856</v>
          </cell>
          <cell r="R56">
            <v>0.79226517966966792</v>
          </cell>
          <cell r="S56">
            <v>1.1545493376429821</v>
          </cell>
          <cell r="T56">
            <v>1.6151595389454148</v>
          </cell>
          <cell r="U56">
            <v>1.1894365697530624</v>
          </cell>
          <cell r="V56">
            <v>1.2257225823958589</v>
          </cell>
          <cell r="W56">
            <v>1.0573849449768578</v>
          </cell>
          <cell r="X56">
            <v>0.72875294390060763</v>
          </cell>
          <cell r="Y56">
            <v>0.92132453975849626</v>
          </cell>
          <cell r="Z56">
            <v>1.6346550000000002</v>
          </cell>
          <cell r="AA56">
            <v>2.0905169999999997</v>
          </cell>
          <cell r="AB56">
            <v>1.7691131441651935</v>
          </cell>
          <cell r="AC56">
            <v>1.7050112905317358</v>
          </cell>
          <cell r="AD56">
            <v>1.6258923167686812</v>
          </cell>
          <cell r="AE56">
            <v>1.7031142550524103</v>
          </cell>
        </row>
        <row r="57">
          <cell r="H57">
            <v>2.1508979819924536</v>
          </cell>
          <cell r="I57">
            <v>2.0320178699041631</v>
          </cell>
          <cell r="J57">
            <v>1.4316524077056443</v>
          </cell>
          <cell r="K57">
            <v>1.2743993607470525</v>
          </cell>
          <cell r="L57">
            <v>0.87969003365045617</v>
          </cell>
          <cell r="M57">
            <v>1.3479158250777785</v>
          </cell>
          <cell r="N57">
            <v>2.0700108747262438</v>
          </cell>
          <cell r="O57">
            <v>3.1947177964742988</v>
          </cell>
          <cell r="P57">
            <v>2.2331908304370804</v>
          </cell>
          <cell r="Q57">
            <v>1.195563875741235</v>
          </cell>
          <cell r="R57">
            <v>1.4633005807224375</v>
          </cell>
          <cell r="S57">
            <v>2.1324333816489229</v>
          </cell>
          <cell r="T57">
            <v>2.983172745624953</v>
          </cell>
          <cell r="U57">
            <v>2.1968695178271713</v>
          </cell>
          <cell r="V57">
            <v>2.2638891783333217</v>
          </cell>
          <cell r="W57">
            <v>1.9529723680105797</v>
          </cell>
          <cell r="X57">
            <v>1.3459945399311508</v>
          </cell>
          <cell r="Y57">
            <v>1.701671067538973</v>
          </cell>
          <cell r="Z57">
            <v>0.59441999999999995</v>
          </cell>
          <cell r="AA57">
            <v>0.76018799999999986</v>
          </cell>
          <cell r="AB57">
            <v>0.64331387060552492</v>
          </cell>
          <cell r="AC57">
            <v>0.62000410564790387</v>
          </cell>
          <cell r="AD57">
            <v>0.59123356973406582</v>
          </cell>
          <cell r="AE57">
            <v>0.61931427456451282</v>
          </cell>
        </row>
        <row r="58">
          <cell r="H58">
            <v>0.53772449549811341</v>
          </cell>
          <cell r="I58">
            <v>0.50800446747604078</v>
          </cell>
          <cell r="J58">
            <v>0.35791310192641107</v>
          </cell>
          <cell r="K58">
            <v>0.31859984018676313</v>
          </cell>
          <cell r="L58">
            <v>0.21992250841261404</v>
          </cell>
          <cell r="M58">
            <v>0.33697895626944463</v>
          </cell>
          <cell r="N58">
            <v>0.51750271868156095</v>
          </cell>
          <cell r="O58">
            <v>0.79867944911857469</v>
          </cell>
          <cell r="P58">
            <v>0.55829770760927011</v>
          </cell>
          <cell r="Q58">
            <v>0.29889096893530875</v>
          </cell>
          <cell r="R58">
            <v>0.36582514518060938</v>
          </cell>
          <cell r="S58">
            <v>0.53310834541223073</v>
          </cell>
          <cell r="T58">
            <v>0.74579318640623826</v>
          </cell>
          <cell r="U58">
            <v>0.54921737945679283</v>
          </cell>
          <cell r="V58">
            <v>0.56597229458333043</v>
          </cell>
          <cell r="W58">
            <v>0.48824309200264493</v>
          </cell>
          <cell r="X58">
            <v>0.3364986349827877</v>
          </cell>
          <cell r="Y58">
            <v>0.42541776688474325</v>
          </cell>
          <cell r="Z58">
            <v>2.1300050000000001</v>
          </cell>
          <cell r="AA58">
            <v>2.7240069999999998</v>
          </cell>
          <cell r="AB58">
            <v>2.305208036336464</v>
          </cell>
          <cell r="AC58">
            <v>2.2216813785716556</v>
          </cell>
          <cell r="AD58">
            <v>2.118586958213736</v>
          </cell>
          <cell r="AE58">
            <v>2.2192094838561709</v>
          </cell>
        </row>
        <row r="59">
          <cell r="H59">
            <v>1.0381942181179253</v>
          </cell>
          <cell r="I59">
            <v>0.980813233035153</v>
          </cell>
          <cell r="J59">
            <v>0.69102917222404159</v>
          </cell>
          <cell r="K59">
            <v>0.61512636070036175</v>
          </cell>
          <cell r="L59">
            <v>0.42460828654730265</v>
          </cell>
          <cell r="M59">
            <v>0.65061124601041742</v>
          </cell>
          <cell r="N59">
            <v>0.99915167505585367</v>
          </cell>
          <cell r="O59">
            <v>1.542024574194655</v>
          </cell>
          <cell r="P59">
            <v>1.077915283534763</v>
          </cell>
          <cell r="Q59">
            <v>0.57707409350740779</v>
          </cell>
          <cell r="R59">
            <v>0.70630509442728517</v>
          </cell>
          <cell r="S59">
            <v>1.029281735295865</v>
          </cell>
          <cell r="T59">
            <v>1.4399161290233935</v>
          </cell>
          <cell r="U59">
            <v>1.0603837329629731</v>
          </cell>
          <cell r="V59">
            <v>1.092732744687489</v>
          </cell>
          <cell r="W59">
            <v>0.94265959500991836</v>
          </cell>
          <cell r="X59">
            <v>0.64968388118545384</v>
          </cell>
          <cell r="Y59">
            <v>0.82136162581778727</v>
          </cell>
          <cell r="Z59">
            <v>0.59441999999999995</v>
          </cell>
          <cell r="AA59">
            <v>0.76018799999999986</v>
          </cell>
          <cell r="AB59">
            <v>0.64331387060552492</v>
          </cell>
          <cell r="AC59">
            <v>0.62000410564790387</v>
          </cell>
          <cell r="AD59">
            <v>0.59123356973406582</v>
          </cell>
          <cell r="AE59">
            <v>0.61931427456451282</v>
          </cell>
        </row>
        <row r="60">
          <cell r="H60">
            <v>1.6924380000000001</v>
          </cell>
          <cell r="I60">
            <v>1.484802</v>
          </cell>
          <cell r="J60">
            <v>2.0873819999999998</v>
          </cell>
          <cell r="K60">
            <v>2.0856660000000002</v>
          </cell>
          <cell r="L60">
            <v>2.3110560000000002</v>
          </cell>
          <cell r="M60">
            <v>3.1661519999999999</v>
          </cell>
          <cell r="N60">
            <v>2.39778</v>
          </cell>
          <cell r="O60">
            <v>1.4201721599999999</v>
          </cell>
          <cell r="P60">
            <v>2.9824739999999998</v>
          </cell>
          <cell r="Q60">
            <v>1.9324140000000003</v>
          </cell>
          <cell r="R60">
            <v>1.907796</v>
          </cell>
          <cell r="S60">
            <v>2.3078220000000003</v>
          </cell>
          <cell r="T60">
            <v>2.4817980000000004</v>
          </cell>
          <cell r="U60">
            <v>2.3626019999999999</v>
          </cell>
          <cell r="V60">
            <v>2.16249</v>
          </cell>
          <cell r="W60">
            <v>2.6243000000000003</v>
          </cell>
          <cell r="X60">
            <v>3.7761</v>
          </cell>
          <cell r="Y60">
            <v>2.5621999999999998</v>
          </cell>
          <cell r="Z60">
            <v>3.0191999999999997</v>
          </cell>
          <cell r="AA60">
            <v>2.9931000000000001</v>
          </cell>
          <cell r="AB60">
            <v>2.8918301090794269</v>
          </cell>
          <cell r="AC60">
            <v>3.782360064278282</v>
          </cell>
          <cell r="AD60">
            <v>3.4705377413257055</v>
          </cell>
          <cell r="AE60">
            <v>3.2160116321090824</v>
          </cell>
        </row>
        <row r="61">
          <cell r="H61">
            <v>0.87186200000000003</v>
          </cell>
          <cell r="I61">
            <v>0.76489800000000008</v>
          </cell>
          <cell r="J61">
            <v>1.075318</v>
          </cell>
          <cell r="K61">
            <v>1.0744339999999999</v>
          </cell>
          <cell r="L61">
            <v>1.190544</v>
          </cell>
          <cell r="M61">
            <v>1.6310480000000001</v>
          </cell>
          <cell r="N61">
            <v>1.23522</v>
          </cell>
          <cell r="O61">
            <v>0.73160384000000001</v>
          </cell>
          <cell r="P61">
            <v>1.5364259999999998</v>
          </cell>
          <cell r="Q61">
            <v>0.99548600000000009</v>
          </cell>
          <cell r="R61">
            <v>0.98280400000000012</v>
          </cell>
          <cell r="S61">
            <v>1.1888779999999999</v>
          </cell>
          <cell r="T61">
            <v>1.2785020000000002</v>
          </cell>
          <cell r="U61">
            <v>1.217098</v>
          </cell>
          <cell r="V61">
            <v>1.1140099999999999</v>
          </cell>
          <cell r="W61">
            <v>1.2012</v>
          </cell>
          <cell r="X61">
            <v>1.5534000000000001</v>
          </cell>
          <cell r="Y61">
            <v>0.81710000000000005</v>
          </cell>
          <cell r="Z61">
            <v>1.2970999999999999</v>
          </cell>
          <cell r="AA61">
            <v>1.4250999999999998</v>
          </cell>
          <cell r="AB61">
            <v>1.3376018689940781</v>
          </cell>
          <cell r="AC61">
            <v>1.4693053926132156</v>
          </cell>
          <cell r="AD61">
            <v>1.3354667382339562</v>
          </cell>
          <cell r="AE61">
            <v>1.249250206816515</v>
          </cell>
        </row>
        <row r="62">
          <cell r="H62">
            <v>5.2438000000000002</v>
          </cell>
          <cell r="I62">
            <v>3.0779999999999998</v>
          </cell>
          <cell r="J62">
            <v>3.5724999999999998</v>
          </cell>
          <cell r="K62">
            <v>4.5848000000000004</v>
          </cell>
          <cell r="L62">
            <v>3.4581999999999997</v>
          </cell>
          <cell r="M62">
            <v>3.2988000000000004</v>
          </cell>
          <cell r="N62">
            <v>3.1168</v>
          </cell>
          <cell r="O62">
            <v>3.8371</v>
          </cell>
          <cell r="P62">
            <v>5.0454999999999997</v>
          </cell>
          <cell r="Q62">
            <v>6.3580129999999997</v>
          </cell>
          <cell r="R62">
            <v>4.7816999999999998</v>
          </cell>
          <cell r="S62">
            <v>6.0843999999999996</v>
          </cell>
          <cell r="T62">
            <v>5.7608000000000006</v>
          </cell>
          <cell r="U62">
            <v>5.1916000000000002</v>
          </cell>
          <cell r="V62">
            <v>6.0718000000000005</v>
          </cell>
          <cell r="W62">
            <v>2.7429000000000001</v>
          </cell>
          <cell r="X62">
            <v>4.8205</v>
          </cell>
          <cell r="Y62">
            <v>3.1579999999999999</v>
          </cell>
          <cell r="Z62">
            <v>4.7521000000000004</v>
          </cell>
          <cell r="AA62">
            <v>4.5863000000000005</v>
          </cell>
          <cell r="AB62">
            <v>4.2521218800000069</v>
          </cell>
          <cell r="AC62">
            <v>4.1643903399999962</v>
          </cell>
          <cell r="AD62">
            <v>4.2213762000000035</v>
          </cell>
          <cell r="AE62">
            <v>4.5285378099999987</v>
          </cell>
        </row>
        <row r="63">
          <cell r="H63">
            <v>0.5481317139383739</v>
          </cell>
          <cell r="I63">
            <v>0.5178364790468617</v>
          </cell>
          <cell r="J63">
            <v>0.36484021769957081</v>
          </cell>
          <cell r="K63">
            <v>0.32476607988686124</v>
          </cell>
          <cell r="L63">
            <v>0.22417892894792907</v>
          </cell>
          <cell r="M63">
            <v>0.34350090875073974</v>
          </cell>
          <cell r="N63">
            <v>0.52751856114705731</v>
          </cell>
          <cell r="O63">
            <v>0.81413723755914813</v>
          </cell>
          <cell r="P63">
            <v>0.56910310376739748</v>
          </cell>
          <cell r="Q63">
            <v>0.30467575952895537</v>
          </cell>
          <cell r="R63">
            <v>0.37290539208903378</v>
          </cell>
          <cell r="S63">
            <v>0.54342622203767876</v>
          </cell>
          <cell r="T63">
            <v>0.76022740442525871</v>
          </cell>
          <cell r="U63">
            <v>0.55984703327961061</v>
          </cell>
          <cell r="V63">
            <v>0.57692622610435551</v>
          </cell>
          <cell r="W63">
            <v>0.37201976634398637</v>
          </cell>
          <cell r="X63">
            <v>0.26963174813441793</v>
          </cell>
          <cell r="Y63">
            <v>0.34990048025184839</v>
          </cell>
          <cell r="Z63">
            <v>0.25180000000000002</v>
          </cell>
          <cell r="AA63">
            <v>0.24840000000000001</v>
          </cell>
          <cell r="AB63">
            <v>0.2696633082872934</v>
          </cell>
          <cell r="AC63">
            <v>0.33187896960079466</v>
          </cell>
          <cell r="AD63">
            <v>0.24932755554944439</v>
          </cell>
          <cell r="AE63">
            <v>0.2462404319623952</v>
          </cell>
        </row>
        <row r="64">
          <cell r="H64">
            <v>0.22180508606162622</v>
          </cell>
          <cell r="I64">
            <v>0.20954592095313826</v>
          </cell>
          <cell r="J64">
            <v>0.14763498230042921</v>
          </cell>
          <cell r="K64">
            <v>0.13141872011313882</v>
          </cell>
          <cell r="L64">
            <v>9.0715471052070965E-2</v>
          </cell>
          <cell r="M64">
            <v>0.13899989124926035</v>
          </cell>
          <cell r="N64">
            <v>0.21346383885294262</v>
          </cell>
          <cell r="O64">
            <v>0.32944596244085222</v>
          </cell>
          <cell r="P64">
            <v>0.23029129623260253</v>
          </cell>
          <cell r="Q64">
            <v>0.12328904047104472</v>
          </cell>
          <cell r="R64">
            <v>0.15089860791096629</v>
          </cell>
          <cell r="S64">
            <v>0.2199009779623213</v>
          </cell>
          <cell r="T64">
            <v>0.30763099557474127</v>
          </cell>
          <cell r="U64">
            <v>0.22654576672038956</v>
          </cell>
          <cell r="V64">
            <v>0.23345697389564446</v>
          </cell>
          <cell r="W64">
            <v>0.15054023365601354</v>
          </cell>
          <cell r="X64">
            <v>0.1091082518655821</v>
          </cell>
          <cell r="Y64">
            <v>0.14158951974815162</v>
          </cell>
          <cell r="Z64">
            <v>0.25180000000000002</v>
          </cell>
          <cell r="AA64">
            <v>0.24840000000000001</v>
          </cell>
          <cell r="AB64">
            <v>0.2696633082872934</v>
          </cell>
          <cell r="AC64">
            <v>0.33187896960079466</v>
          </cell>
          <cell r="AD64">
            <v>0.24932755554944439</v>
          </cell>
          <cell r="AE64">
            <v>0.2462404319623952</v>
          </cell>
        </row>
        <row r="65">
          <cell r="H65">
            <v>0.23799999999999999</v>
          </cell>
          <cell r="I65">
            <v>0.17499999999999999</v>
          </cell>
          <cell r="J65">
            <v>0.22190000000000001</v>
          </cell>
          <cell r="K65">
            <v>0.18659999999999999</v>
          </cell>
          <cell r="L65">
            <v>0.33439999999999998</v>
          </cell>
          <cell r="M65">
            <v>0.22409999999999999</v>
          </cell>
          <cell r="N65">
            <v>0.1966</v>
          </cell>
          <cell r="O65">
            <v>0.28989999999999999</v>
          </cell>
          <cell r="P65">
            <v>0.19939999999999999</v>
          </cell>
          <cell r="Q65">
            <v>0.25030000000000002</v>
          </cell>
          <cell r="R65">
            <v>0.33189999999999997</v>
          </cell>
          <cell r="S65">
            <v>0.25900000000000001</v>
          </cell>
          <cell r="T65">
            <v>0.33539999999999998</v>
          </cell>
          <cell r="U65">
            <v>0.30019999999999997</v>
          </cell>
          <cell r="V65">
            <v>0.20430000000000001</v>
          </cell>
          <cell r="W65">
            <v>0.76816319999999993</v>
          </cell>
          <cell r="X65">
            <v>0.55674780000000001</v>
          </cell>
          <cell r="Y65">
            <v>0.72249029999999992</v>
          </cell>
          <cell r="Z65">
            <v>4.9535</v>
          </cell>
          <cell r="AA65">
            <v>6.3348999999999993</v>
          </cell>
          <cell r="AB65">
            <v>5.3609489217127075</v>
          </cell>
          <cell r="AC65">
            <v>5.1667008803991994</v>
          </cell>
          <cell r="AD65">
            <v>4.9269464144505486</v>
          </cell>
          <cell r="AE65">
            <v>5.1609522880376071</v>
          </cell>
        </row>
        <row r="66">
          <cell r="H66">
            <v>0.61850000000000005</v>
          </cell>
          <cell r="I66">
            <v>2.2084999999999999</v>
          </cell>
          <cell r="J66">
            <v>1.4847000000000001</v>
          </cell>
          <cell r="K66">
            <v>0.95320000000000005</v>
          </cell>
          <cell r="L66">
            <v>0.90810000000000002</v>
          </cell>
          <cell r="M66">
            <v>0.42230000000000001</v>
          </cell>
          <cell r="N66">
            <v>0.60639999999999994</v>
          </cell>
          <cell r="O66">
            <v>0.6167999999999999</v>
          </cell>
          <cell r="P66">
            <v>1.0635999999999999</v>
          </cell>
          <cell r="Q66">
            <v>1.0459000000000001</v>
          </cell>
          <cell r="R66">
            <v>2.0405000000000002</v>
          </cell>
          <cell r="S66">
            <v>2.3144</v>
          </cell>
          <cell r="T66">
            <v>1.7478</v>
          </cell>
          <cell r="U66">
            <v>1.9861</v>
          </cell>
          <cell r="V66">
            <v>1.1522000000000001</v>
          </cell>
          <cell r="W66">
            <v>0.38150000000000001</v>
          </cell>
          <cell r="X66">
            <v>0.92549999999999999</v>
          </cell>
          <cell r="Y66">
            <v>1.1422999999999999</v>
          </cell>
          <cell r="Z66">
            <v>1.5630999999999999</v>
          </cell>
          <cell r="AA66">
            <v>1.7925</v>
          </cell>
          <cell r="AB66">
            <v>1.7621433593581584</v>
          </cell>
          <cell r="AC66">
            <v>1.4336343163011998</v>
          </cell>
          <cell r="AD66">
            <v>1.3691762784064214</v>
          </cell>
          <cell r="AE66">
            <v>1.5800612145564872</v>
          </cell>
        </row>
        <row r="67">
          <cell r="H67">
            <v>0.43003140000000001</v>
          </cell>
          <cell r="I67">
            <v>0.38538420000000001</v>
          </cell>
          <cell r="J67">
            <v>0.66239400000000004</v>
          </cell>
          <cell r="K67">
            <v>0.43521479999999996</v>
          </cell>
          <cell r="L67">
            <v>0.36477779999999993</v>
          </cell>
          <cell r="M67">
            <v>0.67629059999999996</v>
          </cell>
          <cell r="N67">
            <v>0.52988339999999989</v>
          </cell>
          <cell r="O67">
            <v>0.50167679999999992</v>
          </cell>
          <cell r="P67">
            <v>0.38506620000000003</v>
          </cell>
          <cell r="Q67">
            <v>0.32744460000000003</v>
          </cell>
          <cell r="R67">
            <v>0.54336660000000003</v>
          </cell>
          <cell r="S67">
            <v>0.64827480000000004</v>
          </cell>
          <cell r="T67">
            <v>0.97781820000000008</v>
          </cell>
          <cell r="U67">
            <v>0.78724080000000007</v>
          </cell>
          <cell r="V67">
            <v>0.68166479999999996</v>
          </cell>
          <cell r="W67">
            <v>0.47345219999999999</v>
          </cell>
          <cell r="X67">
            <v>0.48302279999999997</v>
          </cell>
          <cell r="Y67">
            <v>0.4790682</v>
          </cell>
          <cell r="Z67">
            <v>3.056</v>
          </cell>
          <cell r="AA67">
            <v>2.3259000000000003</v>
          </cell>
          <cell r="AB67">
            <v>2.0441822700000003</v>
          </cell>
          <cell r="AC67">
            <v>2.0585218499999991</v>
          </cell>
          <cell r="AD67">
            <v>2.2333007499999997</v>
          </cell>
          <cell r="AE67">
            <v>2.33822785</v>
          </cell>
        </row>
        <row r="68">
          <cell r="H68">
            <v>0.92226859999999999</v>
          </cell>
          <cell r="I68">
            <v>0.82651580000000013</v>
          </cell>
          <cell r="J68">
            <v>1.420606</v>
          </cell>
          <cell r="K68">
            <v>0.93338520000000003</v>
          </cell>
          <cell r="L68">
            <v>0.78232219999999997</v>
          </cell>
          <cell r="M68">
            <v>1.4504094000000001</v>
          </cell>
          <cell r="N68">
            <v>1.1364166</v>
          </cell>
          <cell r="O68">
            <v>1.0759231999999999</v>
          </cell>
          <cell r="P68">
            <v>0.82583380000000006</v>
          </cell>
          <cell r="Q68">
            <v>0.70225540000000009</v>
          </cell>
          <cell r="R68">
            <v>1.1653334000000002</v>
          </cell>
          <cell r="S68">
            <v>1.3903251999999999</v>
          </cell>
          <cell r="T68">
            <v>2.0970818000000002</v>
          </cell>
          <cell r="U68">
            <v>1.6883592000000001</v>
          </cell>
          <cell r="V68">
            <v>1.4619352000000001</v>
          </cell>
          <cell r="W68">
            <v>1.5498478</v>
          </cell>
          <cell r="X68">
            <v>1.5811771999999999</v>
          </cell>
          <cell r="Y68">
            <v>1.5682318</v>
          </cell>
          <cell r="Z68">
            <v>3.056</v>
          </cell>
          <cell r="AA68">
            <v>2.3259000000000003</v>
          </cell>
          <cell r="AB68">
            <v>2.0441822700000003</v>
          </cell>
          <cell r="AC68">
            <v>2.0585218499999991</v>
          </cell>
          <cell r="AD68">
            <v>2.2333007499999997</v>
          </cell>
          <cell r="AE68">
            <v>2.33822785</v>
          </cell>
        </row>
        <row r="69">
          <cell r="H69">
            <v>1.112582</v>
          </cell>
          <cell r="I69">
            <v>0.80331799999999998</v>
          </cell>
          <cell r="J69">
            <v>0.79209799999999997</v>
          </cell>
          <cell r="K69">
            <v>1.4170180000000003</v>
          </cell>
          <cell r="L69">
            <v>2.0118140000000002</v>
          </cell>
          <cell r="M69">
            <v>1.9682630600000002</v>
          </cell>
          <cell r="N69">
            <v>1.356931568</v>
          </cell>
          <cell r="O69">
            <v>1.6115660000000003</v>
          </cell>
          <cell r="P69">
            <v>2.0560044800000004</v>
          </cell>
          <cell r="Q69">
            <v>2.2904100000000001</v>
          </cell>
          <cell r="R69">
            <v>2.4596072599999999</v>
          </cell>
          <cell r="S69">
            <v>3.8090502600000002</v>
          </cell>
          <cell r="T69">
            <v>4.7729200000000009</v>
          </cell>
          <cell r="U69">
            <v>4.5525319999999994</v>
          </cell>
          <cell r="V69">
            <v>3.3850400000000009</v>
          </cell>
          <cell r="W69">
            <v>2.8653000000000004</v>
          </cell>
          <cell r="X69">
            <v>1.9470999999999998</v>
          </cell>
          <cell r="Y69">
            <v>3.2425000000000002</v>
          </cell>
          <cell r="Z69">
            <v>1.5354000000000001</v>
          </cell>
          <cell r="AA69">
            <v>1.9370000000000001</v>
          </cell>
          <cell r="AB69">
            <v>2.3703669220352253</v>
          </cell>
          <cell r="AC69">
            <v>1.9890497993605087</v>
          </cell>
          <cell r="AD69">
            <v>2.1600621794832904</v>
          </cell>
          <cell r="AE69">
            <v>2.2621435716444833</v>
          </cell>
        </row>
        <row r="70">
          <cell r="H70">
            <v>2.1597179999999998</v>
          </cell>
          <cell r="I70">
            <v>1.559382</v>
          </cell>
          <cell r="J70">
            <v>1.5376019999999999</v>
          </cell>
          <cell r="K70">
            <v>2.7506820000000007</v>
          </cell>
          <cell r="L70">
            <v>3.9052860000000007</v>
          </cell>
          <cell r="M70">
            <v>3.8207459400000001</v>
          </cell>
          <cell r="N70">
            <v>2.634043632</v>
          </cell>
          <cell r="O70">
            <v>3.1283340000000002</v>
          </cell>
          <cell r="P70">
            <v>3.991067520000001</v>
          </cell>
          <cell r="Q70">
            <v>4.446089999999999</v>
          </cell>
          <cell r="R70">
            <v>4.7745317399999996</v>
          </cell>
          <cell r="S70">
            <v>7.3940387400000001</v>
          </cell>
          <cell r="T70">
            <v>9.2650800000000011</v>
          </cell>
          <cell r="U70">
            <v>8.8372679999999981</v>
          </cell>
          <cell r="V70">
            <v>6.5709600000000021</v>
          </cell>
          <cell r="W70">
            <v>4.5552000000000001</v>
          </cell>
          <cell r="X70">
            <v>5.4093999999999998</v>
          </cell>
          <cell r="Y70">
            <v>5.1186000000000007</v>
          </cell>
          <cell r="Z70">
            <v>1.7812999999999999</v>
          </cell>
          <cell r="AA70">
            <v>2.95</v>
          </cell>
          <cell r="AB70">
            <v>2.2861592609503698</v>
          </cell>
          <cell r="AC70">
            <v>2.5053125556405771</v>
          </cell>
          <cell r="AD70">
            <v>2.4712945670254456</v>
          </cell>
          <cell r="AE70">
            <v>2.4438312461536253</v>
          </cell>
        </row>
        <row r="92">
          <cell r="H92">
            <v>0.41436087365353341</v>
          </cell>
          <cell r="I92">
            <v>0.17461665398690543</v>
          </cell>
          <cell r="J92">
            <v>0.26404705837256015</v>
          </cell>
          <cell r="K92">
            <v>0.26172287837157698</v>
          </cell>
          <cell r="L92">
            <v>0.20771095617481719</v>
          </cell>
          <cell r="M92">
            <v>0.24565572097347629</v>
          </cell>
          <cell r="N92">
            <v>0.38202445624855086</v>
          </cell>
          <cell r="O92">
            <v>0.43265115974822654</v>
          </cell>
          <cell r="P92">
            <v>0.44386785453557986</v>
          </cell>
          <cell r="Q92">
            <v>0.36903936363436263</v>
          </cell>
          <cell r="R92">
            <v>0.5218289358729048</v>
          </cell>
          <cell r="S92">
            <v>0.56649361241353691</v>
          </cell>
          <cell r="T92">
            <v>0.68866463942173628</v>
          </cell>
          <cell r="U92">
            <v>1.031127510001379</v>
          </cell>
          <cell r="V92">
            <v>0.57467876806917317</v>
          </cell>
          <cell r="W92">
            <v>0.49454508368745087</v>
          </cell>
          <cell r="X92">
            <v>0.57525981306941887</v>
          </cell>
          <cell r="Y92">
            <v>0.81019904321227521</v>
          </cell>
          <cell r="Z92">
            <v>0.6358950000000001</v>
          </cell>
          <cell r="AA92">
            <v>0.73733399999999993</v>
          </cell>
          <cell r="AB92">
            <v>0.6518964294875611</v>
          </cell>
          <cell r="AC92">
            <v>0.67716166468748484</v>
          </cell>
          <cell r="AD92">
            <v>0.61357820737900048</v>
          </cell>
          <cell r="AE92">
            <v>0.62155831420158214</v>
          </cell>
        </row>
        <row r="93">
          <cell r="H93">
            <v>0.18668655354200558</v>
          </cell>
          <cell r="I93">
            <v>7.8671958180852486E-2</v>
          </cell>
          <cell r="J93">
            <v>0.11896402009639327</v>
          </cell>
          <cell r="K93">
            <v>0.11791688176412496</v>
          </cell>
          <cell r="L93">
            <v>9.3582297477281418E-2</v>
          </cell>
          <cell r="M93">
            <v>0.11067796894540068</v>
          </cell>
          <cell r="N93">
            <v>0.17211767239740325</v>
          </cell>
          <cell r="O93">
            <v>0.19492707693942124</v>
          </cell>
          <cell r="P93">
            <v>0.19998065758645517</v>
          </cell>
          <cell r="Q93">
            <v>0.1662673560627739</v>
          </cell>
          <cell r="R93">
            <v>0.23510531947101979</v>
          </cell>
          <cell r="S93">
            <v>0.25522858655200176</v>
          </cell>
          <cell r="T93">
            <v>0.31027164062645235</v>
          </cell>
          <cell r="U93">
            <v>0.46456519749850622</v>
          </cell>
          <cell r="V93">
            <v>0.25891633459172925</v>
          </cell>
          <cell r="W93">
            <v>0.22281282600526162</v>
          </cell>
          <cell r="X93">
            <v>0.25917811917479627</v>
          </cell>
          <cell r="Y93">
            <v>0.3650278698533686</v>
          </cell>
          <cell r="Z93">
            <v>0.79894500000000002</v>
          </cell>
          <cell r="AA93">
            <v>0.92639399999999994</v>
          </cell>
          <cell r="AB93">
            <v>0.81904936012539731</v>
          </cell>
          <cell r="AC93">
            <v>0.85079286076119875</v>
          </cell>
          <cell r="AD93">
            <v>0.77090595286079544</v>
          </cell>
          <cell r="AE93">
            <v>0.78093224091993652</v>
          </cell>
        </row>
        <row r="94">
          <cell r="H94">
            <v>0.21905257280446114</v>
          </cell>
          <cell r="I94">
            <v>9.2311387832242131E-2</v>
          </cell>
          <cell r="J94">
            <v>0.13958892153104671</v>
          </cell>
          <cell r="K94">
            <v>0.1383602398642981</v>
          </cell>
          <cell r="L94">
            <v>0.10980674634790144</v>
          </cell>
          <cell r="M94">
            <v>0.12986631008112301</v>
          </cell>
          <cell r="N94">
            <v>0.20195787135404591</v>
          </cell>
          <cell r="O94">
            <v>0.22872176331235222</v>
          </cell>
          <cell r="P94">
            <v>0.234651487877965</v>
          </cell>
          <cell r="Q94">
            <v>0.19509328030286358</v>
          </cell>
          <cell r="R94">
            <v>0.27586574465607538</v>
          </cell>
          <cell r="S94">
            <v>0.29947780103446142</v>
          </cell>
          <cell r="T94">
            <v>0.36406371995181136</v>
          </cell>
          <cell r="U94">
            <v>0.54510729250011491</v>
          </cell>
          <cell r="V94">
            <v>0.30380489733909782</v>
          </cell>
          <cell r="W94">
            <v>0.2614420903072876</v>
          </cell>
          <cell r="X94">
            <v>0.30411206775578492</v>
          </cell>
          <cell r="Y94">
            <v>0.42831308693435627</v>
          </cell>
          <cell r="Z94">
            <v>0.19566</v>
          </cell>
          <cell r="AA94">
            <v>0.22687199999999996</v>
          </cell>
          <cell r="AB94">
            <v>0.20058351676540342</v>
          </cell>
          <cell r="AC94">
            <v>0.20835743528845685</v>
          </cell>
          <cell r="AD94">
            <v>0.188793294578154</v>
          </cell>
          <cell r="AE94">
            <v>0.19124871206202526</v>
          </cell>
        </row>
        <row r="95">
          <cell r="H95">
            <v>0.16229015911096059</v>
          </cell>
          <cell r="I95">
            <v>0.13689095496788101</v>
          </cell>
          <cell r="J95">
            <v>0.1464880483900218</v>
          </cell>
          <cell r="K95">
            <v>0.12630105877793252</v>
          </cell>
          <cell r="L95">
            <v>5.3578256036020636E-2</v>
          </cell>
          <cell r="M95">
            <v>0.14473409683356164</v>
          </cell>
          <cell r="N95">
            <v>0.20832311411164292</v>
          </cell>
          <cell r="O95">
            <v>0.18181528021117813</v>
          </cell>
          <cell r="P95">
            <v>0.25346254662129836</v>
          </cell>
          <cell r="Q95">
            <v>0.21457777154883126</v>
          </cell>
          <cell r="R95">
            <v>0.21891301030159141</v>
          </cell>
          <cell r="S95">
            <v>0.34506514866435284</v>
          </cell>
          <cell r="T95">
            <v>0.4237613147259075</v>
          </cell>
          <cell r="U95">
            <v>0.29486242203887825</v>
          </cell>
          <cell r="V95">
            <v>0.25132802067051191</v>
          </cell>
          <cell r="W95">
            <v>0.19929265632196788</v>
          </cell>
          <cell r="X95">
            <v>0.28278808334118855</v>
          </cell>
          <cell r="Y95">
            <v>0.28374874501219671</v>
          </cell>
          <cell r="Z95">
            <v>0.38990000000000008</v>
          </cell>
          <cell r="AA95">
            <v>0.61124000000000001</v>
          </cell>
          <cell r="AB95">
            <v>0.48311013099802608</v>
          </cell>
          <cell r="AC95">
            <v>0.44265568341819511</v>
          </cell>
          <cell r="AD95">
            <v>0.44279982054836869</v>
          </cell>
          <cell r="AE95">
            <v>0.46242683685728003</v>
          </cell>
        </row>
        <row r="96">
          <cell r="H96">
            <v>0.29974721869213228</v>
          </cell>
          <cell r="I96">
            <v>0.25283531201468296</v>
          </cell>
          <cell r="J96">
            <v>0.27056098359313285</v>
          </cell>
          <cell r="K96">
            <v>0.23327595027294512</v>
          </cell>
          <cell r="L96">
            <v>9.8958145812104853E-2</v>
          </cell>
          <cell r="M96">
            <v>0.26732146430465759</v>
          </cell>
          <cell r="N96">
            <v>0.38476931926324892</v>
          </cell>
          <cell r="O96">
            <v>0.33580979190346144</v>
          </cell>
          <cell r="P96">
            <v>0.46814109868740644</v>
          </cell>
          <cell r="Q96">
            <v>0.39632156729196283</v>
          </cell>
          <cell r="R96">
            <v>0.40432868100498676</v>
          </cell>
          <cell r="S96">
            <v>0.63732957775343879</v>
          </cell>
          <cell r="T96">
            <v>0.78268008469672801</v>
          </cell>
          <cell r="U96">
            <v>0.54460597849651282</v>
          </cell>
          <cell r="V96">
            <v>0.46419866483633754</v>
          </cell>
          <cell r="W96">
            <v>0.36809021425281468</v>
          </cell>
          <cell r="X96">
            <v>0.52230487618688526</v>
          </cell>
          <cell r="Y96">
            <v>0.52407920228013871</v>
          </cell>
          <cell r="Z96">
            <v>0.18102500000000002</v>
          </cell>
          <cell r="AA96">
            <v>0.28378999999999999</v>
          </cell>
          <cell r="AB96">
            <v>0.22430113224908352</v>
          </cell>
          <cell r="AC96">
            <v>0.20551871015844772</v>
          </cell>
          <cell r="AD96">
            <v>0.20558563096888544</v>
          </cell>
          <cell r="AE96">
            <v>0.21469817425516571</v>
          </cell>
        </row>
        <row r="97">
          <cell r="H97">
            <v>7.4936804673033069E-2</v>
          </cell>
          <cell r="I97">
            <v>6.3208828003670739E-2</v>
          </cell>
          <cell r="J97">
            <v>6.7640245898283213E-2</v>
          </cell>
          <cell r="K97">
            <v>5.831898756823628E-2</v>
          </cell>
          <cell r="L97">
            <v>2.4739536453026213E-2</v>
          </cell>
          <cell r="M97">
            <v>6.6830366076164396E-2</v>
          </cell>
          <cell r="N97">
            <v>9.619232981581223E-2</v>
          </cell>
          <cell r="O97">
            <v>8.395244797586536E-2</v>
          </cell>
          <cell r="P97">
            <v>0.11703527467185161</v>
          </cell>
          <cell r="Q97">
            <v>9.9080391822990707E-2</v>
          </cell>
          <cell r="R97">
            <v>0.10108217025124669</v>
          </cell>
          <cell r="S97">
            <v>0.1593323944383597</v>
          </cell>
          <cell r="T97">
            <v>0.195670021174182</v>
          </cell>
          <cell r="U97">
            <v>0.13615149462412821</v>
          </cell>
          <cell r="V97">
            <v>0.11604966620908438</v>
          </cell>
          <cell r="W97">
            <v>9.2022553563203671E-2</v>
          </cell>
          <cell r="X97">
            <v>0.13057621904672131</v>
          </cell>
          <cell r="Y97">
            <v>0.13101980057003468</v>
          </cell>
          <cell r="Z97">
            <v>0.6266250000000001</v>
          </cell>
          <cell r="AA97">
            <v>0.98234999999999995</v>
          </cell>
          <cell r="AB97">
            <v>0.77642699624682754</v>
          </cell>
          <cell r="AC97">
            <v>0.71141091977924209</v>
          </cell>
          <cell r="AD97">
            <v>0.71164256873844955</v>
          </cell>
          <cell r="AE97">
            <v>0.74318598780634293</v>
          </cell>
        </row>
        <row r="98">
          <cell r="H98">
            <v>0.14468181752387402</v>
          </cell>
          <cell r="I98">
            <v>0.12203840501376527</v>
          </cell>
          <cell r="J98">
            <v>0.13059422211856206</v>
          </cell>
          <cell r="K98">
            <v>0.11259750338088605</v>
          </cell>
          <cell r="L98">
            <v>4.7765061698848296E-2</v>
          </cell>
          <cell r="M98">
            <v>0.12903057278561647</v>
          </cell>
          <cell r="N98">
            <v>0.18572023680929586</v>
          </cell>
          <cell r="O98">
            <v>0.1620884799094951</v>
          </cell>
          <cell r="P98">
            <v>0.22596208001944354</v>
          </cell>
          <cell r="Q98">
            <v>0.19129626933621519</v>
          </cell>
          <cell r="R98">
            <v>0.19516113844217509</v>
          </cell>
          <cell r="S98">
            <v>0.30762587914384881</v>
          </cell>
          <cell r="T98">
            <v>0.37778357940318252</v>
          </cell>
          <cell r="U98">
            <v>0.26287010484048079</v>
          </cell>
          <cell r="V98">
            <v>0.2240591482840664</v>
          </cell>
          <cell r="W98">
            <v>0.17766957586201376</v>
          </cell>
          <cell r="X98">
            <v>0.25210582142520493</v>
          </cell>
          <cell r="Y98">
            <v>0.25296225213763002</v>
          </cell>
          <cell r="Z98">
            <v>0.19495000000000004</v>
          </cell>
          <cell r="AA98">
            <v>0.30562</v>
          </cell>
          <cell r="AB98">
            <v>0.24155506549901304</v>
          </cell>
          <cell r="AC98">
            <v>0.22132784170909756</v>
          </cell>
          <cell r="AD98">
            <v>0.22139991027418435</v>
          </cell>
          <cell r="AE98">
            <v>0.23121341842864002</v>
          </cell>
        </row>
        <row r="99">
          <cell r="H99">
            <v>0.18433800000000003</v>
          </cell>
          <cell r="I99">
            <v>0.206844</v>
          </cell>
          <cell r="J99">
            <v>0.137214</v>
          </cell>
          <cell r="K99">
            <v>0.61676999999999993</v>
          </cell>
          <cell r="L99">
            <v>0.68554199999999998</v>
          </cell>
          <cell r="M99">
            <v>0.40642800000000001</v>
          </cell>
          <cell r="N99">
            <v>0.53598599999999996</v>
          </cell>
          <cell r="O99">
            <v>1.033296</v>
          </cell>
          <cell r="P99">
            <v>0.77985599999999999</v>
          </cell>
          <cell r="Q99">
            <v>0.64818600000000004</v>
          </cell>
          <cell r="R99">
            <v>0.78117599999999998</v>
          </cell>
          <cell r="S99">
            <v>0.39857400000000004</v>
          </cell>
          <cell r="T99">
            <v>0.61709999999999998</v>
          </cell>
          <cell r="U99">
            <v>0.37732200000000005</v>
          </cell>
          <cell r="V99">
            <v>0.84011400000000014</v>
          </cell>
          <cell r="W99">
            <v>0.93320000000000003</v>
          </cell>
          <cell r="X99">
            <v>1.1757</v>
          </cell>
          <cell r="Y99">
            <v>0.60420000000000007</v>
          </cell>
          <cell r="Z99">
            <v>0.75339999999999996</v>
          </cell>
          <cell r="AA99">
            <v>1.5335999999999999</v>
          </cell>
          <cell r="AB99">
            <v>1.2076663465344608</v>
          </cell>
          <cell r="AC99">
            <v>0.88413198109065294</v>
          </cell>
          <cell r="AD99">
            <v>0.97240838928959727</v>
          </cell>
          <cell r="AE99">
            <v>1.0165069098294888</v>
          </cell>
        </row>
        <row r="100">
          <cell r="H100">
            <v>9.4962000000000019E-2</v>
          </cell>
          <cell r="I100">
            <v>0.106556</v>
          </cell>
          <cell r="J100">
            <v>7.0686000000000013E-2</v>
          </cell>
          <cell r="K100">
            <v>0.31773000000000001</v>
          </cell>
          <cell r="L100">
            <v>0.35315800000000003</v>
          </cell>
          <cell r="M100">
            <v>0.20937199999999997</v>
          </cell>
          <cell r="N100">
            <v>0.27611400000000003</v>
          </cell>
          <cell r="O100">
            <v>0.532304</v>
          </cell>
          <cell r="P100">
            <v>0.40174399999999999</v>
          </cell>
          <cell r="Q100">
            <v>0.33391400000000004</v>
          </cell>
          <cell r="R100">
            <v>0.402424</v>
          </cell>
          <cell r="S100">
            <v>0.20532599999999998</v>
          </cell>
          <cell r="T100">
            <v>0.31790000000000002</v>
          </cell>
          <cell r="U100">
            <v>0.19437800000000005</v>
          </cell>
          <cell r="V100">
            <v>0.43278600000000006</v>
          </cell>
          <cell r="W100">
            <v>0.53679999999999994</v>
          </cell>
          <cell r="X100">
            <v>0.58729999999999993</v>
          </cell>
          <cell r="Y100">
            <v>0.3029</v>
          </cell>
          <cell r="Z100">
            <v>0.19550000000000001</v>
          </cell>
          <cell r="AA100">
            <v>0.11359999999999999</v>
          </cell>
          <cell r="AB100">
            <v>0.23634605624237559</v>
          </cell>
          <cell r="AC100">
            <v>0.27313452288332429</v>
          </cell>
          <cell r="AD100">
            <v>0.28219361090513184</v>
          </cell>
          <cell r="AE100">
            <v>0.26393138211722167</v>
          </cell>
        </row>
        <row r="101">
          <cell r="H101">
            <v>0.51962010000000003</v>
          </cell>
          <cell r="I101">
            <v>0.2356029</v>
          </cell>
          <cell r="J101">
            <v>0.29530000000000001</v>
          </cell>
          <cell r="K101">
            <v>0.39574090000000001</v>
          </cell>
          <cell r="L101">
            <v>0.68245239999999996</v>
          </cell>
          <cell r="M101">
            <v>0.37956290000000004</v>
          </cell>
          <cell r="N101">
            <v>0.31980000000000003</v>
          </cell>
          <cell r="O101">
            <v>0.7399</v>
          </cell>
          <cell r="P101">
            <v>0.63590000000000002</v>
          </cell>
          <cell r="Q101">
            <v>0.7046</v>
          </cell>
          <cell r="R101">
            <v>0.49339999999999995</v>
          </cell>
          <cell r="S101">
            <v>1.1999000000000002</v>
          </cell>
          <cell r="T101">
            <v>1.5182</v>
          </cell>
          <cell r="U101">
            <v>1.0499000000000001</v>
          </cell>
          <cell r="V101">
            <v>1.0911</v>
          </cell>
          <cell r="W101">
            <v>0.79139999999999999</v>
          </cell>
          <cell r="X101">
            <v>0.41299999999999998</v>
          </cell>
          <cell r="Y101">
            <v>0.74629999999999996</v>
          </cell>
          <cell r="Z101">
            <v>0.95779999999999998</v>
          </cell>
          <cell r="AA101">
            <v>1.0682</v>
          </cell>
          <cell r="AB101">
            <v>0.76954163000000042</v>
          </cell>
          <cell r="AC101">
            <v>0.65636095000000005</v>
          </cell>
          <cell r="AD101">
            <v>0.53005643999999963</v>
          </cell>
          <cell r="AE101">
            <v>0.52549197000000003</v>
          </cell>
        </row>
        <row r="102">
          <cell r="H102">
            <v>0.21296593880742018</v>
          </cell>
          <cell r="I102">
            <v>0.17963572713639753</v>
          </cell>
          <cell r="J102">
            <v>0.19222955304466666</v>
          </cell>
          <cell r="K102">
            <v>0.16573909165141087</v>
          </cell>
          <cell r="L102">
            <v>7.0308290156854247E-2</v>
          </cell>
          <cell r="M102">
            <v>0.18992792279246576</v>
          </cell>
          <cell r="N102">
            <v>0.27337287618122147</v>
          </cell>
          <cell r="O102">
            <v>0.23858786048286421</v>
          </cell>
          <cell r="P102">
            <v>0.33260728493597691</v>
          </cell>
          <cell r="Q102">
            <v>0.28158057651454166</v>
          </cell>
          <cell r="R102">
            <v>0.28726951166620807</v>
          </cell>
          <cell r="S102">
            <v>0.45281318188111136</v>
          </cell>
          <cell r="T102">
            <v>0.55608255432891829</v>
          </cell>
          <cell r="U102">
            <v>0.38693444428509655</v>
          </cell>
          <cell r="V102">
            <v>0.32980624434603434</v>
          </cell>
          <cell r="W102">
            <v>7.7976356796648869E-2</v>
          </cell>
          <cell r="X102">
            <v>0.10613982502339432</v>
          </cell>
          <cell r="Y102">
            <v>0.10925090581588365</v>
          </cell>
          <cell r="Z102">
            <v>0.1041</v>
          </cell>
          <cell r="AA102">
            <v>0.14449999999999999</v>
          </cell>
          <cell r="AB102">
            <v>0.12252214500704957</v>
          </cell>
          <cell r="AC102">
            <v>0.11151282493501802</v>
          </cell>
          <cell r="AD102">
            <v>0.10818632947011167</v>
          </cell>
          <cell r="AE102">
            <v>0.10758392265257145</v>
          </cell>
        </row>
        <row r="103">
          <cell r="H103">
            <v>8.6178061192579855E-2</v>
          </cell>
          <cell r="I103">
            <v>7.2690772863602482E-2</v>
          </cell>
          <cell r="J103">
            <v>7.7786946955333336E-2</v>
          </cell>
          <cell r="K103">
            <v>6.7067408348589097E-2</v>
          </cell>
          <cell r="L103">
            <v>2.8450709843145752E-2</v>
          </cell>
          <cell r="M103">
            <v>7.6855577207534248E-2</v>
          </cell>
          <cell r="N103">
            <v>0.11062212381877858</v>
          </cell>
          <cell r="O103">
            <v>9.6546139517135726E-2</v>
          </cell>
          <cell r="P103">
            <v>0.13459171506402304</v>
          </cell>
          <cell r="Q103">
            <v>0.11394342348545834</v>
          </cell>
          <cell r="R103">
            <v>0.11624548833379195</v>
          </cell>
          <cell r="S103">
            <v>0.18323381811888867</v>
          </cell>
          <cell r="T103">
            <v>0.22502244567108176</v>
          </cell>
          <cell r="U103">
            <v>0.15657555571490342</v>
          </cell>
          <cell r="V103">
            <v>0.13345825565396569</v>
          </cell>
          <cell r="W103">
            <v>3.1553643203351134E-2</v>
          </cell>
          <cell r="X103">
            <v>4.2950174976605679E-2</v>
          </cell>
          <cell r="Y103">
            <v>4.4209094184116358E-2</v>
          </cell>
          <cell r="Z103">
            <v>0.1041</v>
          </cell>
          <cell r="AA103">
            <v>0.14449999999999999</v>
          </cell>
          <cell r="AB103">
            <v>0.12252214500704957</v>
          </cell>
          <cell r="AC103">
            <v>0.11151282493501802</v>
          </cell>
          <cell r="AD103">
            <v>0.10818632947011167</v>
          </cell>
          <cell r="AE103">
            <v>0.10758392265257145</v>
          </cell>
        </row>
        <row r="104">
          <cell r="H104">
            <v>8.6474074074074148E-2</v>
          </cell>
          <cell r="I104">
            <v>8.6474074074074037E-2</v>
          </cell>
          <cell r="J104">
            <v>8.6474074074074148E-2</v>
          </cell>
          <cell r="K104">
            <v>8.6474074074074148E-2</v>
          </cell>
          <cell r="L104">
            <v>8.6474074074073926E-2</v>
          </cell>
          <cell r="M104">
            <v>8.6474074074074148E-2</v>
          </cell>
          <cell r="N104">
            <v>8.6474074074074148E-2</v>
          </cell>
          <cell r="O104">
            <v>8.6474074074073926E-2</v>
          </cell>
          <cell r="P104">
            <v>8.6474074074074148E-2</v>
          </cell>
          <cell r="Q104">
            <v>8.6474074074074148E-2</v>
          </cell>
          <cell r="R104">
            <v>8.6474074074073926E-2</v>
          </cell>
          <cell r="S104">
            <v>8.6474074074074148E-2</v>
          </cell>
          <cell r="T104">
            <v>8.6474074074074148E-2</v>
          </cell>
          <cell r="U104">
            <v>8.6474074074073926E-2</v>
          </cell>
          <cell r="V104">
            <v>8.6474074074073926E-2</v>
          </cell>
          <cell r="W104">
            <v>8.647407407407437E-2</v>
          </cell>
          <cell r="X104">
            <v>8.6474074074073926E-2</v>
          </cell>
          <cell r="Y104">
            <v>8.647407407407437E-2</v>
          </cell>
          <cell r="Z104">
            <v>8.6474074074073926E-2</v>
          </cell>
          <cell r="AA104">
            <v>8.6474074074073926E-2</v>
          </cell>
          <cell r="AB104">
            <v>8.6474074074073926E-2</v>
          </cell>
          <cell r="AC104">
            <v>8.647407407407437E-2</v>
          </cell>
          <cell r="AD104">
            <v>8.6474074074073926E-2</v>
          </cell>
          <cell r="AE104">
            <v>8.647407407407437E-2</v>
          </cell>
        </row>
        <row r="105">
          <cell r="H105">
            <v>0.29699999999999999</v>
          </cell>
          <cell r="I105">
            <v>0.18059999999999998</v>
          </cell>
          <cell r="J105">
            <v>9.4500000000000001E-2</v>
          </cell>
          <cell r="K105">
            <v>0.46850000000000003</v>
          </cell>
          <cell r="L105">
            <v>0.1009</v>
          </cell>
          <cell r="M105">
            <v>0.13689999999999999</v>
          </cell>
          <cell r="N105">
            <v>0.37169999999999997</v>
          </cell>
          <cell r="O105">
            <v>0.29910000000000003</v>
          </cell>
          <cell r="P105">
            <v>0.4612</v>
          </cell>
          <cell r="Q105">
            <v>0.78410000000000002</v>
          </cell>
          <cell r="R105">
            <v>0.1585</v>
          </cell>
          <cell r="S105">
            <v>0.14169999999999999</v>
          </cell>
          <cell r="T105">
            <v>0.24959999999999999</v>
          </cell>
          <cell r="U105">
            <v>0.2296</v>
          </cell>
          <cell r="V105">
            <v>0.22839999999999999</v>
          </cell>
          <cell r="W105">
            <v>0.24010000000000001</v>
          </cell>
          <cell r="X105">
            <v>0.247</v>
          </cell>
          <cell r="Y105">
            <v>0.36219999999999997</v>
          </cell>
          <cell r="Z105">
            <v>0.39089999999999997</v>
          </cell>
          <cell r="AA105">
            <v>0.62470000000000003</v>
          </cell>
          <cell r="AB105">
            <v>0.54312269999999974</v>
          </cell>
          <cell r="AC105">
            <v>0.43204304999999998</v>
          </cell>
          <cell r="AD105">
            <v>0.39338529000000044</v>
          </cell>
          <cell r="AE105">
            <v>0.43886131999999956</v>
          </cell>
        </row>
        <row r="106">
          <cell r="H106">
            <v>9.4114999999999976E-2</v>
          </cell>
          <cell r="I106">
            <v>3.5979999999999998E-2</v>
          </cell>
          <cell r="J106">
            <v>4.9454999999999999E-2</v>
          </cell>
          <cell r="K106">
            <v>1.6729999999999998E-2</v>
          </cell>
          <cell r="L106">
            <v>8.9494999999999991E-2</v>
          </cell>
          <cell r="M106">
            <v>0.18592000000000003</v>
          </cell>
          <cell r="N106">
            <v>0.22197</v>
          </cell>
          <cell r="O106">
            <v>6.1249999999999999E-2</v>
          </cell>
          <cell r="P106">
            <v>0.23075499999999996</v>
          </cell>
          <cell r="Q106">
            <v>0.19785499999999995</v>
          </cell>
          <cell r="R106">
            <v>0.15771000000000002</v>
          </cell>
          <cell r="S106">
            <v>0.15168999999999996</v>
          </cell>
          <cell r="T106">
            <v>0.16621499999999997</v>
          </cell>
          <cell r="U106">
            <v>0.24384500000000001</v>
          </cell>
          <cell r="V106">
            <v>0.190085</v>
          </cell>
          <cell r="W106">
            <v>0.16197999999999999</v>
          </cell>
          <cell r="X106">
            <v>0.14038499999999998</v>
          </cell>
          <cell r="Y106">
            <v>0.31633</v>
          </cell>
          <cell r="Z106">
            <v>0.6502</v>
          </cell>
          <cell r="AA106">
            <v>0.64700000000000002</v>
          </cell>
          <cell r="AB106">
            <v>0.45748749999999927</v>
          </cell>
          <cell r="AC106">
            <v>0.5602725700000003</v>
          </cell>
          <cell r="AD106">
            <v>0.47068721000000047</v>
          </cell>
          <cell r="AE106">
            <v>0.54478340999999997</v>
          </cell>
        </row>
        <row r="107">
          <cell r="H107">
            <v>0.174785</v>
          </cell>
          <cell r="I107">
            <v>6.6820000000000004E-2</v>
          </cell>
          <cell r="J107">
            <v>9.184500000000001E-2</v>
          </cell>
          <cell r="K107">
            <v>3.107E-2</v>
          </cell>
          <cell r="L107">
            <v>0.16620499999999999</v>
          </cell>
          <cell r="M107">
            <v>0.34528000000000003</v>
          </cell>
          <cell r="N107">
            <v>0.41223000000000004</v>
          </cell>
          <cell r="O107">
            <v>0.11375</v>
          </cell>
          <cell r="P107">
            <v>0.42854499999999995</v>
          </cell>
          <cell r="Q107">
            <v>0.36744499999999997</v>
          </cell>
          <cell r="R107">
            <v>0.29289000000000004</v>
          </cell>
          <cell r="S107">
            <v>0.28170999999999996</v>
          </cell>
          <cell r="T107">
            <v>0.30868499999999999</v>
          </cell>
          <cell r="U107">
            <v>0.45285500000000001</v>
          </cell>
          <cell r="V107">
            <v>0.35301500000000002</v>
          </cell>
          <cell r="W107">
            <v>0.35450480000000001</v>
          </cell>
          <cell r="X107">
            <v>0.30724260000000003</v>
          </cell>
          <cell r="Y107">
            <v>0.6923108</v>
          </cell>
          <cell r="Z107">
            <v>0.6502</v>
          </cell>
          <cell r="AA107">
            <v>0.64700000000000002</v>
          </cell>
          <cell r="AB107">
            <v>0.45748749999999927</v>
          </cell>
          <cell r="AC107">
            <v>0.5602725700000003</v>
          </cell>
          <cell r="AD107">
            <v>0.47068721000000047</v>
          </cell>
          <cell r="AE107">
            <v>0.54478340999999997</v>
          </cell>
        </row>
        <row r="108">
          <cell r="H108">
            <v>0.16187400000000002</v>
          </cell>
          <cell r="I108">
            <v>0.40232200000000001</v>
          </cell>
          <cell r="J108">
            <v>0.21423400000000004</v>
          </cell>
          <cell r="K108">
            <v>0.16636200000000001</v>
          </cell>
          <cell r="L108">
            <v>0.14161000000000001</v>
          </cell>
          <cell r="M108">
            <v>0.21616506400000002</v>
          </cell>
          <cell r="N108">
            <v>0.43234400000000001</v>
          </cell>
          <cell r="O108">
            <v>0.29482056200000006</v>
          </cell>
          <cell r="P108">
            <v>0.20296021200000003</v>
          </cell>
          <cell r="Q108">
            <v>0.39565800000000001</v>
          </cell>
          <cell r="R108">
            <v>0.36665600000000004</v>
          </cell>
          <cell r="S108">
            <v>0.54201909199999998</v>
          </cell>
          <cell r="T108">
            <v>0.55654331400000001</v>
          </cell>
          <cell r="U108">
            <v>0.70082122600000007</v>
          </cell>
          <cell r="V108">
            <v>0.47504799999999997</v>
          </cell>
          <cell r="W108">
            <v>0.35580000000000001</v>
          </cell>
          <cell r="X108">
            <v>0.66449999999999998</v>
          </cell>
          <cell r="Y108">
            <v>1.038</v>
          </cell>
          <cell r="Z108">
            <v>0.46650000000000003</v>
          </cell>
          <cell r="AA108">
            <v>0.95889999999999997</v>
          </cell>
          <cell r="AB108">
            <v>0.46645769387703823</v>
          </cell>
          <cell r="AC108">
            <v>0.49047162329837557</v>
          </cell>
          <cell r="AD108">
            <v>0.51237945405876495</v>
          </cell>
          <cell r="AE108">
            <v>0.52849590625857834</v>
          </cell>
        </row>
        <row r="109">
          <cell r="H109">
            <v>0.31422600000000006</v>
          </cell>
          <cell r="I109">
            <v>1.1833</v>
          </cell>
          <cell r="J109">
            <v>0.63009999999999999</v>
          </cell>
          <cell r="K109">
            <v>0.48930000000000001</v>
          </cell>
          <cell r="L109">
            <v>0.41649999999999998</v>
          </cell>
          <cell r="M109">
            <v>0.63577960000000011</v>
          </cell>
          <cell r="N109">
            <v>1.2715999999999998</v>
          </cell>
          <cell r="O109">
            <v>0.86711930000000004</v>
          </cell>
          <cell r="P109">
            <v>0.59694180000000008</v>
          </cell>
          <cell r="Q109">
            <v>1.1637</v>
          </cell>
          <cell r="R109">
            <v>1.0784</v>
          </cell>
          <cell r="S109">
            <v>1.5941737999999999</v>
          </cell>
          <cell r="T109">
            <v>1.6368920999999999</v>
          </cell>
          <cell r="U109">
            <v>2.0612388999999998</v>
          </cell>
          <cell r="V109">
            <v>1.3971999999999998</v>
          </cell>
          <cell r="W109">
            <v>1.0427</v>
          </cell>
          <cell r="X109">
            <v>0.80215000000000003</v>
          </cell>
          <cell r="Y109">
            <v>0.2843</v>
          </cell>
          <cell r="Z109">
            <v>0.34749999999999998</v>
          </cell>
          <cell r="AA109">
            <v>0.2964</v>
          </cell>
          <cell r="AB109">
            <v>0.53927991626881955</v>
          </cell>
          <cell r="AC109">
            <v>0.4102555079683779</v>
          </cell>
          <cell r="AD109">
            <v>0.42249327104785911</v>
          </cell>
          <cell r="AE109">
            <v>0.42234898958167211</v>
          </cell>
        </row>
        <row r="131">
          <cell r="H131">
            <v>2.7637531750820971E-2</v>
          </cell>
          <cell r="I131">
            <v>6.7805425246072637E-2</v>
          </cell>
          <cell r="J131">
            <v>4.9110933933817151E-2</v>
          </cell>
          <cell r="K131">
            <v>3.8348970016221416E-2</v>
          </cell>
          <cell r="L131">
            <v>6.6037027419237657E-2</v>
          </cell>
          <cell r="M131">
            <v>2.9153301316679522E-2</v>
          </cell>
          <cell r="N131">
            <v>7.9577902207574089E-2</v>
          </cell>
          <cell r="O131">
            <v>0.19129011921134953</v>
          </cell>
          <cell r="P131">
            <v>0.14137077484240779</v>
          </cell>
          <cell r="Q131">
            <v>0.21059091834994842</v>
          </cell>
          <cell r="R131">
            <v>0.10413336917448265</v>
          </cell>
          <cell r="S131">
            <v>0.21539085530850052</v>
          </cell>
          <cell r="T131">
            <v>0.19139117051574009</v>
          </cell>
          <cell r="U131">
            <v>0.25454823575984653</v>
          </cell>
          <cell r="V131">
            <v>0.21195511095922112</v>
          </cell>
          <cell r="W131">
            <v>0.19125980382003235</v>
          </cell>
          <cell r="X131">
            <v>0.26220792463265175</v>
          </cell>
          <cell r="Y131">
            <v>0.21725019930928702</v>
          </cell>
          <cell r="Z131">
            <v>2.7993000000000001E-2</v>
          </cell>
          <cell r="AA131">
            <v>4.1474999999999998E-2</v>
          </cell>
          <cell r="AB131">
            <v>4.0846333382852616E-2</v>
          </cell>
          <cell r="AC131">
            <v>5.0886648139373152E-2</v>
          </cell>
          <cell r="AD131">
            <v>5.2535476840249826E-2</v>
          </cell>
          <cell r="AE131">
            <v>5.8530607733513491E-2</v>
          </cell>
        </row>
        <row r="132">
          <cell r="H132">
            <v>1.245184060327729E-2</v>
          </cell>
          <cell r="I132">
            <v>3.0549122650087968E-2</v>
          </cell>
          <cell r="J132">
            <v>2.2126488238364762E-2</v>
          </cell>
          <cell r="K132">
            <v>1.7277782482426805E-2</v>
          </cell>
          <cell r="L132">
            <v>2.9752386962492529E-2</v>
          </cell>
          <cell r="M132">
            <v>1.3134756906930521E-2</v>
          </cell>
          <cell r="N132">
            <v>3.585310594179475E-2</v>
          </cell>
          <cell r="O132">
            <v>8.6184037521038065E-2</v>
          </cell>
          <cell r="P132">
            <v>6.3693327254058227E-2</v>
          </cell>
          <cell r="Q132">
            <v>9.4879838454222556E-2</v>
          </cell>
          <cell r="R132">
            <v>4.6916350060977136E-2</v>
          </cell>
          <cell r="S132">
            <v>9.7042406749124469E-2</v>
          </cell>
          <cell r="T132">
            <v>8.6229565274614936E-2</v>
          </cell>
          <cell r="U132">
            <v>0.11468441126016633</v>
          </cell>
          <cell r="V132">
            <v>9.5494463127510462E-2</v>
          </cell>
          <cell r="W132">
            <v>8.6170379194964994E-2</v>
          </cell>
          <cell r="X132">
            <v>0.11813541498129401</v>
          </cell>
          <cell r="Y132">
            <v>9.78801174149391E-2</v>
          </cell>
          <cell r="Z132">
            <v>8.2645999999999997E-2</v>
          </cell>
          <cell r="AA132">
            <v>0.12245</v>
          </cell>
          <cell r="AB132">
            <v>0.12059393665413629</v>
          </cell>
          <cell r="AC132">
            <v>0.15023677069719693</v>
          </cell>
          <cell r="AD132">
            <v>0.15510474114740425</v>
          </cell>
          <cell r="AE132">
            <v>0.17280465140370652</v>
          </cell>
        </row>
        <row r="133">
          <cell r="H133">
            <v>1.461062764590175E-2</v>
          </cell>
          <cell r="I133">
            <v>3.5845452103839388E-2</v>
          </cell>
          <cell r="J133">
            <v>2.5962577827818099E-2</v>
          </cell>
          <cell r="K133">
            <v>2.0273247501351788E-2</v>
          </cell>
          <cell r="L133">
            <v>3.4910585618269804E-2</v>
          </cell>
          <cell r="M133">
            <v>1.5411941776389961E-2</v>
          </cell>
          <cell r="N133">
            <v>4.2068991850631177E-2</v>
          </cell>
          <cell r="O133">
            <v>0.10112584326761248</v>
          </cell>
          <cell r="P133">
            <v>7.4735897903533979E-2</v>
          </cell>
          <cell r="Q133">
            <v>0.11132924319582904</v>
          </cell>
          <cell r="R133">
            <v>5.5050280764540223E-2</v>
          </cell>
          <cell r="S133">
            <v>0.11386673794237505</v>
          </cell>
          <cell r="T133">
            <v>0.10117926420964501</v>
          </cell>
          <cell r="U133">
            <v>0.13456735297998723</v>
          </cell>
          <cell r="V133">
            <v>0.11205042591326843</v>
          </cell>
          <cell r="W133">
            <v>0.10110981698500271</v>
          </cell>
          <cell r="X133">
            <v>0.13861666038605433</v>
          </cell>
          <cell r="Y133">
            <v>0.11484968327577393</v>
          </cell>
          <cell r="Z133">
            <v>2.2661000000000001E-2</v>
          </cell>
          <cell r="AA133">
            <v>3.3575000000000001E-2</v>
          </cell>
          <cell r="AB133">
            <v>3.3066079405166406E-2</v>
          </cell>
          <cell r="AC133">
            <v>4.1193953255683029E-2</v>
          </cell>
          <cell r="AD133">
            <v>4.2528719346868915E-2</v>
          </cell>
          <cell r="AE133">
            <v>4.7381920546177597E-2</v>
          </cell>
        </row>
        <row r="134">
          <cell r="H134">
            <v>4.7323598598832305E-2</v>
          </cell>
          <cell r="I134">
            <v>6.3539377139690933E-2</v>
          </cell>
          <cell r="J134">
            <v>7.4493301011168897E-2</v>
          </cell>
          <cell r="K134">
            <v>5.6242276796304551E-2</v>
          </cell>
          <cell r="L134">
            <v>4.7356692024425905E-2</v>
          </cell>
          <cell r="M134">
            <v>0.13958806915375851</v>
          </cell>
          <cell r="N134">
            <v>9.9958692005435654E-2</v>
          </cell>
          <cell r="O134">
            <v>0.13430966777158107</v>
          </cell>
          <cell r="P134">
            <v>6.0114207590754469E-2</v>
          </cell>
          <cell r="Q134">
            <v>5.8310615895903861E-2</v>
          </cell>
          <cell r="R134">
            <v>7.3368124540986873E-2</v>
          </cell>
          <cell r="S134">
            <v>0.10579968162270412</v>
          </cell>
          <cell r="T134">
            <v>0.13090104493544141</v>
          </cell>
          <cell r="U134">
            <v>0.18562102415444087</v>
          </cell>
          <cell r="V134">
            <v>6.9612020736114513E-2</v>
          </cell>
          <cell r="W134">
            <v>8.6866670950193486E-2</v>
          </cell>
          <cell r="X134">
            <v>0.15042390425477303</v>
          </cell>
          <cell r="Y134">
            <v>6.9917599237908579E-2</v>
          </cell>
          <cell r="Z134">
            <v>6.0696E-2</v>
          </cell>
          <cell r="AA134">
            <v>0.20314799999999997</v>
          </cell>
          <cell r="AB134">
            <v>0.13470040401937183</v>
          </cell>
          <cell r="AC134">
            <v>0.11643600922484103</v>
          </cell>
          <cell r="AD134">
            <v>0.11439186666203939</v>
          </cell>
          <cell r="AE134">
            <v>0.11940706859733403</v>
          </cell>
        </row>
        <row r="135">
          <cell r="H135">
            <v>8.7405897783390932E-2</v>
          </cell>
          <cell r="I135">
            <v>0.11735617045042701</v>
          </cell>
          <cell r="J135">
            <v>0.13758788525203705</v>
          </cell>
          <cell r="K135">
            <v>0.10387854775026077</v>
          </cell>
          <cell r="L135">
            <v>8.746702078883388E-2</v>
          </cell>
          <cell r="M135">
            <v>0.25781683695828184</v>
          </cell>
          <cell r="N135">
            <v>0.18462203794037227</v>
          </cell>
          <cell r="O135">
            <v>0.24806771759013438</v>
          </cell>
          <cell r="P135">
            <v>0.11102993938708366</v>
          </cell>
          <cell r="Q135">
            <v>0.10769873559044393</v>
          </cell>
          <cell r="R135">
            <v>0.1355097030669774</v>
          </cell>
          <cell r="S135">
            <v>0.19541024840104954</v>
          </cell>
          <cell r="T135">
            <v>0.24177204802951249</v>
          </cell>
          <cell r="U135">
            <v>0.34283893752939848</v>
          </cell>
          <cell r="V135">
            <v>0.12857224194920477</v>
          </cell>
          <cell r="W135">
            <v>0.16044129327991158</v>
          </cell>
          <cell r="X135">
            <v>0.27783044376924665</v>
          </cell>
          <cell r="Y135">
            <v>0.12913664034838468</v>
          </cell>
          <cell r="Z135">
            <v>3.0348E-2</v>
          </cell>
          <cell r="AA135">
            <v>0.10157399999999998</v>
          </cell>
          <cell r="AB135">
            <v>6.7350202009685917E-2</v>
          </cell>
          <cell r="AC135">
            <v>5.8218004612420514E-2</v>
          </cell>
          <cell r="AD135">
            <v>5.7195933331019695E-2</v>
          </cell>
          <cell r="AE135">
            <v>5.9703534298667017E-2</v>
          </cell>
        </row>
        <row r="136">
          <cell r="H136">
            <v>2.1851474445847733E-2</v>
          </cell>
          <cell r="I136">
            <v>2.9339042612606753E-2</v>
          </cell>
          <cell r="J136">
            <v>3.4396971313009263E-2</v>
          </cell>
          <cell r="K136">
            <v>2.5969636937565193E-2</v>
          </cell>
          <cell r="L136">
            <v>2.186675519720847E-2</v>
          </cell>
          <cell r="M136">
            <v>6.4454209239570459E-2</v>
          </cell>
          <cell r="N136">
            <v>4.6155509485093067E-2</v>
          </cell>
          <cell r="O136">
            <v>6.2016929397533595E-2</v>
          </cell>
          <cell r="P136">
            <v>2.7757484846770916E-2</v>
          </cell>
          <cell r="Q136">
            <v>2.6924683897610983E-2</v>
          </cell>
          <cell r="R136">
            <v>3.3877425766744351E-2</v>
          </cell>
          <cell r="S136">
            <v>4.8852562100262384E-2</v>
          </cell>
          <cell r="T136">
            <v>6.0443012007378123E-2</v>
          </cell>
          <cell r="U136">
            <v>8.570973438234962E-2</v>
          </cell>
          <cell r="V136">
            <v>3.2143060487301194E-2</v>
          </cell>
          <cell r="W136">
            <v>4.0110323319977895E-2</v>
          </cell>
          <cell r="X136">
            <v>6.9457610942311662E-2</v>
          </cell>
          <cell r="Y136">
            <v>3.228416008709617E-2</v>
          </cell>
          <cell r="Z136">
            <v>0.18546000000000001</v>
          </cell>
          <cell r="AA136">
            <v>0.62073</v>
          </cell>
          <cell r="AB136">
            <v>0.41158456783696956</v>
          </cell>
          <cell r="AC136">
            <v>0.35577669485368096</v>
          </cell>
          <cell r="AD136">
            <v>0.34953070368956485</v>
          </cell>
          <cell r="AE136">
            <v>0.36485493182518736</v>
          </cell>
        </row>
        <row r="137">
          <cell r="H137">
            <v>4.2189029171929009E-2</v>
          </cell>
          <cell r="I137">
            <v>5.6645409797275316E-2</v>
          </cell>
          <cell r="J137">
            <v>6.6410842423784755E-2</v>
          </cell>
          <cell r="K137">
            <v>5.0140038515869477E-2</v>
          </cell>
          <cell r="L137">
            <v>4.2218531989531759E-2</v>
          </cell>
          <cell r="M137">
            <v>0.12444288464838921</v>
          </cell>
          <cell r="N137">
            <v>8.9113260569099004E-2</v>
          </cell>
          <cell r="O137">
            <v>0.11973718524075097</v>
          </cell>
          <cell r="P137">
            <v>5.3591868175390939E-2</v>
          </cell>
          <cell r="Q137">
            <v>5.1983964616041198E-2</v>
          </cell>
          <cell r="R137">
            <v>6.5407746625291335E-2</v>
          </cell>
          <cell r="S137">
            <v>9.432050787598395E-2</v>
          </cell>
          <cell r="T137">
            <v>0.11669839502766798</v>
          </cell>
          <cell r="U137">
            <v>0.16548130393381105</v>
          </cell>
          <cell r="V137">
            <v>6.2059176827379478E-2</v>
          </cell>
          <cell r="W137">
            <v>7.7441712449917086E-2</v>
          </cell>
          <cell r="X137">
            <v>0.13410304103366871</v>
          </cell>
          <cell r="Y137">
            <v>6.2331600326610628E-2</v>
          </cell>
          <cell r="Z137">
            <v>6.0696E-2</v>
          </cell>
          <cell r="AA137">
            <v>0.20314799999999997</v>
          </cell>
          <cell r="AB137">
            <v>0.13470040401937183</v>
          </cell>
          <cell r="AC137">
            <v>0.11643600922484103</v>
          </cell>
          <cell r="AD137">
            <v>0.11439186666203939</v>
          </cell>
          <cell r="AE137">
            <v>0.11940706859733403</v>
          </cell>
        </row>
        <row r="138">
          <cell r="H138">
            <v>8.3687999999999999E-2</v>
          </cell>
          <cell r="I138">
            <v>7.8474000000000002E-2</v>
          </cell>
          <cell r="J138">
            <v>0.23700600000000002</v>
          </cell>
          <cell r="K138">
            <v>0.23515800000000001</v>
          </cell>
          <cell r="L138">
            <v>0.27984000000000003</v>
          </cell>
          <cell r="M138">
            <v>0.176814</v>
          </cell>
          <cell r="N138">
            <v>8.4347999999999992E-2</v>
          </cell>
          <cell r="O138">
            <v>0.40854000000000001</v>
          </cell>
          <cell r="P138">
            <v>0.225324</v>
          </cell>
          <cell r="Q138">
            <v>5.4120000000000001E-2</v>
          </cell>
          <cell r="R138">
            <v>0.40906799999999999</v>
          </cell>
          <cell r="S138">
            <v>0.27079799999999998</v>
          </cell>
          <cell r="T138">
            <v>0.207372</v>
          </cell>
          <cell r="U138">
            <v>0.19912200000000002</v>
          </cell>
          <cell r="V138">
            <v>0.15206400000000003</v>
          </cell>
          <cell r="W138">
            <v>0.27260000000000001</v>
          </cell>
          <cell r="X138">
            <v>0.189</v>
          </cell>
          <cell r="Y138">
            <v>0.1072</v>
          </cell>
          <cell r="Z138">
            <v>0.44969999999999999</v>
          </cell>
          <cell r="AA138">
            <v>0.112</v>
          </cell>
          <cell r="AB138">
            <v>0.4401652614761517</v>
          </cell>
          <cell r="AC138">
            <v>0.21984801303614007</v>
          </cell>
          <cell r="AD138">
            <v>0.15364627260124672</v>
          </cell>
          <cell r="AE138">
            <v>0.15855763042086438</v>
          </cell>
        </row>
        <row r="139">
          <cell r="H139">
            <v>4.3112000000000004E-2</v>
          </cell>
          <cell r="I139">
            <v>4.0426000000000004E-2</v>
          </cell>
          <cell r="J139">
            <v>0.12209400000000002</v>
          </cell>
          <cell r="K139">
            <v>0.12114200000000001</v>
          </cell>
          <cell r="L139">
            <v>0.14416000000000001</v>
          </cell>
          <cell r="M139">
            <v>9.1086E-2</v>
          </cell>
          <cell r="N139">
            <v>4.3452000000000005E-2</v>
          </cell>
          <cell r="O139">
            <v>0.21046000000000001</v>
          </cell>
          <cell r="P139">
            <v>0.11607600000000001</v>
          </cell>
          <cell r="Q139">
            <v>2.7880000000000002E-2</v>
          </cell>
          <cell r="R139">
            <v>0.210732</v>
          </cell>
          <cell r="S139">
            <v>0.13950200000000001</v>
          </cell>
          <cell r="T139">
            <v>0.10682800000000001</v>
          </cell>
          <cell r="U139">
            <v>0.102578</v>
          </cell>
          <cell r="V139">
            <v>7.8336000000000017E-2</v>
          </cell>
          <cell r="W139">
            <v>0.14680000000000001</v>
          </cell>
          <cell r="X139">
            <v>0.24359999999999998</v>
          </cell>
          <cell r="Y139">
            <v>0.1031</v>
          </cell>
          <cell r="Z139">
            <v>0.1915</v>
          </cell>
          <cell r="AA139">
            <v>0.29419999999999996</v>
          </cell>
          <cell r="AB139">
            <v>0.35744725178671727</v>
          </cell>
          <cell r="AC139">
            <v>0.22417923952580085</v>
          </cell>
          <cell r="AD139">
            <v>0.17356368464901417</v>
          </cell>
          <cell r="AE139">
            <v>0.17526384939785247</v>
          </cell>
        </row>
        <row r="140">
          <cell r="H140">
            <v>0.1671</v>
          </cell>
          <cell r="I140">
            <v>7.1599999999999997E-2</v>
          </cell>
          <cell r="J140">
            <v>0.26939999999999997</v>
          </cell>
          <cell r="K140">
            <v>4.3299999999999998E-2</v>
          </cell>
          <cell r="L140">
            <v>4.5899999999999996E-2</v>
          </cell>
          <cell r="M140">
            <v>9.9299999999999999E-2</v>
          </cell>
          <cell r="N140">
            <v>0.22140000000000001</v>
          </cell>
          <cell r="O140">
            <v>0.3105</v>
          </cell>
          <cell r="P140">
            <v>0.33019999999999999</v>
          </cell>
          <cell r="Q140">
            <v>0.38160000000000005</v>
          </cell>
          <cell r="R140">
            <v>0.1825</v>
          </cell>
          <cell r="S140">
            <v>0.3387</v>
          </cell>
          <cell r="T140">
            <v>0.48710000000000003</v>
          </cell>
          <cell r="U140">
            <v>0.3115</v>
          </cell>
          <cell r="V140">
            <v>0.2233</v>
          </cell>
          <cell r="W140">
            <v>0.1108</v>
          </cell>
          <cell r="X140">
            <v>0.22839999999999999</v>
          </cell>
          <cell r="Y140">
            <v>0.25869999999999999</v>
          </cell>
          <cell r="Z140">
            <v>7.1999999999999995E-2</v>
          </cell>
          <cell r="AA140">
            <v>0.26689999999999997</v>
          </cell>
          <cell r="AB140">
            <v>0.13994319</v>
          </cell>
          <cell r="AC140">
            <v>0.13183231000000001</v>
          </cell>
          <cell r="AD140">
            <v>0.11379148000000006</v>
          </cell>
          <cell r="AE140">
            <v>0.11830017999999998</v>
          </cell>
        </row>
        <row r="141">
          <cell r="H141">
            <v>6.2100589823534016E-2</v>
          </cell>
          <cell r="I141">
            <v>8.3379812909919804E-2</v>
          </cell>
          <cell r="J141">
            <v>9.7754145239702855E-2</v>
          </cell>
          <cell r="K141">
            <v>7.3804162521046185E-2</v>
          </cell>
          <cell r="L141">
            <v>6.2144016809424593E-2</v>
          </cell>
          <cell r="M141">
            <v>0.18317502648648007</v>
          </cell>
          <cell r="N141">
            <v>0.13117121088250666</v>
          </cell>
          <cell r="O141">
            <v>0.17624842223693205</v>
          </cell>
          <cell r="P141">
            <v>7.8885119870244436E-2</v>
          </cell>
          <cell r="Q141">
            <v>7.6518349139207631E-2</v>
          </cell>
          <cell r="R141">
            <v>9.6277627719423012E-2</v>
          </cell>
          <cell r="S141">
            <v>0.13883607389219457</v>
          </cell>
          <cell r="T141">
            <v>0.17177544269020198</v>
          </cell>
          <cell r="U141">
            <v>0.24358196386028133</v>
          </cell>
          <cell r="V141">
            <v>9.1348664820841821E-2</v>
          </cell>
          <cell r="W141">
            <v>3.3659473654209432E-2</v>
          </cell>
          <cell r="X141">
            <v>5.7814844658594489E-2</v>
          </cell>
          <cell r="Y141">
            <v>2.6639964131567617E-2</v>
          </cell>
          <cell r="Z141">
            <v>4.7600000000000003E-2</v>
          </cell>
          <cell r="AA141">
            <v>2.12E-2</v>
          </cell>
          <cell r="AB141">
            <v>3.7391982114600208E-2</v>
          </cell>
          <cell r="AC141">
            <v>3.8556202084216395E-2</v>
          </cell>
          <cell r="AD141">
            <v>3.9254739655337212E-2</v>
          </cell>
          <cell r="AE141">
            <v>3.9612886681477867E-2</v>
          </cell>
        </row>
        <row r="142">
          <cell r="H142">
            <v>2.5129410176465982E-2</v>
          </cell>
          <cell r="I142">
            <v>3.3740187090080198E-2</v>
          </cell>
          <cell r="J142">
            <v>3.9556854760297154E-2</v>
          </cell>
          <cell r="K142">
            <v>2.9865337478953799E-2</v>
          </cell>
          <cell r="L142">
            <v>2.5146983190575397E-2</v>
          </cell>
          <cell r="M142">
            <v>7.4122973513519944E-2</v>
          </cell>
          <cell r="N142">
            <v>5.3079289117493357E-2</v>
          </cell>
          <cell r="O142">
            <v>7.1320077763067966E-2</v>
          </cell>
          <cell r="P142">
            <v>3.1921380129755567E-2</v>
          </cell>
          <cell r="Q142">
            <v>3.0963650860792346E-2</v>
          </cell>
          <cell r="R142">
            <v>3.8959372280576977E-2</v>
          </cell>
          <cell r="S142">
            <v>5.6180926107805416E-2</v>
          </cell>
          <cell r="T142">
            <v>6.9510057309798035E-2</v>
          </cell>
          <cell r="U142">
            <v>9.8567036139718664E-2</v>
          </cell>
          <cell r="V142">
            <v>3.6964835179158176E-2</v>
          </cell>
          <cell r="W142">
            <v>1.3620526345790574E-2</v>
          </cell>
          <cell r="X142">
            <v>2.3395155341405505E-2</v>
          </cell>
          <cell r="Y142">
            <v>1.0780035868432387E-2</v>
          </cell>
          <cell r="Z142">
            <v>4.7600000000000003E-2</v>
          </cell>
          <cell r="AA142">
            <v>2.12E-2</v>
          </cell>
          <cell r="AB142">
            <v>3.7391982114600208E-2</v>
          </cell>
          <cell r="AC142">
            <v>3.8556202084216395E-2</v>
          </cell>
          <cell r="AD142">
            <v>3.9254739655337212E-2</v>
          </cell>
          <cell r="AE142">
            <v>3.9612886681477867E-2</v>
          </cell>
        </row>
        <row r="143">
          <cell r="H143">
            <v>1.8200000000000001E-2</v>
          </cell>
          <cell r="I143">
            <v>2.7699999999999999E-2</v>
          </cell>
          <cell r="J143">
            <v>1.0199999999999999E-2</v>
          </cell>
          <cell r="K143">
            <v>7.4000000000000003E-3</v>
          </cell>
          <cell r="L143">
            <v>3.2199999999999999E-2</v>
          </cell>
          <cell r="M143">
            <v>1.3099999999999999E-2</v>
          </cell>
          <cell r="N143">
            <v>7.7200000000000005E-2</v>
          </cell>
          <cell r="O143">
            <v>4.1299999999999996E-2</v>
          </cell>
          <cell r="P143">
            <v>4.8000000000000001E-2</v>
          </cell>
          <cell r="Q143">
            <v>4.5499999999999999E-2</v>
          </cell>
          <cell r="R143">
            <v>5.1299999999999998E-2</v>
          </cell>
          <cell r="S143">
            <v>5.0299999999999997E-2</v>
          </cell>
          <cell r="T143">
            <v>2.52E-2</v>
          </cell>
          <cell r="U143">
            <v>3.0499999999999999E-2</v>
          </cell>
          <cell r="V143">
            <v>2.5999999999999999E-2</v>
          </cell>
          <cell r="W143">
            <v>6.9501599999999997E-2</v>
          </cell>
          <cell r="X143">
            <v>0.11937869999999999</v>
          </cell>
          <cell r="Y143">
            <v>5.5007399999999998E-2</v>
          </cell>
          <cell r="Z143">
            <v>0.3372</v>
          </cell>
          <cell r="AA143">
            <v>1.1285999999999998</v>
          </cell>
          <cell r="AB143">
            <v>0.74833557788539917</v>
          </cell>
          <cell r="AC143">
            <v>0.64686671791578354</v>
          </cell>
          <cell r="AD143">
            <v>0.63551037034466329</v>
          </cell>
          <cell r="AE143">
            <v>0.66337260331852244</v>
          </cell>
        </row>
        <row r="144">
          <cell r="H144">
            <v>1.6199999999999999E-2</v>
          </cell>
          <cell r="I144">
            <v>7.2800000000000004E-2</v>
          </cell>
          <cell r="J144">
            <v>0.23139999999999999</v>
          </cell>
          <cell r="K144">
            <v>6.2899999999999998E-2</v>
          </cell>
          <cell r="L144">
            <v>8.0299999999999996E-2</v>
          </cell>
          <cell r="M144">
            <v>0.1036</v>
          </cell>
          <cell r="N144">
            <v>0.13750000000000001</v>
          </cell>
          <cell r="O144">
            <v>0.12790000000000001</v>
          </cell>
          <cell r="P144">
            <v>0.24299999999999999</v>
          </cell>
          <cell r="Q144">
            <v>0.21619999999999998</v>
          </cell>
          <cell r="R144">
            <v>0.15919999999999998</v>
          </cell>
          <cell r="S144">
            <v>0.2424</v>
          </cell>
          <cell r="T144">
            <v>0.153</v>
          </cell>
          <cell r="U144">
            <v>0.15630000000000002</v>
          </cell>
          <cell r="V144">
            <v>0.32839999999999997</v>
          </cell>
          <cell r="W144">
            <v>0.2853</v>
          </cell>
          <cell r="X144">
            <v>8.43E-2</v>
          </cell>
          <cell r="Y144">
            <v>0.13190000000000002</v>
          </cell>
          <cell r="Z144">
            <v>0.14849999999999999</v>
          </cell>
          <cell r="AA144">
            <v>0.33030000000000004</v>
          </cell>
          <cell r="AB144">
            <v>0.26767490999999999</v>
          </cell>
          <cell r="AC144">
            <v>0.22668945999999998</v>
          </cell>
          <cell r="AD144">
            <v>0.21574797999999998</v>
          </cell>
          <cell r="AE144">
            <v>0.248752</v>
          </cell>
        </row>
        <row r="145">
          <cell r="H145">
            <v>5.5926000000000003E-2</v>
          </cell>
          <cell r="I145">
            <v>7.7945400000000012E-2</v>
          </cell>
          <cell r="J145">
            <v>3.9616200000000004E-2</v>
          </cell>
          <cell r="K145">
            <v>3.7861200000000005E-2</v>
          </cell>
          <cell r="L145">
            <v>4.8601800000000001E-2</v>
          </cell>
          <cell r="M145">
            <v>4.8461400000000002E-2</v>
          </cell>
          <cell r="N145">
            <v>0.1010412</v>
          </cell>
          <cell r="O145">
            <v>5.0918399999999996E-2</v>
          </cell>
          <cell r="P145">
            <v>5.8921200000000007E-2</v>
          </cell>
          <cell r="Q145">
            <v>8.45442E-2</v>
          </cell>
          <cell r="R145">
            <v>9.3974400000000013E-2</v>
          </cell>
          <cell r="S145">
            <v>5.9202000000000005E-2</v>
          </cell>
          <cell r="T145">
            <v>7.4201400000000001E-2</v>
          </cell>
          <cell r="U145">
            <v>0.1071486</v>
          </cell>
          <cell r="V145">
            <v>0.11398140000000001</v>
          </cell>
          <cell r="W145">
            <v>9.4021200000000013E-2</v>
          </cell>
          <cell r="X145">
            <v>5.4498600000000001E-2</v>
          </cell>
          <cell r="Y145">
            <v>5.9061600000000006E-2</v>
          </cell>
          <cell r="Z145">
            <v>0.3604</v>
          </cell>
          <cell r="AA145">
            <v>0.33529999999999999</v>
          </cell>
          <cell r="AB145">
            <v>0.18800158000000008</v>
          </cell>
          <cell r="AC145">
            <v>0.1901061300000001</v>
          </cell>
          <cell r="AD145">
            <v>0.24725164000000002</v>
          </cell>
          <cell r="AE145">
            <v>0.28489977000000005</v>
          </cell>
        </row>
        <row r="146">
          <cell r="H146">
            <v>0.18307400000000001</v>
          </cell>
          <cell r="I146">
            <v>0.25515460000000001</v>
          </cell>
          <cell r="J146">
            <v>0.12968380000000002</v>
          </cell>
          <cell r="K146">
            <v>0.12393880000000002</v>
          </cell>
          <cell r="L146">
            <v>0.1590982</v>
          </cell>
          <cell r="M146">
            <v>0.15863859999999999</v>
          </cell>
          <cell r="N146">
            <v>0.33075880000000002</v>
          </cell>
          <cell r="O146">
            <v>0.16668160000000001</v>
          </cell>
          <cell r="P146">
            <v>0.19287880000000002</v>
          </cell>
          <cell r="Q146">
            <v>0.2767558</v>
          </cell>
          <cell r="R146">
            <v>0.3076256</v>
          </cell>
          <cell r="S146">
            <v>0.193798</v>
          </cell>
          <cell r="T146">
            <v>0.24289860000000002</v>
          </cell>
          <cell r="U146">
            <v>0.35075139999999999</v>
          </cell>
          <cell r="V146">
            <v>0.37311860000000002</v>
          </cell>
          <cell r="W146">
            <v>0.30777879999999996</v>
          </cell>
          <cell r="X146">
            <v>0.17840139999999999</v>
          </cell>
          <cell r="Y146">
            <v>0.19333839999999999</v>
          </cell>
          <cell r="Z146">
            <v>0.3604</v>
          </cell>
          <cell r="AA146">
            <v>0.33529999999999999</v>
          </cell>
          <cell r="AB146">
            <v>0.18800158000000008</v>
          </cell>
          <cell r="AC146">
            <v>0.1901061300000001</v>
          </cell>
          <cell r="AD146">
            <v>0.24725164000000002</v>
          </cell>
          <cell r="AE146">
            <v>0.28489977000000005</v>
          </cell>
        </row>
        <row r="147">
          <cell r="H147">
            <v>0.13889000000000001</v>
          </cell>
          <cell r="I147">
            <v>8.6394000000000026E-2</v>
          </cell>
          <cell r="J147">
            <v>8.9862000000000011E-2</v>
          </cell>
          <cell r="K147">
            <v>0.10047000000000002</v>
          </cell>
          <cell r="L147">
            <v>9.1595999999999997E-2</v>
          </cell>
          <cell r="M147">
            <v>5.3102692600000008E-2</v>
          </cell>
          <cell r="N147">
            <v>7.5077616799999997E-2</v>
          </cell>
          <cell r="O147">
            <v>0.14943000000000001</v>
          </cell>
          <cell r="P147">
            <v>0.19896800000000001</v>
          </cell>
          <cell r="Q147">
            <v>0.17751400000000001</v>
          </cell>
          <cell r="R147">
            <v>0.29961847200000008</v>
          </cell>
          <cell r="S147">
            <v>0.32215000000000005</v>
          </cell>
          <cell r="T147">
            <v>0.23167600000000005</v>
          </cell>
          <cell r="U147">
            <v>0.13569400000000001</v>
          </cell>
          <cell r="V147">
            <v>0.19543199999999999</v>
          </cell>
          <cell r="W147">
            <v>7.3900000000000007E-2</v>
          </cell>
          <cell r="X147">
            <v>0.19789999999999999</v>
          </cell>
          <cell r="Y147">
            <v>0.19040000000000001</v>
          </cell>
          <cell r="Z147">
            <v>0.27250000000000002</v>
          </cell>
          <cell r="AA147">
            <v>0.30969999999999998</v>
          </cell>
          <cell r="AB147">
            <v>0.14437921709174992</v>
          </cell>
          <cell r="AC147">
            <v>0.12593667786924057</v>
          </cell>
          <cell r="AD147">
            <v>0.11274781687252457</v>
          </cell>
          <cell r="AE147">
            <v>0.11357810546743598</v>
          </cell>
        </row>
        <row r="148">
          <cell r="H148">
            <v>0.26961000000000002</v>
          </cell>
          <cell r="I148">
            <v>0.16770600000000002</v>
          </cell>
          <cell r="J148">
            <v>0.17443800000000001</v>
          </cell>
          <cell r="K148">
            <v>0.19503000000000001</v>
          </cell>
          <cell r="L148">
            <v>0.17780399999999999</v>
          </cell>
          <cell r="M148">
            <v>0.10308169740000001</v>
          </cell>
          <cell r="N148">
            <v>0.14573890320000002</v>
          </cell>
          <cell r="O148">
            <v>0.29006999999999999</v>
          </cell>
          <cell r="P148">
            <v>0.38623200000000002</v>
          </cell>
          <cell r="Q148">
            <v>0.344586</v>
          </cell>
          <cell r="R148">
            <v>0.58161232800000007</v>
          </cell>
          <cell r="S148">
            <v>0.62535000000000007</v>
          </cell>
          <cell r="T148">
            <v>0.44972400000000012</v>
          </cell>
          <cell r="U148">
            <v>0.26340600000000003</v>
          </cell>
          <cell r="V148">
            <v>0.37936799999999998</v>
          </cell>
          <cell r="W148">
            <v>0.15509999999999999</v>
          </cell>
          <cell r="X148">
            <v>0.2155</v>
          </cell>
          <cell r="Y148">
            <v>0.21199999999999999</v>
          </cell>
          <cell r="Z148">
            <v>0.20980000000000001</v>
          </cell>
          <cell r="AA148">
            <v>0.19269999999999998</v>
          </cell>
          <cell r="AB148">
            <v>0.28119913349861531</v>
          </cell>
          <cell r="AC148">
            <v>0.25254892801661488</v>
          </cell>
          <cell r="AD148">
            <v>0.26806078039084402</v>
          </cell>
          <cell r="AE148">
            <v>0.28886737875496393</v>
          </cell>
        </row>
        <row r="168">
          <cell r="G168" t="str">
            <v>Western MT portion of state</v>
          </cell>
        </row>
        <row r="169">
          <cell r="H169">
            <v>5.8452515664333813</v>
          </cell>
          <cell r="I169">
            <v>2.3942560490388454</v>
          </cell>
          <cell r="J169">
            <v>3.2535508684892789</v>
          </cell>
          <cell r="K169">
            <v>3.8808061249763441</v>
          </cell>
          <cell r="L169">
            <v>2.6785158945721284</v>
          </cell>
          <cell r="M169">
            <v>2.1289433230787926</v>
          </cell>
          <cell r="N169">
            <v>1.9047034050448099</v>
          </cell>
          <cell r="O169">
            <v>2.9945048391710078</v>
          </cell>
          <cell r="P169">
            <v>3.7348996623363648</v>
          </cell>
          <cell r="Q169">
            <v>4.3096744291447084</v>
          </cell>
          <cell r="R169">
            <v>4.6932151602156393</v>
          </cell>
          <cell r="S169">
            <v>6.7040926655271003</v>
          </cell>
          <cell r="T169">
            <v>8.0155996509731651</v>
          </cell>
          <cell r="U169">
            <v>8.5121404979223296</v>
          </cell>
          <cell r="V169">
            <v>5.7106188925677364</v>
          </cell>
          <cell r="W169">
            <v>3.9531865469773946</v>
          </cell>
          <cell r="X169">
            <v>3.613957014984337</v>
          </cell>
          <cell r="Y169">
            <v>4.2577960031375479</v>
          </cell>
          <cell r="Z169">
            <v>2.9053730099999999</v>
          </cell>
          <cell r="AA169">
            <v>5.76397475</v>
          </cell>
          <cell r="AB169">
            <v>4.1477159651255757</v>
          </cell>
          <cell r="AC169">
            <v>4.3042855770003277</v>
          </cell>
          <cell r="AD169">
            <v>3.9757692712668407</v>
          </cell>
          <cell r="AE169">
            <v>3.9080659306945158</v>
          </cell>
        </row>
        <row r="170">
          <cell r="H170">
            <v>2.6335253613638385</v>
          </cell>
          <cell r="I170">
            <v>1.0787104635412517</v>
          </cell>
          <cell r="J170">
            <v>1.4658579924699486</v>
          </cell>
          <cell r="K170">
            <v>1.7484621896089618</v>
          </cell>
          <cell r="L170">
            <v>1.2067811725468609</v>
          </cell>
          <cell r="M170">
            <v>0.95917620833130801</v>
          </cell>
          <cell r="N170">
            <v>0.85814693620145599</v>
          </cell>
          <cell r="O170">
            <v>1.3491471408980753</v>
          </cell>
          <cell r="P170">
            <v>1.6827253491356049</v>
          </cell>
          <cell r="Q170">
            <v>1.9416849350932321</v>
          </cell>
          <cell r="R170">
            <v>2.1144857514330568</v>
          </cell>
          <cell r="S170">
            <v>3.0204684706789751</v>
          </cell>
          <cell r="T170">
            <v>3.6113561114457378</v>
          </cell>
          <cell r="U170">
            <v>3.8350681105841429</v>
          </cell>
          <cell r="V170">
            <v>2.5728678247182866</v>
          </cell>
          <cell r="W170">
            <v>1.7810725357744892</v>
          </cell>
          <cell r="X170">
            <v>1.628235730433635</v>
          </cell>
          <cell r="Y170">
            <v>1.9183115782676574</v>
          </cell>
          <cell r="Z170">
            <v>2.52049922</v>
          </cell>
          <cell r="AA170">
            <v>4.3866505</v>
          </cell>
          <cell r="AB170">
            <v>3.3467175863389964</v>
          </cell>
          <cell r="AC170">
            <v>3.4921085643107492</v>
          </cell>
          <cell r="AD170">
            <v>3.2325006595168051</v>
          </cell>
          <cell r="AE170">
            <v>3.2055077433563333</v>
          </cell>
        </row>
        <row r="171">
          <cell r="H171">
            <v>3.0901020722027819</v>
          </cell>
          <cell r="I171">
            <v>1.2657274874199036</v>
          </cell>
          <cell r="J171">
            <v>1.7199951390407733</v>
          </cell>
          <cell r="K171">
            <v>2.0515946854146958</v>
          </cell>
          <cell r="L171">
            <v>1.4160019328810107</v>
          </cell>
          <cell r="M171">
            <v>1.1254694685898994</v>
          </cell>
          <cell r="N171">
            <v>1.0069246587537342</v>
          </cell>
          <cell r="O171">
            <v>1.5830500199309174</v>
          </cell>
          <cell r="P171">
            <v>1.9744609885280306</v>
          </cell>
          <cell r="Q171">
            <v>2.2783166357620592</v>
          </cell>
          <cell r="R171">
            <v>2.4810760883513034</v>
          </cell>
          <cell r="S171">
            <v>3.5441298637939256</v>
          </cell>
          <cell r="T171">
            <v>4.2374602375810966</v>
          </cell>
          <cell r="U171">
            <v>4.4999573914935276</v>
          </cell>
          <cell r="V171">
            <v>3.0189282827139783</v>
          </cell>
          <cell r="W171">
            <v>2.0898587172481164</v>
          </cell>
          <cell r="X171">
            <v>1.9105244545820284</v>
          </cell>
          <cell r="Y171">
            <v>2.2508910185947957</v>
          </cell>
          <cell r="Z171">
            <v>0.65600877000000002</v>
          </cell>
          <cell r="AA171">
            <v>1.1345497499999999</v>
          </cell>
          <cell r="AB171">
            <v>0.87002001760199665</v>
          </cell>
          <cell r="AC171">
            <v>0.90846325570362163</v>
          </cell>
          <cell r="AD171">
            <v>0.8416976698075469</v>
          </cell>
          <cell r="AE171">
            <v>0.83495356000334453</v>
          </cell>
        </row>
        <row r="172">
          <cell r="H172">
            <v>1.9601639052244866</v>
          </cell>
          <cell r="I172">
            <v>1.8139548177464644</v>
          </cell>
          <cell r="J172">
            <v>1.5990745699068862</v>
          </cell>
          <cell r="K172">
            <v>1.2830229881440107</v>
          </cell>
          <cell r="L172">
            <v>0.979871173680254</v>
          </cell>
          <cell r="M172">
            <v>1.241660719000097</v>
          </cell>
          <cell r="N172">
            <v>1.8848305823635303</v>
          </cell>
          <cell r="O172">
            <v>2.4988567954738619</v>
          </cell>
          <cell r="P172">
            <v>2.288456066580165</v>
          </cell>
          <cell r="Q172">
            <v>1.2544054066975698</v>
          </cell>
          <cell r="R172">
            <v>1.5651299718837426</v>
          </cell>
          <cell r="S172">
            <v>2.1687149616138099</v>
          </cell>
          <cell r="T172">
            <v>2.726992850636329</v>
          </cell>
          <cell r="U172">
            <v>2.3639545922978495</v>
          </cell>
          <cell r="V172">
            <v>2.12134434059036</v>
          </cell>
          <cell r="W172">
            <v>1.7332075021200439</v>
          </cell>
          <cell r="X172">
            <v>1.6498023915828299</v>
          </cell>
          <cell r="Y172">
            <v>1.7728331175696301</v>
          </cell>
          <cell r="Z172">
            <v>3.0494837200000005</v>
          </cell>
          <cell r="AA172">
            <v>3.9300753599999996</v>
          </cell>
          <cell r="AB172">
            <v>3.2949268651724135</v>
          </cell>
          <cell r="AC172">
            <v>3.0804508752407767</v>
          </cell>
          <cell r="AD172">
            <v>2.9901146137661283</v>
          </cell>
          <cell r="AE172">
            <v>3.1209850609635708</v>
          </cell>
        </row>
        <row r="173">
          <cell r="H173">
            <v>3.620390059325949</v>
          </cell>
          <cell r="I173">
            <v>3.3503443118873304</v>
          </cell>
          <cell r="J173">
            <v>2.9534640759282804</v>
          </cell>
          <cell r="K173">
            <v>2.3697220726198811</v>
          </cell>
          <cell r="L173">
            <v>1.8098057244890269</v>
          </cell>
          <cell r="M173">
            <v>2.2933266509713843</v>
          </cell>
          <cell r="N173">
            <v>3.4812506677195292</v>
          </cell>
          <cell r="O173">
            <v>4.6153468482405211</v>
          </cell>
          <cell r="P173">
            <v>4.2267402091062101</v>
          </cell>
          <cell r="Q173">
            <v>2.3168658767096826</v>
          </cell>
          <cell r="R173">
            <v>2.8907689691960035</v>
          </cell>
          <cell r="S173">
            <v>4.0055803841765441</v>
          </cell>
          <cell r="T173">
            <v>5.0367103393662491</v>
          </cell>
          <cell r="U173">
            <v>4.366184727635269</v>
          </cell>
          <cell r="V173">
            <v>3.9180876367586932</v>
          </cell>
          <cell r="W173">
            <v>3.2012053658879802</v>
          </cell>
          <cell r="X173">
            <v>3.0471575169907066</v>
          </cell>
          <cell r="Y173">
            <v>3.2743932171110264</v>
          </cell>
          <cell r="Z173">
            <v>1.21717136</v>
          </cell>
          <cell r="AA173">
            <v>1.5786711799999997</v>
          </cell>
          <cell r="AB173">
            <v>1.3199722007364803</v>
          </cell>
          <cell r="AC173">
            <v>1.2300279538780112</v>
          </cell>
          <cell r="AD173">
            <v>1.196371930895225</v>
          </cell>
          <cell r="AE173">
            <v>1.248350009064233</v>
          </cell>
        </row>
        <row r="174">
          <cell r="H174">
            <v>0.90509751483148726</v>
          </cell>
          <cell r="I174">
            <v>0.8375860779718326</v>
          </cell>
          <cell r="J174">
            <v>0.7383660189820701</v>
          </cell>
          <cell r="K174">
            <v>0.59243051815497028</v>
          </cell>
          <cell r="L174">
            <v>0.45245143112225672</v>
          </cell>
          <cell r="M174">
            <v>0.57333166274284608</v>
          </cell>
          <cell r="N174">
            <v>0.87031266692988229</v>
          </cell>
          <cell r="O174">
            <v>1.1538367120601303</v>
          </cell>
          <cell r="P174">
            <v>1.0566850522765525</v>
          </cell>
          <cell r="Q174">
            <v>0.57921646917742065</v>
          </cell>
          <cell r="R174">
            <v>0.72269224229900086</v>
          </cell>
          <cell r="S174">
            <v>1.001395096044136</v>
          </cell>
          <cell r="T174">
            <v>1.2591775848415623</v>
          </cell>
          <cell r="U174">
            <v>1.0915461819088172</v>
          </cell>
          <cell r="V174">
            <v>0.9795219091896733</v>
          </cell>
          <cell r="W174">
            <v>0.80030134147199505</v>
          </cell>
          <cell r="X174">
            <v>0.76178937924767665</v>
          </cell>
          <cell r="Y174">
            <v>0.81859830427775659</v>
          </cell>
          <cell r="Z174">
            <v>4.4185782000000007</v>
          </cell>
          <cell r="AA174">
            <v>5.8084251000000009</v>
          </cell>
          <cell r="AB174">
            <v>4.8341193729503171</v>
          </cell>
          <cell r="AC174">
            <v>4.4973948910402894</v>
          </cell>
          <cell r="AD174">
            <v>4.3749492047650769</v>
          </cell>
          <cell r="AE174">
            <v>4.5648201170153557</v>
          </cell>
        </row>
        <row r="175">
          <cell r="H175">
            <v>1.7474878206180771</v>
          </cell>
          <cell r="I175">
            <v>1.6171422923943721</v>
          </cell>
          <cell r="J175">
            <v>1.4255763651827631</v>
          </cell>
          <cell r="K175">
            <v>1.1438161060811387</v>
          </cell>
          <cell r="L175">
            <v>0.87355600070846262</v>
          </cell>
          <cell r="M175">
            <v>1.1069416072856728</v>
          </cell>
          <cell r="N175">
            <v>1.6803280979870585</v>
          </cell>
          <cell r="O175">
            <v>2.2277329992254882</v>
          </cell>
          <cell r="P175">
            <v>2.0401605670370717</v>
          </cell>
          <cell r="Q175">
            <v>1.1183035074153274</v>
          </cell>
          <cell r="R175">
            <v>1.3953147266212531</v>
          </cell>
          <cell r="S175">
            <v>1.9334112681655102</v>
          </cell>
          <cell r="T175">
            <v>2.4311164901558593</v>
          </cell>
          <cell r="U175">
            <v>2.1074675681580644</v>
          </cell>
          <cell r="V175">
            <v>1.8911803184612741</v>
          </cell>
          <cell r="W175">
            <v>1.5451559905199812</v>
          </cell>
          <cell r="X175">
            <v>1.4708002621787872</v>
          </cell>
          <cell r="Y175">
            <v>1.580482261041587</v>
          </cell>
          <cell r="Z175">
            <v>1.38987072</v>
          </cell>
          <cell r="AA175">
            <v>1.8173303599999999</v>
          </cell>
          <cell r="AB175">
            <v>1.5136049433773811</v>
          </cell>
          <cell r="AC175">
            <v>1.4027949732052674</v>
          </cell>
          <cell r="AD175">
            <v>1.3671049082637361</v>
          </cell>
          <cell r="AE175">
            <v>1.4256651163527188</v>
          </cell>
        </row>
        <row r="176">
          <cell r="H176">
            <v>2.3326221600000001</v>
          </cell>
          <cell r="I176">
            <v>2.1343561800000002</v>
          </cell>
          <cell r="J176">
            <v>2.7849274200000003</v>
          </cell>
          <cell r="K176">
            <v>3.7213380599999999</v>
          </cell>
          <cell r="L176">
            <v>3.8396688000000001</v>
          </cell>
          <cell r="M176">
            <v>4.5304399799999997</v>
          </cell>
          <cell r="N176">
            <v>3.8655843599999997</v>
          </cell>
          <cell r="O176">
            <v>3.7622019600000001</v>
          </cell>
          <cell r="P176">
            <v>4.9317826799999995</v>
          </cell>
          <cell r="Q176">
            <v>3.5256144000000003</v>
          </cell>
          <cell r="R176">
            <v>4.1166087600000001</v>
          </cell>
          <cell r="S176">
            <v>3.6865428600000003</v>
          </cell>
          <cell r="T176">
            <v>4.4936060400000004</v>
          </cell>
          <cell r="U176">
            <v>4.0552175400000001</v>
          </cell>
          <cell r="V176">
            <v>4.7025844800000005</v>
          </cell>
          <cell r="W176">
            <v>5.7826820000000012</v>
          </cell>
          <cell r="X176">
            <v>6.4745300000000006</v>
          </cell>
          <cell r="Y176">
            <v>4.3306040000000001</v>
          </cell>
          <cell r="Z176">
            <v>5.0644289999999996</v>
          </cell>
          <cell r="AA176">
            <v>4.8802399999999997</v>
          </cell>
          <cell r="AB176">
            <v>5.314560624425317</v>
          </cell>
          <cell r="AC176">
            <v>5.8392883922912757</v>
          </cell>
          <cell r="AD176">
            <v>5.5907307068579604</v>
          </cell>
          <cell r="AE176">
            <v>5.3970025110934667</v>
          </cell>
        </row>
        <row r="177">
          <cell r="H177">
            <v>1.2016538399999999</v>
          </cell>
          <cell r="I177">
            <v>1.0995168200000001</v>
          </cell>
          <cell r="J177">
            <v>1.4346595800000002</v>
          </cell>
          <cell r="K177">
            <v>1.91705294</v>
          </cell>
          <cell r="L177">
            <v>1.9780112000000001</v>
          </cell>
          <cell r="M177">
            <v>2.3338630200000003</v>
          </cell>
          <cell r="N177">
            <v>1.99136164</v>
          </cell>
          <cell r="O177">
            <v>1.93810404</v>
          </cell>
          <cell r="P177">
            <v>2.5406153199999997</v>
          </cell>
          <cell r="Q177">
            <v>1.8162256000000001</v>
          </cell>
          <cell r="R177">
            <v>2.12067724</v>
          </cell>
          <cell r="S177">
            <v>1.8991281399999997</v>
          </cell>
          <cell r="T177">
            <v>2.3148879600000005</v>
          </cell>
          <cell r="U177">
            <v>2.0890514600000003</v>
          </cell>
          <cell r="V177">
            <v>2.4225435200000001</v>
          </cell>
          <cell r="W177">
            <v>2.7598760000000002</v>
          </cell>
          <cell r="X177">
            <v>3.2231519999999998</v>
          </cell>
          <cell r="Y177">
            <v>1.711967</v>
          </cell>
          <cell r="Z177">
            <v>2.2422549999999997</v>
          </cell>
          <cell r="AA177">
            <v>1.9980939999999998</v>
          </cell>
          <cell r="AB177">
            <v>2.2146394799898173</v>
          </cell>
          <cell r="AC177">
            <v>2.4529568455976025</v>
          </cell>
          <cell r="AD177">
            <v>2.3252751304701671</v>
          </cell>
          <cell r="AE177">
            <v>2.2545756506342292</v>
          </cell>
        </row>
        <row r="178">
          <cell r="H178">
            <v>7.7681670999999994</v>
          </cell>
          <cell r="I178">
            <v>6.1909778999999991</v>
          </cell>
          <cell r="J178">
            <v>6.2494579999999997</v>
          </cell>
          <cell r="K178">
            <v>6.6152219000000008</v>
          </cell>
          <cell r="L178">
            <v>5.5810154000000001</v>
          </cell>
          <cell r="M178">
            <v>5.2429889000000003</v>
          </cell>
          <cell r="N178">
            <v>4.4018980000000001</v>
          </cell>
          <cell r="O178">
            <v>6.0446849999999994</v>
          </cell>
          <cell r="P178">
            <v>9.751614</v>
          </cell>
          <cell r="Q178">
            <v>11.116424999999998</v>
          </cell>
          <cell r="R178">
            <v>11.370925</v>
          </cell>
          <cell r="S178">
            <v>11.869458999999999</v>
          </cell>
          <cell r="T178">
            <v>10.888947</v>
          </cell>
          <cell r="U178">
            <v>9.4940550000000012</v>
          </cell>
          <cell r="V178">
            <v>10.433181000000001</v>
          </cell>
          <cell r="W178">
            <v>5.9005559999999999</v>
          </cell>
          <cell r="X178">
            <v>6.8123880000000003</v>
          </cell>
          <cell r="Y178">
            <v>6.1123589999999997</v>
          </cell>
          <cell r="Z178">
            <v>9.229140000000001</v>
          </cell>
          <cell r="AA178">
            <v>8.458632999999999</v>
          </cell>
          <cell r="AB178">
            <v>8.0452519383000087</v>
          </cell>
          <cell r="AC178">
            <v>7.6519041966999959</v>
          </cell>
          <cell r="AD178">
            <v>7.4193123636000031</v>
          </cell>
          <cell r="AE178">
            <v>7.7886886725999984</v>
          </cell>
        </row>
        <row r="179">
          <cell r="H179">
            <v>0.94562667569891845</v>
          </cell>
          <cell r="I179">
            <v>0.87797440847584418</v>
          </cell>
          <cell r="J179">
            <v>0.76896588931383225</v>
          </cell>
          <cell r="K179">
            <v>0.63948110135578418</v>
          </cell>
          <cell r="L179">
            <v>0.43394926096228958</v>
          </cell>
          <cell r="M179">
            <v>0.70856563684818685</v>
          </cell>
          <cell r="N179">
            <v>0.99833300111063006</v>
          </cell>
          <cell r="O179">
            <v>1.2788148464054281</v>
          </cell>
          <cell r="P179">
            <v>1.1413744588863326</v>
          </cell>
          <cell r="Q179">
            <v>0.71823731071012475</v>
          </cell>
          <cell r="R179">
            <v>0.84101134433644587</v>
          </cell>
          <cell r="S179">
            <v>1.2251082266483837</v>
          </cell>
          <cell r="T179">
            <v>1.5651012636603874</v>
          </cell>
          <cell r="U179">
            <v>1.2759510039866273</v>
          </cell>
          <cell r="V179">
            <v>1.107505460703968</v>
          </cell>
          <cell r="W179">
            <v>0.63798485303363595</v>
          </cell>
          <cell r="X179">
            <v>0.62624539967892912</v>
          </cell>
          <cell r="Y179">
            <v>0.67166554183832972</v>
          </cell>
          <cell r="Z179">
            <v>0.492732</v>
          </cell>
          <cell r="AA179">
            <v>0.49918399999999996</v>
          </cell>
          <cell r="AB179">
            <v>0.51242220696340901</v>
          </cell>
          <cell r="AC179">
            <v>0.56820095103565071</v>
          </cell>
          <cell r="AD179">
            <v>0.49314781500982674</v>
          </cell>
          <cell r="AE179">
            <v>0.5050087559041242</v>
          </cell>
        </row>
        <row r="180">
          <cell r="H180">
            <v>0.38265402430108175</v>
          </cell>
          <cell r="I180">
            <v>0.35527809152415585</v>
          </cell>
          <cell r="J180">
            <v>0.31116708068616789</v>
          </cell>
          <cell r="K180">
            <v>0.25877021364421587</v>
          </cell>
          <cell r="L180">
            <v>0.17560040903771046</v>
          </cell>
          <cell r="M180">
            <v>0.28672572315181322</v>
          </cell>
          <cell r="N180">
            <v>0.4039819838893699</v>
          </cell>
          <cell r="O180">
            <v>0.51748079859457219</v>
          </cell>
          <cell r="P180">
            <v>0.46186464611366751</v>
          </cell>
          <cell r="Q180">
            <v>0.29063942928987535</v>
          </cell>
          <cell r="R180">
            <v>0.34032074566355414</v>
          </cell>
          <cell r="S180">
            <v>0.49574806335161636</v>
          </cell>
          <cell r="T180">
            <v>0.63332847133961268</v>
          </cell>
          <cell r="U180">
            <v>0.51632192601337268</v>
          </cell>
          <cell r="V180">
            <v>0.44815933429603194</v>
          </cell>
          <cell r="W180">
            <v>0.25816474696636388</v>
          </cell>
          <cell r="X180">
            <v>0.25341430032107087</v>
          </cell>
          <cell r="Y180">
            <v>0.27179385816167018</v>
          </cell>
          <cell r="Z180">
            <v>0.492732</v>
          </cell>
          <cell r="AA180">
            <v>0.49918399999999996</v>
          </cell>
          <cell r="AB180">
            <v>0.51242220696340901</v>
          </cell>
          <cell r="AC180">
            <v>0.56820095103565071</v>
          </cell>
          <cell r="AD180">
            <v>0.49314781500982674</v>
          </cell>
          <cell r="AE180">
            <v>0.5050087559041242</v>
          </cell>
        </row>
        <row r="181">
          <cell r="H181">
            <v>0.40274807407407415</v>
          </cell>
          <cell r="I181">
            <v>0.37036307407407404</v>
          </cell>
          <cell r="J181">
            <v>0.48768807407407411</v>
          </cell>
          <cell r="K181">
            <v>0.46379207407407413</v>
          </cell>
          <cell r="L181">
            <v>0.53812807407407393</v>
          </cell>
          <cell r="M181">
            <v>0.42164107407407414</v>
          </cell>
          <cell r="N181">
            <v>0.43037807407407414</v>
          </cell>
          <cell r="O181">
            <v>0.50291507407407388</v>
          </cell>
          <cell r="P181">
            <v>0.48163407407407416</v>
          </cell>
          <cell r="Q181">
            <v>0.45580907407407417</v>
          </cell>
          <cell r="R181">
            <v>0.6205150740740738</v>
          </cell>
          <cell r="S181">
            <v>0.56234507407407419</v>
          </cell>
          <cell r="T181">
            <v>0.58473807407407419</v>
          </cell>
          <cell r="U181">
            <v>0.5404590740740739</v>
          </cell>
          <cell r="V181">
            <v>0.42069407407407394</v>
          </cell>
          <cell r="W181">
            <v>1.2428048860740741</v>
          </cell>
          <cell r="X181">
            <v>1.1604115330740739</v>
          </cell>
          <cell r="Y181">
            <v>1.2477731920740742</v>
          </cell>
          <cell r="Z181">
            <v>8.7690780740740752</v>
          </cell>
          <cell r="AA181">
            <v>11.037976074074074</v>
          </cell>
          <cell r="AB181">
            <v>9.3237041313177169</v>
          </cell>
          <cell r="AC181">
            <v>8.7162296123734357</v>
          </cell>
          <cell r="AD181">
            <v>8.4335868012343536</v>
          </cell>
          <cell r="AE181">
            <v>8.7947699601225242</v>
          </cell>
        </row>
        <row r="182">
          <cell r="H182">
            <v>1.2680339999999999</v>
          </cell>
          <cell r="I182">
            <v>3.2701959999999999</v>
          </cell>
          <cell r="J182">
            <v>2.1934979999999999</v>
          </cell>
          <cell r="K182">
            <v>2.1689530000000001</v>
          </cell>
          <cell r="L182">
            <v>1.452771</v>
          </cell>
          <cell r="M182">
            <v>0.90405199999999997</v>
          </cell>
          <cell r="N182">
            <v>1.359175</v>
          </cell>
          <cell r="O182">
            <v>1.5139029999999998</v>
          </cell>
          <cell r="P182">
            <v>2.30301</v>
          </cell>
          <cell r="Q182">
            <v>2.7516340000000001</v>
          </cell>
          <cell r="R182">
            <v>4.7814439999999996</v>
          </cell>
          <cell r="S182">
            <v>4.4062680000000007</v>
          </cell>
          <cell r="T182">
            <v>3.36571</v>
          </cell>
          <cell r="U182">
            <v>3.4345909999999997</v>
          </cell>
          <cell r="V182">
            <v>2.0285880000000001</v>
          </cell>
          <cell r="W182">
            <v>0.95992100000000002</v>
          </cell>
          <cell r="X182">
            <v>1.6628509999999999</v>
          </cell>
          <cell r="Y182">
            <v>1.8797829999999998</v>
          </cell>
          <cell r="Z182">
            <v>2.3661449999999999</v>
          </cell>
          <cell r="AA182">
            <v>3.0826709999999999</v>
          </cell>
          <cell r="AB182">
            <v>3.0169681880581578</v>
          </cell>
          <cell r="AC182">
            <v>2.5401827085011996</v>
          </cell>
          <cell r="AD182">
            <v>2.2922556070064219</v>
          </cell>
          <cell r="AE182">
            <v>2.6029925645564869</v>
          </cell>
        </row>
        <row r="183">
          <cell r="H183">
            <v>0.75905672000000002</v>
          </cell>
          <cell r="I183">
            <v>0.75352307799999996</v>
          </cell>
          <cell r="J183">
            <v>1.0492427340000001</v>
          </cell>
          <cell r="K183">
            <v>0.82287268399999991</v>
          </cell>
          <cell r="L183">
            <v>0.67738382599999991</v>
          </cell>
          <cell r="M183">
            <v>1.2262085980000001</v>
          </cell>
          <cell r="N183">
            <v>0.94672238399999986</v>
          </cell>
          <cell r="O183">
            <v>0.94664478799999996</v>
          </cell>
          <cell r="P183">
            <v>0.89970378400000006</v>
          </cell>
          <cell r="Q183">
            <v>0.77038129399999988</v>
          </cell>
          <cell r="R183">
            <v>1.1871685080000001</v>
          </cell>
          <cell r="S183">
            <v>1.3819149399999999</v>
          </cell>
          <cell r="T183">
            <v>2.1635749979999996</v>
          </cell>
          <cell r="U183">
            <v>1.9397220020000001</v>
          </cell>
          <cell r="V183">
            <v>1.5831111979999999</v>
          </cell>
          <cell r="W183">
            <v>1.026218284</v>
          </cell>
          <cell r="X183">
            <v>1.045345602</v>
          </cell>
          <cell r="Y183">
            <v>1.134643912</v>
          </cell>
          <cell r="Z183">
            <v>7.6951280000000004</v>
          </cell>
          <cell r="AA183">
            <v>4.5313210000000002</v>
          </cell>
          <cell r="AB183">
            <v>4.4960725606</v>
          </cell>
          <cell r="AC183">
            <v>4.5696217040999993</v>
          </cell>
          <cell r="AD183">
            <v>4.8413475147999998</v>
          </cell>
          <cell r="AE183">
            <v>5.1556288689000001</v>
          </cell>
        </row>
        <row r="184">
          <cell r="H184">
            <v>1.5868732800000001</v>
          </cell>
          <cell r="I184">
            <v>1.5850439220000003</v>
          </cell>
          <cell r="J184">
            <v>2.1840582660000001</v>
          </cell>
          <cell r="K184">
            <v>1.6983533159999999</v>
          </cell>
          <cell r="L184">
            <v>1.4102051739999999</v>
          </cell>
          <cell r="M184">
            <v>2.5247384019999997</v>
          </cell>
          <cell r="N184">
            <v>1.9978036160000001</v>
          </cell>
          <cell r="O184">
            <v>1.9580872119999999</v>
          </cell>
          <cell r="P184">
            <v>1.839522216</v>
          </cell>
          <cell r="Q184">
            <v>1.601259706</v>
          </cell>
          <cell r="R184">
            <v>2.454743492</v>
          </cell>
          <cell r="S184">
            <v>2.82329506</v>
          </cell>
          <cell r="T184">
            <v>4.3995720020000002</v>
          </cell>
          <cell r="U184">
            <v>3.9502809980000002</v>
          </cell>
          <cell r="V184">
            <v>3.2548358020000001</v>
          </cell>
          <cell r="W184">
            <v>3.1835925159999996</v>
          </cell>
          <cell r="X184">
            <v>3.2696349979999999</v>
          </cell>
          <cell r="Y184">
            <v>3.3710648879999998</v>
          </cell>
          <cell r="Z184">
            <v>7.6951280000000004</v>
          </cell>
          <cell r="AA184">
            <v>4.5313210000000002</v>
          </cell>
          <cell r="AB184">
            <v>4.4960725606</v>
          </cell>
          <cell r="AC184">
            <v>4.5696217040999993</v>
          </cell>
          <cell r="AD184">
            <v>4.8413475147999998</v>
          </cell>
          <cell r="AE184">
            <v>5.1556288689000001</v>
          </cell>
        </row>
        <row r="185">
          <cell r="H185">
            <v>2.0197172999999999</v>
          </cell>
          <cell r="I185">
            <v>2.4033025800000001</v>
          </cell>
          <cell r="J185">
            <v>1.6100873399999998</v>
          </cell>
          <cell r="K185">
            <v>2.2882799</v>
          </cell>
          <cell r="L185">
            <v>2.8939977200000002</v>
          </cell>
          <cell r="M185">
            <v>2.6208346827820002</v>
          </cell>
          <cell r="N185">
            <v>2.808180909576</v>
          </cell>
          <cell r="O185">
            <v>2.4410076620000001</v>
          </cell>
          <cell r="P185">
            <v>3.4118360120000002</v>
          </cell>
          <cell r="Q185">
            <v>4.6980795400000002</v>
          </cell>
          <cell r="R185">
            <v>5.0203619890400004</v>
          </cell>
          <cell r="S185">
            <v>6.1223928520000008</v>
          </cell>
          <cell r="T185">
            <v>6.8415446340000008</v>
          </cell>
          <cell r="U185">
            <v>6.7605348059999999</v>
          </cell>
          <cell r="V185">
            <v>5.2803142400000009</v>
          </cell>
          <cell r="W185">
            <v>4.7062230000000014</v>
          </cell>
          <cell r="X185">
            <v>4.0795029999999999</v>
          </cell>
          <cell r="Y185">
            <v>5.6370279999999999</v>
          </cell>
          <cell r="Z185">
            <v>3.2726250000000001</v>
          </cell>
          <cell r="AA185">
            <v>4.1234289999999998</v>
          </cell>
          <cell r="AB185">
            <v>4.1990751697822688</v>
          </cell>
          <cell r="AC185">
            <v>3.9559845486033547</v>
          </cell>
          <cell r="AD185">
            <v>4.2245626971251937</v>
          </cell>
          <cell r="AE185">
            <v>4.3471217789162413</v>
          </cell>
        </row>
        <row r="186">
          <cell r="H186">
            <v>3.9206276999999998</v>
          </cell>
          <cell r="I186">
            <v>5.0675564199999998</v>
          </cell>
          <cell r="J186">
            <v>3.3396976600000001</v>
          </cell>
          <cell r="K186">
            <v>4.6083171000000016</v>
          </cell>
          <cell r="L186">
            <v>5.7593702800000006</v>
          </cell>
          <cell r="M186">
            <v>5.3036676835180003</v>
          </cell>
          <cell r="N186">
            <v>5.8835187068239998</v>
          </cell>
          <cell r="O186">
            <v>5.0332471999999999</v>
          </cell>
          <cell r="P186">
            <v>6.8259360000000013</v>
          </cell>
          <cell r="Q186">
            <v>9.5154594599999989</v>
          </cell>
          <cell r="R186">
            <v>10.112064566960001</v>
          </cell>
          <cell r="S186">
            <v>12.42666404</v>
          </cell>
          <cell r="T186">
            <v>13.837188780000002</v>
          </cell>
          <cell r="U186">
            <v>13.824212319999997</v>
          </cell>
          <cell r="V186">
            <v>10.725069760000002</v>
          </cell>
          <cell r="W186">
            <v>7.2359570000000009</v>
          </cell>
          <cell r="X186">
            <v>9.5127849999999992</v>
          </cell>
          <cell r="Y186">
            <v>8.7675900000000002</v>
          </cell>
          <cell r="Z186">
            <v>3.607186</v>
          </cell>
          <cell r="AA186">
            <v>4.0182390000000003</v>
          </cell>
          <cell r="AB186">
            <v>4.2711939641417151</v>
          </cell>
          <cell r="AC186">
            <v>4.5946027044206739</v>
          </cell>
          <cell r="AD186">
            <v>4.429112704129059</v>
          </cell>
          <cell r="AE186">
            <v>4.328169119778071</v>
          </cell>
        </row>
        <row r="207">
          <cell r="G207" t="str">
            <v>Base</v>
          </cell>
          <cell r="H207">
            <v>42.389799174074071</v>
          </cell>
          <cell r="I207">
            <v>36.465809974074077</v>
          </cell>
          <cell r="J207">
            <v>35.569335074074075</v>
          </cell>
          <cell r="K207">
            <v>38.272286974074078</v>
          </cell>
          <cell r="L207">
            <v>34.157084474074075</v>
          </cell>
          <cell r="M207">
            <v>35.53257534037408</v>
          </cell>
          <cell r="N207">
            <v>36.773434690474069</v>
          </cell>
          <cell r="O207">
            <v>42.359566936074067</v>
          </cell>
          <cell r="P207">
            <v>51.593021086074074</v>
          </cell>
          <cell r="Q207">
            <v>51.05823207407407</v>
          </cell>
          <cell r="R207">
            <v>58.828523630074066</v>
          </cell>
          <cell r="S207">
            <v>69.276658966074081</v>
          </cell>
          <cell r="T207">
            <v>78.406612488074074</v>
          </cell>
          <cell r="U207">
            <v>74.656716200074086</v>
          </cell>
          <cell r="V207">
            <v>62.619136074074078</v>
          </cell>
          <cell r="W207">
            <v>48.797968286074081</v>
          </cell>
          <cell r="X207">
            <v>52.20252758307408</v>
          </cell>
          <cell r="Y207">
            <v>51.00957789207407</v>
          </cell>
          <cell r="Z207">
            <v>67.083563074074078</v>
          </cell>
          <cell r="AA207">
            <v>72.079969074074057</v>
          </cell>
          <cell r="AB207">
            <v>65.729459982444979</v>
          </cell>
          <cell r="AC207">
            <v>64.942320409137878</v>
          </cell>
          <cell r="AD207">
            <v>63.362334928324181</v>
          </cell>
          <cell r="AE207">
            <v>65.142943044759335</v>
          </cell>
        </row>
        <row r="208">
          <cell r="G208" t="str">
            <v>Low</v>
          </cell>
          <cell r="H208">
            <v>42.389799174074071</v>
          </cell>
          <cell r="I208">
            <v>36.465809974074077</v>
          </cell>
          <cell r="J208">
            <v>35.569335074074075</v>
          </cell>
          <cell r="K208">
            <v>38.272286974074078</v>
          </cell>
          <cell r="L208">
            <v>34.157084474074075</v>
          </cell>
          <cell r="M208">
            <v>35.53257534037408</v>
          </cell>
          <cell r="N208">
            <v>36.773434690474069</v>
          </cell>
          <cell r="O208">
            <v>42.359566936074067</v>
          </cell>
          <cell r="P208">
            <v>51.593021086074074</v>
          </cell>
          <cell r="Q208">
            <v>51.05823207407407</v>
          </cell>
          <cell r="R208">
            <v>58.828523630074066</v>
          </cell>
          <cell r="S208">
            <v>69.276658966074081</v>
          </cell>
          <cell r="T208">
            <v>78.406612488074074</v>
          </cell>
          <cell r="U208">
            <v>74.656716200074086</v>
          </cell>
          <cell r="V208">
            <v>62.619136074074078</v>
          </cell>
          <cell r="W208">
            <v>48.797968286074081</v>
          </cell>
          <cell r="X208">
            <v>52.20252758307408</v>
          </cell>
          <cell r="Y208">
            <v>51.00957789207407</v>
          </cell>
          <cell r="Z208">
            <v>67.083563074074078</v>
          </cell>
          <cell r="AA208">
            <v>72.079969074074057</v>
          </cell>
          <cell r="AB208">
            <v>65.729459982444979</v>
          </cell>
          <cell r="AC208">
            <v>64.942320409137878</v>
          </cell>
          <cell r="AD208">
            <v>63.362334928324181</v>
          </cell>
          <cell r="AE208">
            <v>65.142943044759335</v>
          </cell>
        </row>
        <row r="209">
          <cell r="G209" t="str">
            <v>High</v>
          </cell>
          <cell r="H209">
            <v>42.389799174074071</v>
          </cell>
          <cell r="I209">
            <v>36.465809974074077</v>
          </cell>
          <cell r="J209">
            <v>35.569335074074075</v>
          </cell>
          <cell r="K209">
            <v>38.272286974074078</v>
          </cell>
          <cell r="L209">
            <v>34.157084474074075</v>
          </cell>
          <cell r="M209">
            <v>35.53257534037408</v>
          </cell>
          <cell r="N209">
            <v>36.773434690474069</v>
          </cell>
          <cell r="O209">
            <v>42.359566936074067</v>
          </cell>
          <cell r="P209">
            <v>51.593021086074074</v>
          </cell>
          <cell r="Q209">
            <v>51.05823207407407</v>
          </cell>
          <cell r="R209">
            <v>58.828523630074066</v>
          </cell>
          <cell r="S209">
            <v>69.276658966074081</v>
          </cell>
          <cell r="T209">
            <v>78.406612488074074</v>
          </cell>
          <cell r="U209">
            <v>74.656716200074086</v>
          </cell>
          <cell r="V209">
            <v>62.619136074074078</v>
          </cell>
          <cell r="W209">
            <v>48.797968286074081</v>
          </cell>
          <cell r="X209">
            <v>52.20252758307408</v>
          </cell>
          <cell r="Y209">
            <v>51.00957789207407</v>
          </cell>
          <cell r="Z209">
            <v>67.083563074074078</v>
          </cell>
          <cell r="AA209">
            <v>72.079969074074057</v>
          </cell>
          <cell r="AB209">
            <v>65.729459982444979</v>
          </cell>
          <cell r="AC209">
            <v>64.942320409137878</v>
          </cell>
          <cell r="AD209">
            <v>63.362334928324181</v>
          </cell>
          <cell r="AE209">
            <v>65.142943044759335</v>
          </cell>
        </row>
        <row r="210">
          <cell r="G210" t="str">
            <v>Base</v>
          </cell>
        </row>
        <row r="211">
          <cell r="G211" t="str">
            <v>Low</v>
          </cell>
          <cell r="H211">
            <v>0</v>
          </cell>
          <cell r="I211">
            <v>0</v>
          </cell>
          <cell r="J211">
            <v>0</v>
          </cell>
          <cell r="K211">
            <v>0</v>
          </cell>
          <cell r="L211">
            <v>0</v>
          </cell>
          <cell r="M211">
            <v>0</v>
          </cell>
          <cell r="N211">
            <v>0</v>
          </cell>
          <cell r="O211">
            <v>0</v>
          </cell>
          <cell r="P211">
            <v>0</v>
          </cell>
          <cell r="Q211">
            <v>0</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row>
        <row r="212">
          <cell r="G212" t="str">
            <v>High</v>
          </cell>
          <cell r="H212">
            <v>0</v>
          </cell>
          <cell r="I212">
            <v>0</v>
          </cell>
          <cell r="J212">
            <v>0</v>
          </cell>
          <cell r="K212">
            <v>0</v>
          </cell>
          <cell r="L212">
            <v>0</v>
          </cell>
          <cell r="M212">
            <v>0</v>
          </cell>
          <cell r="N212">
            <v>0</v>
          </cell>
          <cell r="O212">
            <v>0</v>
          </cell>
          <cell r="P212">
            <v>0</v>
          </cell>
          <cell r="Q212">
            <v>0</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row>
        <row r="214">
          <cell r="G214">
            <v>1986</v>
          </cell>
          <cell r="H214">
            <v>1987</v>
          </cell>
          <cell r="I214">
            <v>1988</v>
          </cell>
          <cell r="J214">
            <v>1989</v>
          </cell>
          <cell r="K214">
            <v>1990</v>
          </cell>
          <cell r="L214">
            <v>1991</v>
          </cell>
          <cell r="M214">
            <v>1992</v>
          </cell>
          <cell r="N214">
            <v>1993</v>
          </cell>
          <cell r="O214">
            <v>1994</v>
          </cell>
          <cell r="P214">
            <v>1995</v>
          </cell>
          <cell r="Q214">
            <v>1996</v>
          </cell>
          <cell r="R214">
            <v>1997</v>
          </cell>
          <cell r="S214">
            <v>1998</v>
          </cell>
          <cell r="T214">
            <v>1999</v>
          </cell>
          <cell r="U214">
            <v>2000</v>
          </cell>
          <cell r="V214">
            <v>2001</v>
          </cell>
          <cell r="W214">
            <v>2002</v>
          </cell>
          <cell r="X214">
            <v>2003</v>
          </cell>
          <cell r="Y214">
            <v>2004</v>
          </cell>
          <cell r="Z214">
            <v>2005</v>
          </cell>
          <cell r="AA214">
            <v>2006</v>
          </cell>
          <cell r="AB214">
            <v>2007</v>
          </cell>
          <cell r="AC214">
            <v>2008</v>
          </cell>
          <cell r="AD214">
            <v>2009</v>
          </cell>
          <cell r="AE214">
            <v>2010</v>
          </cell>
        </row>
        <row r="216">
          <cell r="G216">
            <v>208998.69198523989</v>
          </cell>
          <cell r="H216">
            <v>200145.98024940802</v>
          </cell>
          <cell r="I216">
            <v>204298.48758186327</v>
          </cell>
          <cell r="J216">
            <v>212514.47308934119</v>
          </cell>
          <cell r="K216">
            <v>218248.8879770175</v>
          </cell>
          <cell r="L216">
            <v>230735.79972918943</v>
          </cell>
          <cell r="M216">
            <v>231528.43027437758</v>
          </cell>
          <cell r="N216">
            <v>244878.83743148466</v>
          </cell>
          <cell r="O216">
            <v>242786.25970780815</v>
          </cell>
          <cell r="P216">
            <v>255559.09058324914</v>
          </cell>
          <cell r="Q216">
            <v>268008.32621918456</v>
          </cell>
          <cell r="R216">
            <v>265489.37581064156</v>
          </cell>
          <cell r="S216">
            <v>272482.6174634418</v>
          </cell>
          <cell r="T216">
            <v>284410.89610058442</v>
          </cell>
          <cell r="U216">
            <v>300017.95217937022</v>
          </cell>
          <cell r="V216">
            <v>317942.85702325829</v>
          </cell>
          <cell r="W216">
            <v>335695.10260296741</v>
          </cell>
          <cell r="X216">
            <v>348922.95366756298</v>
          </cell>
          <cell r="Y216">
            <v>353537.99027757213</v>
          </cell>
          <cell r="Z216">
            <v>354596.7797693297</v>
          </cell>
          <cell r="AA216">
            <v>359853.55392939574</v>
          </cell>
          <cell r="AB216">
            <v>355546.86718435638</v>
          </cell>
          <cell r="AC216">
            <v>351120.83370566339</v>
          </cell>
          <cell r="AD216">
            <v>353655.16843746061</v>
          </cell>
          <cell r="AE216">
            <v>360684.15806895884</v>
          </cell>
        </row>
        <row r="217">
          <cell r="G217">
            <v>73536.576809621445</v>
          </cell>
          <cell r="H217">
            <v>90173.965820167112</v>
          </cell>
          <cell r="I217">
            <v>92044.840537701777</v>
          </cell>
          <cell r="J217">
            <v>95746.478689050549</v>
          </cell>
          <cell r="K217">
            <v>98330.06758469365</v>
          </cell>
          <cell r="L217">
            <v>103955.93302619121</v>
          </cell>
          <cell r="M217">
            <v>104313.04556775086</v>
          </cell>
          <cell r="N217">
            <v>110327.95107407245</v>
          </cell>
          <cell r="O217">
            <v>109385.15905848605</v>
          </cell>
          <cell r="P217">
            <v>115139.84278160419</v>
          </cell>
          <cell r="Q217">
            <v>120748.73358881973</v>
          </cell>
          <cell r="R217">
            <v>119613.84320651177</v>
          </cell>
          <cell r="S217">
            <v>122764.58514490072</v>
          </cell>
          <cell r="T217">
            <v>128138.76347603065</v>
          </cell>
          <cell r="U217">
            <v>135170.38179605946</v>
          </cell>
          <cell r="V217">
            <v>143246.28596714657</v>
          </cell>
          <cell r="W217">
            <v>151244.40006437257</v>
          </cell>
          <cell r="X217">
            <v>157204.08902883093</v>
          </cell>
          <cell r="Y217">
            <v>159283.35213974226</v>
          </cell>
          <cell r="Z217">
            <v>162515.65727255808</v>
          </cell>
          <cell r="AA217">
            <v>167612.08530117007</v>
          </cell>
          <cell r="AB217">
            <v>168423.08861424751</v>
          </cell>
          <cell r="AC217">
            <v>169187.35438208625</v>
          </cell>
          <cell r="AD217">
            <v>173048.3572794295</v>
          </cell>
          <cell r="AE217">
            <v>179117.10252840212</v>
          </cell>
        </row>
        <row r="218">
          <cell r="G218">
            <v>104499.34599261994</v>
          </cell>
          <cell r="H218">
            <v>105807.50910078075</v>
          </cell>
          <cell r="I218">
            <v>108002.7390865257</v>
          </cell>
          <cell r="J218">
            <v>112346.13364419344</v>
          </cell>
          <cell r="K218">
            <v>115377.64171974598</v>
          </cell>
          <cell r="L218">
            <v>121978.86862029215</v>
          </cell>
          <cell r="M218">
            <v>122397.89409119615</v>
          </cell>
          <cell r="N218">
            <v>129455.60928994505</v>
          </cell>
          <cell r="O218">
            <v>128349.36455664544</v>
          </cell>
          <cell r="P218">
            <v>135101.74308261863</v>
          </cell>
          <cell r="Q218">
            <v>141683.05244094582</v>
          </cell>
          <cell r="R218">
            <v>140351.40507064035</v>
          </cell>
          <cell r="S218">
            <v>144048.39403289961</v>
          </cell>
          <cell r="T218">
            <v>150354.29859757473</v>
          </cell>
          <cell r="U218">
            <v>158604.99504441186</v>
          </cell>
          <cell r="V218">
            <v>168081.02613950011</v>
          </cell>
          <cell r="W218">
            <v>177465.78062417047</v>
          </cell>
          <cell r="X218">
            <v>184458.70633847601</v>
          </cell>
          <cell r="Y218">
            <v>186898.45320476568</v>
          </cell>
          <cell r="Z218">
            <v>186028.83658052023</v>
          </cell>
          <cell r="AA218">
            <v>187392.62346713556</v>
          </cell>
          <cell r="AB218">
            <v>183688.58010542323</v>
          </cell>
          <cell r="AC218">
            <v>179917.79537687683</v>
          </cell>
          <cell r="AD218">
            <v>179846.95356055681</v>
          </cell>
          <cell r="AE218">
            <v>182057.43147324634</v>
          </cell>
        </row>
        <row r="219">
          <cell r="G219">
            <v>13423.836588687245</v>
          </cell>
          <cell r="H219">
            <v>21791.875763514865</v>
          </cell>
          <cell r="I219">
            <v>22224.659925521173</v>
          </cell>
          <cell r="J219">
            <v>22732.952835002077</v>
          </cell>
          <cell r="K219">
            <v>23080.895311996119</v>
          </cell>
          <cell r="L219">
            <v>24394.967985397427</v>
          </cell>
          <cell r="M219">
            <v>24342.77819338522</v>
          </cell>
          <cell r="N219">
            <v>25847.114822320538</v>
          </cell>
          <cell r="O219">
            <v>25597.201842348808</v>
          </cell>
          <cell r="P219">
            <v>26685.15216798272</v>
          </cell>
          <cell r="Q219">
            <v>27183.979842094126</v>
          </cell>
          <cell r="R219">
            <v>26370.318525564584</v>
          </cell>
          <cell r="S219">
            <v>26408.046610476242</v>
          </cell>
          <cell r="T219">
            <v>27113.984701041256</v>
          </cell>
          <cell r="U219">
            <v>28084.473978898819</v>
          </cell>
          <cell r="V219">
            <v>29362.800335296797</v>
          </cell>
          <cell r="W219">
            <v>30805.387561284086</v>
          </cell>
          <cell r="X219">
            <v>32039.384416567875</v>
          </cell>
          <cell r="Y219">
            <v>32288.612309161115</v>
          </cell>
          <cell r="Z219">
            <v>32756.354184115167</v>
          </cell>
          <cell r="AA219">
            <v>33718.918515821199</v>
          </cell>
          <cell r="AB219">
            <v>33600.302576498187</v>
          </cell>
          <cell r="AC219">
            <v>33338.384168395656</v>
          </cell>
          <cell r="AD219">
            <v>33752.759044080267</v>
          </cell>
          <cell r="AE219">
            <v>34616.681984882525</v>
          </cell>
        </row>
        <row r="220">
          <cell r="G220">
            <v>42956.277083799177</v>
          </cell>
          <cell r="H220">
            <v>40249.231290308788</v>
          </cell>
          <cell r="I220">
            <v>41048.576423532184</v>
          </cell>
          <cell r="J220">
            <v>41987.384954699257</v>
          </cell>
          <cell r="K220">
            <v>42630.028909915964</v>
          </cell>
          <cell r="L220">
            <v>45057.099233644389</v>
          </cell>
          <cell r="M220">
            <v>44960.705557740206</v>
          </cell>
          <cell r="N220">
            <v>47739.190235863898</v>
          </cell>
          <cell r="O220">
            <v>47277.605127611147</v>
          </cell>
          <cell r="P220">
            <v>49287.03124420641</v>
          </cell>
          <cell r="Q220">
            <v>50208.35764342035</v>
          </cell>
          <cell r="R220">
            <v>48705.538754566136</v>
          </cell>
          <cell r="S220">
            <v>48775.221898515229</v>
          </cell>
          <cell r="T220">
            <v>50079.077784632274</v>
          </cell>
          <cell r="U220">
            <v>51871.555303921945</v>
          </cell>
          <cell r="V220">
            <v>54232.602775994215</v>
          </cell>
          <cell r="W220">
            <v>56897.037336162713</v>
          </cell>
          <cell r="X220">
            <v>59176.208958597657</v>
          </cell>
          <cell r="Y220">
            <v>59636.528721881943</v>
          </cell>
          <cell r="Z220">
            <v>59267.380594230824</v>
          </cell>
          <cell r="AA220">
            <v>59661.108667141169</v>
          </cell>
          <cell r="AB220">
            <v>58346.611071043306</v>
          </cell>
          <cell r="AC220">
            <v>56953.433458145395</v>
          </cell>
          <cell r="AD220">
            <v>56761.820168837978</v>
          </cell>
          <cell r="AE220">
            <v>57298.25438694148</v>
          </cell>
        </row>
        <row r="221">
          <cell r="G221">
            <v>10739.069270949794</v>
          </cell>
          <cell r="H221">
            <v>10062.307822577197</v>
          </cell>
          <cell r="I221">
            <v>10262.144105883046</v>
          </cell>
          <cell r="J221">
            <v>10496.846238674814</v>
          </cell>
          <cell r="K221">
            <v>10657.507227478991</v>
          </cell>
          <cell r="L221">
            <v>11264.274808411097</v>
          </cell>
          <cell r="M221">
            <v>11240.176389435052</v>
          </cell>
          <cell r="N221">
            <v>11934.797558965975</v>
          </cell>
          <cell r="O221">
            <v>11819.401281902787</v>
          </cell>
          <cell r="P221">
            <v>12321.757811051602</v>
          </cell>
          <cell r="Q221">
            <v>12552.089410855087</v>
          </cell>
          <cell r="R221">
            <v>12176.384688641534</v>
          </cell>
          <cell r="S221">
            <v>12193.805474628807</v>
          </cell>
          <cell r="T221">
            <v>12519.769446158069</v>
          </cell>
          <cell r="U221">
            <v>12967.888825980486</v>
          </cell>
          <cell r="V221">
            <v>13558.150693998554</v>
          </cell>
          <cell r="W221">
            <v>14224.259334040678</v>
          </cell>
          <cell r="X221">
            <v>14794.052239649414</v>
          </cell>
          <cell r="Y221">
            <v>14909.132180470486</v>
          </cell>
          <cell r="Z221">
            <v>16089.783930114661</v>
          </cell>
          <cell r="AA221">
            <v>17617.092653342384</v>
          </cell>
          <cell r="AB221">
            <v>18419.311769849035</v>
          </cell>
          <cell r="AC221">
            <v>19009.848165719726</v>
          </cell>
          <cell r="AD221">
            <v>19949.851202602753</v>
          </cell>
          <cell r="AE221">
            <v>21177.433659989274</v>
          </cell>
        </row>
        <row r="222">
          <cell r="G222">
            <v>22373.060981145409</v>
          </cell>
          <cell r="H222">
            <v>19427.476132820269</v>
          </cell>
          <cell r="I222">
            <v>19813.303588395116</v>
          </cell>
          <cell r="J222">
            <v>20266.447157796101</v>
          </cell>
          <cell r="K222">
            <v>20576.638177640001</v>
          </cell>
          <cell r="L222">
            <v>21748.135105042526</v>
          </cell>
          <cell r="M222">
            <v>21701.60786022446</v>
          </cell>
          <cell r="N222">
            <v>23042.725268910268</v>
          </cell>
          <cell r="O222">
            <v>22819.927630635757</v>
          </cell>
          <cell r="P222">
            <v>23789.836288996135</v>
          </cell>
          <cell r="Q222">
            <v>24234.541592860558</v>
          </cell>
          <cell r="R222">
            <v>23509.161823876082</v>
          </cell>
          <cell r="S222">
            <v>23542.796444278309</v>
          </cell>
          <cell r="T222">
            <v>24172.140863938701</v>
          </cell>
          <cell r="U222">
            <v>25037.332896388816</v>
          </cell>
          <cell r="V222">
            <v>26176.96195119722</v>
          </cell>
          <cell r="W222">
            <v>27463.02971362921</v>
          </cell>
          <cell r="X222">
            <v>28563.138979768595</v>
          </cell>
          <cell r="Y222">
            <v>28785.325862051341</v>
          </cell>
          <cell r="Z222">
            <v>28924.071606197242</v>
          </cell>
          <cell r="AA222">
            <v>29469.866159102188</v>
          </cell>
          <cell r="AB222">
            <v>29116.933433380244</v>
          </cell>
          <cell r="AC222">
            <v>28678.217716061263</v>
          </cell>
          <cell r="AD222">
            <v>28831.690819149815</v>
          </cell>
          <cell r="AE222">
            <v>29362.860829323748</v>
          </cell>
        </row>
        <row r="223">
          <cell r="G223">
            <v>4115.706901028545</v>
          </cell>
          <cell r="H223">
            <v>4205.010520242442</v>
          </cell>
          <cell r="I223">
            <v>4292.0902136220993</v>
          </cell>
          <cell r="J223">
            <v>4385.1340717390349</v>
          </cell>
          <cell r="K223">
            <v>4578.7455890095252</v>
          </cell>
          <cell r="L223">
            <v>4925.2542379471824</v>
          </cell>
          <cell r="M223">
            <v>5059.9086971479355</v>
          </cell>
          <cell r="N223">
            <v>5491.2305796720329</v>
          </cell>
          <cell r="O223">
            <v>5593.5954805401325</v>
          </cell>
          <cell r="P223">
            <v>5926.3175733184044</v>
          </cell>
          <cell r="Q223">
            <v>6182.9348882424329</v>
          </cell>
          <cell r="R223">
            <v>6169.7723192810736</v>
          </cell>
          <cell r="S223">
            <v>6245.6036993975076</v>
          </cell>
          <cell r="T223">
            <v>6577.8422959626059</v>
          </cell>
          <cell r="U223">
            <v>6928.8339007962168</v>
          </cell>
          <cell r="V223">
            <v>7490.3140941843267</v>
          </cell>
          <cell r="W223">
            <v>8257.6043067687824</v>
          </cell>
          <cell r="X223">
            <v>8802.0048065065639</v>
          </cell>
          <cell r="Y223">
            <v>9009.5800347258555</v>
          </cell>
          <cell r="Z223">
            <v>9145.9892087019052</v>
          </cell>
          <cell r="AA223">
            <v>9211.6710302419669</v>
          </cell>
          <cell r="AB223">
            <v>9178.9855009367984</v>
          </cell>
          <cell r="AC223">
            <v>9148.5358510380192</v>
          </cell>
          <cell r="AD223">
            <v>9307.2672479613648</v>
          </cell>
          <cell r="AE223">
            <v>9585.7986641014031</v>
          </cell>
        </row>
        <row r="224">
          <cell r="G224">
            <v>7052.2389172900575</v>
          </cell>
          <cell r="H224">
            <v>7205.2601294462738</v>
          </cell>
          <cell r="I224">
            <v>7354.4706581173587</v>
          </cell>
          <cell r="J224">
            <v>7513.9007470440247</v>
          </cell>
          <cell r="K224">
            <v>7845.6529125321231</v>
          </cell>
          <cell r="L224">
            <v>8439.3933896795734</v>
          </cell>
          <cell r="M224">
            <v>8670.1229922479361</v>
          </cell>
          <cell r="N224">
            <v>9409.1904328995261</v>
          </cell>
          <cell r="O224">
            <v>9584.5920722840365</v>
          </cell>
          <cell r="P224">
            <v>10154.709368719003</v>
          </cell>
          <cell r="Q224">
            <v>10594.421587950512</v>
          </cell>
          <cell r="R224">
            <v>10571.867605533151</v>
          </cell>
          <cell r="S224">
            <v>10701.80421736411</v>
          </cell>
          <cell r="T224">
            <v>11271.093045957972</v>
          </cell>
          <cell r="U224">
            <v>11872.515040957445</v>
          </cell>
          <cell r="V224">
            <v>12834.607961157768</v>
          </cell>
          <cell r="W224">
            <v>14047.589314524124</v>
          </cell>
          <cell r="X224">
            <v>15152.652396838437</v>
          </cell>
          <cell r="Y224">
            <v>15479.510456527292</v>
          </cell>
          <cell r="Z224">
            <v>15798.174448709171</v>
          </cell>
          <cell r="AA224">
            <v>16024.318633545427</v>
          </cell>
          <cell r="AB224">
            <v>15915.266706434264</v>
          </cell>
          <cell r="AC224">
            <v>15890.102655033168</v>
          </cell>
          <cell r="AD224">
            <v>16206.894670169306</v>
          </cell>
          <cell r="AE224">
            <v>16751.236087215875</v>
          </cell>
        </row>
        <row r="225">
          <cell r="G225">
            <v>50887.549088008323</v>
          </cell>
          <cell r="H225">
            <v>52096.128378848516</v>
          </cell>
          <cell r="I225">
            <v>53891.473390088919</v>
          </cell>
          <cell r="J225">
            <v>55301.704088136066</v>
          </cell>
          <cell r="K225">
            <v>56320.720929326286</v>
          </cell>
          <cell r="L225">
            <v>59598.948196798665</v>
          </cell>
          <cell r="M225">
            <v>59875.038133999398</v>
          </cell>
          <cell r="N225">
            <v>63090.538108352572</v>
          </cell>
          <cell r="O225">
            <v>62290.990920621967</v>
          </cell>
          <cell r="P225">
            <v>65911.63038498332</v>
          </cell>
          <cell r="Q225">
            <v>68983.639135362406</v>
          </cell>
          <cell r="R225">
            <v>69732.96582170199</v>
          </cell>
          <cell r="S225">
            <v>71331.440918664593</v>
          </cell>
          <cell r="T225">
            <v>74031.11753504441</v>
          </cell>
          <cell r="U225">
            <v>76942.356081206293</v>
          </cell>
          <cell r="V225">
            <v>81143.432123224557</v>
          </cell>
          <cell r="W225">
            <v>85690.254182846576</v>
          </cell>
          <cell r="X225">
            <v>88772.478710730531</v>
          </cell>
          <cell r="Y225">
            <v>89611.133454044131</v>
          </cell>
          <cell r="Z225">
            <v>90910.782716700836</v>
          </cell>
          <cell r="AA225">
            <v>92712.944275381815</v>
          </cell>
          <cell r="AB225">
            <v>92106.864078517261</v>
          </cell>
          <cell r="AC225">
            <v>91226.675126907721</v>
          </cell>
          <cell r="AD225">
            <v>92126.824590314762</v>
          </cell>
          <cell r="AE225">
            <v>94226.839366206506</v>
          </cell>
        </row>
        <row r="226">
          <cell r="G226">
            <v>19812.879259651741</v>
          </cell>
          <cell r="H226">
            <v>18032.884427272984</v>
          </cell>
          <cell r="I226">
            <v>18390.850686182566</v>
          </cell>
          <cell r="J226">
            <v>18811.272058336421</v>
          </cell>
          <cell r="K226">
            <v>19099.063705396456</v>
          </cell>
          <cell r="L226">
            <v>20186.310587606091</v>
          </cell>
          <cell r="M226">
            <v>20143.040724556799</v>
          </cell>
          <cell r="N226">
            <v>21387.69116528075</v>
          </cell>
          <cell r="O226">
            <v>21180.748251774428</v>
          </cell>
          <cell r="P226">
            <v>22080.758751653964</v>
          </cell>
          <cell r="Q226">
            <v>22493.41427857352</v>
          </cell>
          <cell r="R226">
            <v>21820.012288958882</v>
          </cell>
          <cell r="S226">
            <v>21851.072681430713</v>
          </cell>
          <cell r="T226">
            <v>22435.037007354465</v>
          </cell>
          <cell r="U226">
            <v>23237.856100070774</v>
          </cell>
          <cell r="V226">
            <v>24295.423566588957</v>
          </cell>
          <cell r="W226">
            <v>25676.409631101869</v>
          </cell>
          <cell r="X226">
            <v>26947.489232296917</v>
          </cell>
          <cell r="Y226">
            <v>27352.311253779546</v>
          </cell>
          <cell r="Z226">
            <v>27335.965576247774</v>
          </cell>
          <cell r="AA226">
            <v>27602.57300118457</v>
          </cell>
          <cell r="AB226">
            <v>27114.80587866436</v>
          </cell>
          <cell r="AC226">
            <v>26610.841990217854</v>
          </cell>
          <cell r="AD226">
            <v>26693.236756604154</v>
          </cell>
          <cell r="AE226">
            <v>27154.544217813003</v>
          </cell>
        </row>
        <row r="227">
          <cell r="G227">
            <v>7419.0906995658279</v>
          </cell>
          <cell r="H227">
            <v>10929.866269561855</v>
          </cell>
          <cell r="I227">
            <v>11146.832299299163</v>
          </cell>
          <cell r="J227">
            <v>11401.652840795985</v>
          </cell>
          <cell r="K227">
            <v>11576.085512870666</v>
          </cell>
          <cell r="L227">
            <v>12235.073988756241</v>
          </cell>
          <cell r="M227">
            <v>12208.847800786238</v>
          </cell>
          <cell r="N227">
            <v>12963.239752020037</v>
          </cell>
          <cell r="O227">
            <v>12837.810102693569</v>
          </cell>
          <cell r="P227">
            <v>13383.313205347922</v>
          </cell>
          <cell r="Q227">
            <v>13633.426809902779</v>
          </cell>
          <cell r="R227">
            <v>13225.27282201311</v>
          </cell>
          <cell r="S227">
            <v>13244.098758449756</v>
          </cell>
          <cell r="T227">
            <v>13598.043908726899</v>
          </cell>
          <cell r="U227">
            <v>14084.638571795298</v>
          </cell>
          <cell r="V227">
            <v>14725.638131610645</v>
          </cell>
          <cell r="W227">
            <v>15562.664125213003</v>
          </cell>
          <cell r="X227">
            <v>16333.074988492226</v>
          </cell>
          <cell r="Y227">
            <v>16578.44064674971</v>
          </cell>
          <cell r="Z227">
            <v>16857.311575218704</v>
          </cell>
          <cell r="AA227">
            <v>17266.656645919924</v>
          </cell>
          <cell r="AB227">
            <v>17209.046241024487</v>
          </cell>
          <cell r="AC227">
            <v>17136.3703707032</v>
          </cell>
          <cell r="AD227">
            <v>17456.408368183093</v>
          </cell>
          <cell r="AE227">
            <v>18058.866872371669</v>
          </cell>
        </row>
        <row r="228">
          <cell r="G228">
            <v>83364.422267462985</v>
          </cell>
          <cell r="H228">
            <v>83832.227579195271</v>
          </cell>
          <cell r="I228">
            <v>84473.651357137482</v>
          </cell>
          <cell r="J228">
            <v>85669.000717749455</v>
          </cell>
          <cell r="K228">
            <v>86953.915160136385</v>
          </cell>
          <cell r="L228">
            <v>91285.461447874812</v>
          </cell>
          <cell r="M228">
            <v>90938.245242666802</v>
          </cell>
          <cell r="N228">
            <v>95719.927133708654</v>
          </cell>
          <cell r="O228">
            <v>93952.396537730761</v>
          </cell>
          <cell r="P228">
            <v>96705.968870619268</v>
          </cell>
          <cell r="Q228">
            <v>98084.385907262404</v>
          </cell>
          <cell r="R228">
            <v>94854.133820205563</v>
          </cell>
          <cell r="S228">
            <v>94531.289301758676</v>
          </cell>
          <cell r="T228">
            <v>96314.095346684699</v>
          </cell>
          <cell r="U228">
            <v>98468.71184276056</v>
          </cell>
          <cell r="V228">
            <v>101998.44637128555</v>
          </cell>
          <cell r="W228">
            <v>108335.20040286546</v>
          </cell>
          <cell r="X228">
            <v>114395.71234984108</v>
          </cell>
          <cell r="Y228">
            <v>116727.38959742447</v>
          </cell>
          <cell r="Z228">
            <v>141998.01843454241</v>
          </cell>
          <cell r="AA228">
            <v>171946.05794425026</v>
          </cell>
          <cell r="AB228">
            <v>192464.78312542022</v>
          </cell>
          <cell r="AC228">
            <v>208908.64373695463</v>
          </cell>
          <cell r="AD228">
            <v>228706.45614921703</v>
          </cell>
          <cell r="AE228">
            <v>252084.95499626573</v>
          </cell>
        </row>
        <row r="229">
          <cell r="G229">
            <v>12778.134917081974</v>
          </cell>
          <cell r="H229">
            <v>12894.186073617273</v>
          </cell>
          <cell r="I229">
            <v>13178.009408971293</v>
          </cell>
          <cell r="J229">
            <v>13341.082749817862</v>
          </cell>
          <cell r="K229">
            <v>13581.568601140933</v>
          </cell>
          <cell r="L229">
            <v>14287.410756019724</v>
          </cell>
          <cell r="M229">
            <v>14217.523844548945</v>
          </cell>
          <cell r="N229">
            <v>14955.493690163396</v>
          </cell>
          <cell r="O229">
            <v>14749.068526871995</v>
          </cell>
          <cell r="P229">
            <v>15217.615920965041</v>
          </cell>
          <cell r="Q229">
            <v>15615.500853886677</v>
          </cell>
          <cell r="R229">
            <v>15768.602167633129</v>
          </cell>
          <cell r="S229">
            <v>16113.909210513591</v>
          </cell>
          <cell r="T229">
            <v>16679.827859739111</v>
          </cell>
          <cell r="U229">
            <v>17277.728711114269</v>
          </cell>
          <cell r="V229">
            <v>17914.590049087761</v>
          </cell>
          <cell r="W229">
            <v>18631.873619577422</v>
          </cell>
          <cell r="X229">
            <v>19246.310352174143</v>
          </cell>
          <cell r="Y229">
            <v>19226.799168199374</v>
          </cell>
          <cell r="Z229">
            <v>19109.077435323827</v>
          </cell>
          <cell r="AA229">
            <v>19277.963444280296</v>
          </cell>
          <cell r="AB229">
            <v>18940.524142835653</v>
          </cell>
          <cell r="AC229">
            <v>18579.144573461443</v>
          </cell>
          <cell r="AD229">
            <v>18559.369474301344</v>
          </cell>
          <cell r="AE229">
            <v>18786.218095097855</v>
          </cell>
        </row>
        <row r="230">
          <cell r="G230">
            <v>19927.728810231933</v>
          </cell>
          <cell r="H230">
            <v>20387.498878375507</v>
          </cell>
          <cell r="I230">
            <v>21039.067675030969</v>
          </cell>
          <cell r="J230">
            <v>21751.96518935723</v>
          </cell>
          <cell r="K230">
            <v>22543.066584433152</v>
          </cell>
          <cell r="L230">
            <v>23942.959888780144</v>
          </cell>
          <cell r="M230">
            <v>24443.241717863308</v>
          </cell>
          <cell r="N230">
            <v>25857.012921133639</v>
          </cell>
          <cell r="O230">
            <v>26019.551101581019</v>
          </cell>
          <cell r="P230">
            <v>27043.216886545717</v>
          </cell>
          <cell r="Q230">
            <v>27714.128414291805</v>
          </cell>
          <cell r="R230">
            <v>27458.778506721221</v>
          </cell>
          <cell r="S230">
            <v>28235.725930746761</v>
          </cell>
          <cell r="T230">
            <v>30700.328022192367</v>
          </cell>
          <cell r="U230">
            <v>33048.146988518049</v>
          </cell>
          <cell r="V230">
            <v>35494.528422093819</v>
          </cell>
          <cell r="W230">
            <v>37620.955907392017</v>
          </cell>
          <cell r="X230">
            <v>39513.733368011992</v>
          </cell>
          <cell r="Y230">
            <v>40010.808440145935</v>
          </cell>
          <cell r="Z230">
            <v>48908.818659119788</v>
          </cell>
          <cell r="AA230">
            <v>52282.519633483942</v>
          </cell>
          <cell r="AB230">
            <v>55374.912449867224</v>
          </cell>
          <cell r="AC230">
            <v>58076.99156480789</v>
          </cell>
          <cell r="AD230">
            <v>62210.734014487818</v>
          </cell>
          <cell r="AE230">
            <v>67374.994373915324</v>
          </cell>
        </row>
        <row r="231">
          <cell r="G231">
            <v>45108.374295171176</v>
          </cell>
          <cell r="H231">
            <v>46149.56065856183</v>
          </cell>
          <cell r="I231">
            <v>47625.090696060222</v>
          </cell>
          <cell r="J231">
            <v>49239.504556032982</v>
          </cell>
          <cell r="K231">
            <v>51031.017404918923</v>
          </cell>
          <cell r="L231">
            <v>54200.373325811925</v>
          </cell>
          <cell r="M231">
            <v>55333.543476117171</v>
          </cell>
          <cell r="N231">
            <v>58534.252384181593</v>
          </cell>
          <cell r="O231">
            <v>58902.884869384878</v>
          </cell>
          <cell r="P231">
            <v>61220.727174027903</v>
          </cell>
          <cell r="Q231">
            <v>62739.911562789377</v>
          </cell>
          <cell r="R231">
            <v>62162.601935177241</v>
          </cell>
          <cell r="S231">
            <v>63922.405058420525</v>
          </cell>
          <cell r="T231">
            <v>69503.539738679581</v>
          </cell>
          <cell r="U231">
            <v>74820.119795511695</v>
          </cell>
          <cell r="V231">
            <v>80359.598457471366</v>
          </cell>
          <cell r="W231">
            <v>86541.70128799032</v>
          </cell>
          <cell r="X231">
            <v>92483.477913026232</v>
          </cell>
          <cell r="Y231">
            <v>94848.756057148668</v>
          </cell>
          <cell r="Z231">
            <v>104876.15733776866</v>
          </cell>
          <cell r="AA231">
            <v>108880.94517899094</v>
          </cell>
          <cell r="AB231">
            <v>111269.29774283603</v>
          </cell>
          <cell r="AC231">
            <v>113174.32196937493</v>
          </cell>
          <cell r="AD231">
            <v>117725.13831993856</v>
          </cell>
          <cell r="AE231">
            <v>124056.03016699647</v>
          </cell>
        </row>
        <row r="232">
          <cell r="G232">
            <v>14732.614363471273</v>
          </cell>
          <cell r="H232">
            <v>15190.025849992297</v>
          </cell>
          <cell r="I232">
            <v>15978.652657210951</v>
          </cell>
          <cell r="J232">
            <v>16358.081684185232</v>
          </cell>
          <cell r="K232">
            <v>16802.815184019466</v>
          </cell>
          <cell r="L232">
            <v>17995.075095351578</v>
          </cell>
          <cell r="M232">
            <v>18068.872042573646</v>
          </cell>
          <cell r="N232">
            <v>19587.401185481136</v>
          </cell>
          <cell r="O232">
            <v>19396.744558816688</v>
          </cell>
          <cell r="P232">
            <v>20469.625724466405</v>
          </cell>
          <cell r="Q232">
            <v>22021.466826109994</v>
          </cell>
          <cell r="R232">
            <v>22443.493824552352</v>
          </cell>
          <cell r="S232">
            <v>23154.520006260926</v>
          </cell>
          <cell r="T232">
            <v>24297.299686122278</v>
          </cell>
          <cell r="U232">
            <v>25604.628317990238</v>
          </cell>
          <cell r="V232">
            <v>27252.115344501475</v>
          </cell>
          <cell r="W232">
            <v>29326.592850202847</v>
          </cell>
          <cell r="X232">
            <v>31071.045803116915</v>
          </cell>
          <cell r="Y232">
            <v>31809.338088577882</v>
          </cell>
          <cell r="Z232">
            <v>32253.678455315665</v>
          </cell>
          <cell r="AA232">
            <v>33031.407872308417</v>
          </cell>
          <cell r="AB232">
            <v>33044.701825989607</v>
          </cell>
          <cell r="AC232">
            <v>33079.38765057132</v>
          </cell>
          <cell r="AD232">
            <v>33840.932034592515</v>
          </cell>
          <cell r="AE232">
            <v>35028.551814055783</v>
          </cell>
        </row>
        <row r="233">
          <cell r="G233">
            <v>30607.73667734694</v>
          </cell>
          <cell r="H233">
            <v>31558.031715771514</v>
          </cell>
          <cell r="I233">
            <v>33196.443002222775</v>
          </cell>
          <cell r="J233">
            <v>33984.725615128584</v>
          </cell>
          <cell r="K233">
            <v>34908.681507727801</v>
          </cell>
          <cell r="L233">
            <v>37385.660577205868</v>
          </cell>
          <cell r="M233">
            <v>37538.977393382476</v>
          </cell>
          <cell r="N233">
            <v>40693.796965544178</v>
          </cell>
          <cell r="O233">
            <v>40297.698372262203</v>
          </cell>
          <cell r="P233">
            <v>42526.662179644067</v>
          </cell>
          <cell r="Q233">
            <v>45750.688997447731</v>
          </cell>
          <cell r="R233">
            <v>46627.471007780034</v>
          </cell>
          <cell r="S233">
            <v>48104.663147852298</v>
          </cell>
          <cell r="T233">
            <v>50478.844583575272</v>
          </cell>
          <cell r="U233">
            <v>53194.884624247505</v>
          </cell>
          <cell r="V233">
            <v>56617.620592401901</v>
          </cell>
          <cell r="W233">
            <v>59923.157134890702</v>
          </cell>
          <cell r="X233">
            <v>63973.486449511773</v>
          </cell>
          <cell r="Y233">
            <v>66181.538107032015</v>
          </cell>
          <cell r="Z233">
            <v>66453.563269918333</v>
          </cell>
          <cell r="AA233">
            <v>66959.267579956038</v>
          </cell>
          <cell r="AB233">
            <v>66094.364426773463</v>
          </cell>
          <cell r="AC233">
            <v>65334.982685483985</v>
          </cell>
          <cell r="AD233">
            <v>65811.632936669848</v>
          </cell>
          <cell r="AE233">
            <v>67051.855449590992</v>
          </cell>
        </row>
        <row r="236">
          <cell r="G236">
            <v>365235.87759901345</v>
          </cell>
          <cell r="H236">
            <v>354859.62782446295</v>
          </cell>
          <cell r="I236">
            <v>359099.12116031331</v>
          </cell>
          <cell r="J236">
            <v>363684.89253116085</v>
          </cell>
          <cell r="K236">
            <v>371183.65691280959</v>
          </cell>
          <cell r="L236">
            <v>393810.14448577375</v>
          </cell>
          <cell r="M236">
            <v>392919.76472724194</v>
          </cell>
          <cell r="N236">
            <v>416337.28299488511</v>
          </cell>
          <cell r="O236">
            <v>415847.40765335562</v>
          </cell>
          <cell r="P236">
            <v>440930.75205977412</v>
          </cell>
          <cell r="Q236">
            <v>462610.57949277834</v>
          </cell>
          <cell r="R236">
            <v>464545.80548638868</v>
          </cell>
          <cell r="S236">
            <v>474100.778496566</v>
          </cell>
          <cell r="T236">
            <v>490120.37038982578</v>
          </cell>
          <cell r="U236">
            <v>507824.3128671766</v>
          </cell>
          <cell r="V236">
            <v>523265.66056981642</v>
          </cell>
          <cell r="W236">
            <v>547621.81359517598</v>
          </cell>
          <cell r="X236">
            <v>577195.13074333861</v>
          </cell>
          <cell r="Y236">
            <v>597901.31757310289</v>
          </cell>
          <cell r="Z236">
            <v>606724.96847552957</v>
          </cell>
          <cell r="AA236">
            <v>621130.50828699535</v>
          </cell>
          <cell r="AB236">
            <v>615303.10013566166</v>
          </cell>
          <cell r="AC236">
            <v>604685.27239587845</v>
          </cell>
          <cell r="AD236">
            <v>611946.42316720472</v>
          </cell>
          <cell r="AE236">
            <v>621775.7724142184</v>
          </cell>
        </row>
        <row r="237">
          <cell r="G237">
            <v>128508.91989594916</v>
          </cell>
          <cell r="H237">
            <v>159878.80401357694</v>
          </cell>
          <cell r="I237">
            <v>161788.86949021256</v>
          </cell>
          <cell r="J237">
            <v>163854.9474116308</v>
          </cell>
          <cell r="K237">
            <v>167233.44805501943</v>
          </cell>
          <cell r="L237">
            <v>177427.60791020317</v>
          </cell>
          <cell r="M237">
            <v>177026.45534239855</v>
          </cell>
          <cell r="N237">
            <v>187577.00694092782</v>
          </cell>
          <cell r="O237">
            <v>187356.29802512456</v>
          </cell>
          <cell r="P237">
            <v>198657.37256252611</v>
          </cell>
          <cell r="Q237">
            <v>208425.02323177626</v>
          </cell>
          <cell r="R237">
            <v>209296.92184490184</v>
          </cell>
          <cell r="S237">
            <v>213601.82873615521</v>
          </cell>
          <cell r="T237">
            <v>220819.31134577713</v>
          </cell>
          <cell r="U237">
            <v>228795.66291599342</v>
          </cell>
          <cell r="V237">
            <v>235752.62282205813</v>
          </cell>
          <cell r="W237">
            <v>246726.06784295075</v>
          </cell>
          <cell r="X237">
            <v>260050.0590936582</v>
          </cell>
          <cell r="Y237">
            <v>269379.04477264325</v>
          </cell>
          <cell r="Z237">
            <v>274246.47257606586</v>
          </cell>
          <cell r="AA237">
            <v>283323.60322947107</v>
          </cell>
          <cell r="AB237">
            <v>282176.62280447973</v>
          </cell>
          <cell r="AC237">
            <v>278788.25314832455</v>
          </cell>
          <cell r="AD237">
            <v>283474.80692722125</v>
          </cell>
          <cell r="AE237">
            <v>289306.68472038873</v>
          </cell>
        </row>
        <row r="238">
          <cell r="G238">
            <v>182617.93879950672</v>
          </cell>
          <cell r="H238">
            <v>187597.13911690007</v>
          </cell>
          <cell r="I238">
            <v>189838.35439964873</v>
          </cell>
          <cell r="J238">
            <v>192262.63014803207</v>
          </cell>
          <cell r="K238">
            <v>196226.86455117722</v>
          </cell>
          <cell r="L238">
            <v>208188.39526396897</v>
          </cell>
          <cell r="M238">
            <v>207717.6945070184</v>
          </cell>
          <cell r="N238">
            <v>220097.40492705166</v>
          </cell>
          <cell r="O238">
            <v>219838.43150379052</v>
          </cell>
          <cell r="P238">
            <v>233098.78371397682</v>
          </cell>
          <cell r="Q238">
            <v>244559.86095151352</v>
          </cell>
          <cell r="R238">
            <v>245582.9214280509</v>
          </cell>
          <cell r="S238">
            <v>250634.17398117352</v>
          </cell>
          <cell r="T238">
            <v>259102.95818021009</v>
          </cell>
          <cell r="U238">
            <v>268462.17714857374</v>
          </cell>
          <cell r="V238">
            <v>276625.27158364275</v>
          </cell>
          <cell r="W238">
            <v>289501.19284710946</v>
          </cell>
          <cell r="X238">
            <v>305135.17669927207</v>
          </cell>
          <cell r="Y238">
            <v>316081.53719425993</v>
          </cell>
          <cell r="Z238">
            <v>318864.90587520832</v>
          </cell>
          <cell r="AA238">
            <v>321024.71413024032</v>
          </cell>
          <cell r="AB238">
            <v>314825.8482508192</v>
          </cell>
          <cell r="AC238">
            <v>306269.79725356057</v>
          </cell>
          <cell r="AD238">
            <v>307123.92753089877</v>
          </cell>
          <cell r="AE238">
            <v>309360.53101240424</v>
          </cell>
        </row>
        <row r="239">
          <cell r="G239">
            <v>22826.038376498713</v>
          </cell>
          <cell r="H239">
            <v>37085.098831852469</v>
          </cell>
          <cell r="I239">
            <v>37893.103890682374</v>
          </cell>
          <cell r="J239">
            <v>38462.381555532207</v>
          </cell>
          <cell r="K239">
            <v>38969.129623895285</v>
          </cell>
          <cell r="L239">
            <v>41122.671401230393</v>
          </cell>
          <cell r="M239">
            <v>41185.78757641455</v>
          </cell>
          <cell r="N239">
            <v>44212.728429698531</v>
          </cell>
          <cell r="O239">
            <v>44951.843483761288</v>
          </cell>
          <cell r="P239">
            <v>48023.926933948365</v>
          </cell>
          <cell r="Q239">
            <v>50150.466781839837</v>
          </cell>
          <cell r="R239">
            <v>50124.859380140115</v>
          </cell>
          <cell r="S239">
            <v>50689.163852827936</v>
          </cell>
          <cell r="T239">
            <v>51823.573400304151</v>
          </cell>
          <cell r="U239">
            <v>52861.045289321017</v>
          </cell>
          <cell r="V239">
            <v>54320.35492645581</v>
          </cell>
          <cell r="W239">
            <v>56926.871894878575</v>
          </cell>
          <cell r="X239">
            <v>59891.068626553875</v>
          </cell>
          <cell r="Y239">
            <v>62046.543913457623</v>
          </cell>
          <cell r="Z239">
            <v>63939.99342109407</v>
          </cell>
          <cell r="AA239">
            <v>65822.79068051881</v>
          </cell>
          <cell r="AB239">
            <v>65849.37613974858</v>
          </cell>
          <cell r="AC239">
            <v>65246.726750042319</v>
          </cell>
          <cell r="AD239">
            <v>66564.13506297869</v>
          </cell>
          <cell r="AE239">
            <v>68260.473116669134</v>
          </cell>
        </row>
        <row r="240">
          <cell r="G240">
            <v>73043.322804795869</v>
          </cell>
          <cell r="H240">
            <v>68495.559377511716</v>
          </cell>
          <cell r="I240">
            <v>69987.931252677838</v>
          </cell>
          <cell r="J240">
            <v>71039.377610467272</v>
          </cell>
          <cell r="K240">
            <v>71975.332845840443</v>
          </cell>
          <cell r="L240">
            <v>75952.888611573333</v>
          </cell>
          <cell r="M240">
            <v>76069.463135066151</v>
          </cell>
          <cell r="N240">
            <v>81660.172435542656</v>
          </cell>
          <cell r="O240">
            <v>83025.305620219151</v>
          </cell>
          <cell r="P240">
            <v>88699.392544701768</v>
          </cell>
          <cell r="Q240">
            <v>92627.076196842638</v>
          </cell>
          <cell r="R240">
            <v>92579.779752748451</v>
          </cell>
          <cell r="S240">
            <v>93622.040707511944</v>
          </cell>
          <cell r="T240">
            <v>95717.276232429431</v>
          </cell>
          <cell r="U240">
            <v>97633.469518009108</v>
          </cell>
          <cell r="V240">
            <v>100328.79009282413</v>
          </cell>
          <cell r="W240">
            <v>105142.983485933</v>
          </cell>
          <cell r="X240">
            <v>110617.80543966891</v>
          </cell>
          <cell r="Y240">
            <v>114598.93236534574</v>
          </cell>
          <cell r="Z240">
            <v>115858.64768204739</v>
          </cell>
          <cell r="AA240">
            <v>116478.30055393775</v>
          </cell>
          <cell r="AB240">
            <v>114286.39036749169</v>
          </cell>
          <cell r="AC240">
            <v>111201.59592874881</v>
          </cell>
          <cell r="AD240">
            <v>111549.77156105102</v>
          </cell>
          <cell r="AE240">
            <v>112441.44112659105</v>
          </cell>
        </row>
        <row r="241">
          <cell r="G241">
            <v>18260.830701198967</v>
          </cell>
          <cell r="H241">
            <v>17123.889844377929</v>
          </cell>
          <cell r="I241">
            <v>17496.982813169459</v>
          </cell>
          <cell r="J241">
            <v>17759.844402616818</v>
          </cell>
          <cell r="K241">
            <v>17993.833211460111</v>
          </cell>
          <cell r="L241">
            <v>18988.222152893333</v>
          </cell>
          <cell r="M241">
            <v>19017.365783766538</v>
          </cell>
          <cell r="N241">
            <v>20415.043108885664</v>
          </cell>
          <cell r="O241">
            <v>20756.326405054788</v>
          </cell>
          <cell r="P241">
            <v>22174.848136175442</v>
          </cell>
          <cell r="Q241">
            <v>23156.769049210659</v>
          </cell>
          <cell r="R241">
            <v>23144.944938187113</v>
          </cell>
          <cell r="S241">
            <v>23405.510176877986</v>
          </cell>
          <cell r="T241">
            <v>23929.319058107358</v>
          </cell>
          <cell r="U241">
            <v>24408.367379502277</v>
          </cell>
          <cell r="V241">
            <v>25082.197523206032</v>
          </cell>
          <cell r="W241">
            <v>26285.74587148325</v>
          </cell>
          <cell r="X241">
            <v>27654.451359917228</v>
          </cell>
          <cell r="Y241">
            <v>28649.733091336435</v>
          </cell>
          <cell r="Z241">
            <v>30793.004144602553</v>
          </cell>
          <cell r="AA241">
            <v>33283.211347743643</v>
          </cell>
          <cell r="AB241">
            <v>34566.484046841208</v>
          </cell>
          <cell r="AC241">
            <v>35406.47476373057</v>
          </cell>
          <cell r="AD241">
            <v>37197.32778087561</v>
          </cell>
          <cell r="AE241">
            <v>39251.843081514526</v>
          </cell>
        </row>
        <row r="242">
          <cell r="G242">
            <v>38043.397294164519</v>
          </cell>
          <cell r="H242">
            <v>33061.397754723999</v>
          </cell>
          <cell r="I242">
            <v>33781.73496506628</v>
          </cell>
          <cell r="J242">
            <v>34289.246496741514</v>
          </cell>
          <cell r="K242">
            <v>34741.012838946874</v>
          </cell>
          <cell r="L242">
            <v>36660.897200175481</v>
          </cell>
          <cell r="M242">
            <v>36717.165325062553</v>
          </cell>
          <cell r="N242">
            <v>39415.685719579902</v>
          </cell>
          <cell r="O242">
            <v>40074.60743095701</v>
          </cell>
          <cell r="P242">
            <v>42813.372489743997</v>
          </cell>
          <cell r="Q242">
            <v>44709.184607467789</v>
          </cell>
          <cell r="R242">
            <v>44686.35558665546</v>
          </cell>
          <cell r="S242">
            <v>45189.43351320739</v>
          </cell>
          <cell r="T242">
            <v>46200.760608112003</v>
          </cell>
          <cell r="U242">
            <v>47125.667696472541</v>
          </cell>
          <cell r="V242">
            <v>48426.643502937863</v>
          </cell>
          <cell r="W242">
            <v>50750.35563966936</v>
          </cell>
          <cell r="X242">
            <v>53392.939595384662</v>
          </cell>
          <cell r="Y242">
            <v>55314.547682069737</v>
          </cell>
          <cell r="Z242">
            <v>56206.338067598081</v>
          </cell>
          <cell r="AA242">
            <v>56867.860447024854</v>
          </cell>
          <cell r="AB242">
            <v>56094.0735060183</v>
          </cell>
          <cell r="AC242">
            <v>54855.157088644417</v>
          </cell>
          <cell r="AD242">
            <v>55287.638953758076</v>
          </cell>
          <cell r="AE242">
            <v>56002.286494712542</v>
          </cell>
        </row>
        <row r="243">
          <cell r="G243">
            <v>4628.0563230687512</v>
          </cell>
          <cell r="H243">
            <v>4701.4044369701423</v>
          </cell>
          <cell r="I243">
            <v>4765.7538702829233</v>
          </cell>
          <cell r="J243">
            <v>4856.2183556535629</v>
          </cell>
          <cell r="K243">
            <v>4946.6084717631393</v>
          </cell>
          <cell r="L243">
            <v>5278.2857012813538</v>
          </cell>
          <cell r="M243">
            <v>5357.0931278130192</v>
          </cell>
          <cell r="N243">
            <v>5747.3914872416699</v>
          </cell>
          <cell r="O243">
            <v>5732.4673645938337</v>
          </cell>
          <cell r="P243">
            <v>6142.1880301032079</v>
          </cell>
          <cell r="Q243">
            <v>6440.7376439136387</v>
          </cell>
          <cell r="R243">
            <v>6446.5319933809833</v>
          </cell>
          <cell r="S243">
            <v>6508.8716791976822</v>
          </cell>
          <cell r="T243">
            <v>6604.0308077340533</v>
          </cell>
          <cell r="U243">
            <v>6726.1553145885591</v>
          </cell>
          <cell r="V243">
            <v>6888.1269957209943</v>
          </cell>
          <cell r="W243">
            <v>7236.5674433278036</v>
          </cell>
          <cell r="X243">
            <v>7730.2118587169389</v>
          </cell>
          <cell r="Y243">
            <v>8038.0237502793789</v>
          </cell>
          <cell r="Z243">
            <v>8252.3093205514033</v>
          </cell>
          <cell r="AA243">
            <v>8409.382277396091</v>
          </cell>
          <cell r="AB243">
            <v>8362.9356517854412</v>
          </cell>
          <cell r="AC243">
            <v>8292.2030909308778</v>
          </cell>
          <cell r="AD243">
            <v>8458.0331189855751</v>
          </cell>
          <cell r="AE243">
            <v>8650.3301626552002</v>
          </cell>
        </row>
        <row r="244">
          <cell r="G244">
            <v>15523.354711945038</v>
          </cell>
          <cell r="H244">
            <v>15769.377817555918</v>
          </cell>
          <cell r="I244">
            <v>15985.217688356061</v>
          </cell>
          <cell r="J244">
            <v>16288.652261578984</v>
          </cell>
          <cell r="K244">
            <v>16591.837386580326</v>
          </cell>
          <cell r="L244">
            <v>17704.344003671897</v>
          </cell>
          <cell r="M244">
            <v>17968.678651002941</v>
          </cell>
          <cell r="N244">
            <v>19277.81135250035</v>
          </cell>
          <cell r="O244">
            <v>19227.753091871116</v>
          </cell>
          <cell r="P244">
            <v>20602.031791076501</v>
          </cell>
          <cell r="Q244">
            <v>21603.422273554581</v>
          </cell>
          <cell r="R244">
            <v>21622.857590635365</v>
          </cell>
          <cell r="S244">
            <v>21831.956397566515</v>
          </cell>
          <cell r="T244">
            <v>22151.137670055909</v>
          </cell>
          <cell r="U244">
            <v>22560.765796117001</v>
          </cell>
          <cell r="V244">
            <v>23104.048695889851</v>
          </cell>
          <cell r="W244">
            <v>24222.842301479006</v>
          </cell>
          <cell r="X244">
            <v>25741.472768522566</v>
          </cell>
          <cell r="Y244">
            <v>26592.666617849558</v>
          </cell>
          <cell r="Z244">
            <v>27217.575877861957</v>
          </cell>
          <cell r="AA244">
            <v>27703.370878767415</v>
          </cell>
          <cell r="AB244">
            <v>27506.937031022229</v>
          </cell>
          <cell r="AC244">
            <v>27126.465394959287</v>
          </cell>
          <cell r="AD244">
            <v>27532.444745598816</v>
          </cell>
          <cell r="AE244">
            <v>28038.123006593294</v>
          </cell>
        </row>
        <row r="245">
          <cell r="G245">
            <v>42989.038650593269</v>
          </cell>
          <cell r="H245">
            <v>46177.524094383676</v>
          </cell>
          <cell r="I245">
            <v>48049.097799709365</v>
          </cell>
          <cell r="J245">
            <v>50221.351556134323</v>
          </cell>
          <cell r="K245">
            <v>53009.132948004757</v>
          </cell>
          <cell r="L245">
            <v>57640.128982233764</v>
          </cell>
          <cell r="M245">
            <v>59025.056673692248</v>
          </cell>
          <cell r="N245">
            <v>64140.796106645364</v>
          </cell>
          <cell r="O245">
            <v>65738.378600449563</v>
          </cell>
          <cell r="P245">
            <v>72214.596280012745</v>
          </cell>
          <cell r="Q245">
            <v>79060.97595669709</v>
          </cell>
          <cell r="R245">
            <v>81293.356899375809</v>
          </cell>
          <cell r="S245">
            <v>84841.963710676544</v>
          </cell>
          <cell r="T245">
            <v>88452.881885079623</v>
          </cell>
          <cell r="U245">
            <v>92105.077335115246</v>
          </cell>
          <cell r="V245">
            <v>97065.846332970599</v>
          </cell>
          <cell r="W245">
            <v>102052.43951083547</v>
          </cell>
          <cell r="X245">
            <v>109775.5245398815</v>
          </cell>
          <cell r="Y245">
            <v>114575.40812346498</v>
          </cell>
          <cell r="Z245">
            <v>118916.91832645051</v>
          </cell>
          <cell r="AA245">
            <v>122334.77011979968</v>
          </cell>
          <cell r="AB245">
            <v>122593.4152380662</v>
          </cell>
          <cell r="AC245">
            <v>121709.85508655623</v>
          </cell>
          <cell r="AD245">
            <v>124569.45637297981</v>
          </cell>
          <cell r="AE245">
            <v>128234.69570832193</v>
          </cell>
        </row>
        <row r="246">
          <cell r="G246">
            <v>33299.04878638684</v>
          </cell>
          <cell r="H246">
            <v>30330.448544332252</v>
          </cell>
          <cell r="I246">
            <v>30989.602297357953</v>
          </cell>
          <cell r="J246">
            <v>31454.007198291205</v>
          </cell>
          <cell r="K246">
            <v>31867.401752508187</v>
          </cell>
          <cell r="L246">
            <v>33627.757716878958</v>
          </cell>
          <cell r="M246">
            <v>33678.283068356512</v>
          </cell>
          <cell r="N246">
            <v>36151.728628515026</v>
          </cell>
          <cell r="O246">
            <v>36753.502636978956</v>
          </cell>
          <cell r="P246">
            <v>39263.465870843895</v>
          </cell>
          <cell r="Q246">
            <v>41001.093157340103</v>
          </cell>
          <cell r="R246">
            <v>40978.97325122216</v>
          </cell>
          <cell r="S246">
            <v>41438.624077021566</v>
          </cell>
          <cell r="T246">
            <v>42363.69971619008</v>
          </cell>
          <cell r="U246">
            <v>43210.133146248801</v>
          </cell>
          <cell r="V246">
            <v>44401.32382270151</v>
          </cell>
          <cell r="W246">
            <v>46342.560297745775</v>
          </cell>
          <cell r="X246">
            <v>48642.611386782039</v>
          </cell>
          <cell r="Y246">
            <v>50263.175879098308</v>
          </cell>
          <cell r="Z246">
            <v>50977.817961385736</v>
          </cell>
          <cell r="AA246">
            <v>51339.024248911577</v>
          </cell>
          <cell r="AB246">
            <v>50538.39378639061</v>
          </cell>
          <cell r="AC246">
            <v>49436.659552163255</v>
          </cell>
          <cell r="AD246">
            <v>49738.779482392318</v>
          </cell>
          <cell r="AE246">
            <v>50267.876249741275</v>
          </cell>
        </row>
        <row r="247">
          <cell r="G247">
            <v>10691.658369472056</v>
          </cell>
          <cell r="H247">
            <v>15762.991449869804</v>
          </cell>
          <cell r="I247">
            <v>16105.559247965732</v>
          </cell>
          <cell r="J247">
            <v>16346.914415265306</v>
          </cell>
          <cell r="K247">
            <v>16561.759072574627</v>
          </cell>
          <cell r="L247">
            <v>17476.631003154402</v>
          </cell>
          <cell r="M247">
            <v>17502.889457004119</v>
          </cell>
          <cell r="N247">
            <v>18788.360100786689</v>
          </cell>
          <cell r="O247">
            <v>19101.107158790332</v>
          </cell>
          <cell r="P247">
            <v>20405.55634743558</v>
          </cell>
          <cell r="Q247">
            <v>21308.615991280461</v>
          </cell>
          <cell r="R247">
            <v>21297.120088392661</v>
          </cell>
          <cell r="S247">
            <v>21536.004522508803</v>
          </cell>
          <cell r="T247">
            <v>22016.774181070974</v>
          </cell>
          <cell r="U247">
            <v>22456.672816311991</v>
          </cell>
          <cell r="V247">
            <v>23075.744717627389</v>
          </cell>
          <cell r="W247">
            <v>24084.621784300914</v>
          </cell>
          <cell r="X247">
            <v>25279.97785026049</v>
          </cell>
          <cell r="Y247">
            <v>26122.198966740394</v>
          </cell>
          <cell r="Z247">
            <v>26801.516390175642</v>
          </cell>
          <cell r="AA247">
            <v>27292.56324226594</v>
          </cell>
          <cell r="AB247">
            <v>27183.612671531475</v>
          </cell>
          <cell r="AC247">
            <v>26965.245592442159</v>
          </cell>
          <cell r="AD247">
            <v>27407.916763462723</v>
          </cell>
          <cell r="AE247">
            <v>27972.689694185861</v>
          </cell>
        </row>
        <row r="248">
          <cell r="G248">
            <v>112714.25036667172</v>
          </cell>
          <cell r="H248">
            <v>114141.16481280299</v>
          </cell>
          <cell r="I248">
            <v>115190.36661142894</v>
          </cell>
          <cell r="J248">
            <v>116520.75449208662</v>
          </cell>
          <cell r="K248">
            <v>117639.50338136432</v>
          </cell>
          <cell r="L248">
            <v>125133.03018357205</v>
          </cell>
          <cell r="M248">
            <v>125028.1219180683</v>
          </cell>
          <cell r="N248">
            <v>132782.30628235237</v>
          </cell>
          <cell r="O248">
            <v>132776.26779086614</v>
          </cell>
          <cell r="P248">
            <v>140250.1217333712</v>
          </cell>
          <cell r="Q248">
            <v>146590.53423395441</v>
          </cell>
          <cell r="R248">
            <v>146845.81875868811</v>
          </cell>
          <cell r="S248">
            <v>147443.91759888123</v>
          </cell>
          <cell r="T248">
            <v>149119.28301449967</v>
          </cell>
          <cell r="U248">
            <v>151298.35382192422</v>
          </cell>
          <cell r="V248">
            <v>153935.93009441264</v>
          </cell>
          <cell r="W248">
            <v>164146.30188532348</v>
          </cell>
          <cell r="X248">
            <v>174886.41228830878</v>
          </cell>
          <cell r="Y248">
            <v>184122.16950487869</v>
          </cell>
          <cell r="Z248">
            <v>222578.6043170327</v>
          </cell>
          <cell r="AA248">
            <v>270108.4559566789</v>
          </cell>
          <cell r="AB248">
            <v>303077.22933959612</v>
          </cell>
          <cell r="AC248">
            <v>330226.38848079956</v>
          </cell>
          <cell r="AD248">
            <v>364736.77247703593</v>
          </cell>
          <cell r="AE248">
            <v>402666.75528648176</v>
          </cell>
        </row>
        <row r="249">
          <cell r="G249">
            <v>14752.415649731582</v>
          </cell>
          <cell r="H249">
            <v>14949.486256197217</v>
          </cell>
          <cell r="I249">
            <v>15653.173296422536</v>
          </cell>
          <cell r="J249">
            <v>16126.238339946436</v>
          </cell>
          <cell r="K249">
            <v>16429.953298851924</v>
          </cell>
          <cell r="L249">
            <v>17486.291276105734</v>
          </cell>
          <cell r="M249">
            <v>17416.657106211544</v>
          </cell>
          <cell r="N249">
            <v>18528.371104601782</v>
          </cell>
          <cell r="O249">
            <v>18478.233325586072</v>
          </cell>
          <cell r="P249">
            <v>19711.765341966311</v>
          </cell>
          <cell r="Q249">
            <v>20744.547614122177</v>
          </cell>
          <cell r="R249">
            <v>21201.557636324564</v>
          </cell>
          <cell r="S249">
            <v>21869.370611957627</v>
          </cell>
          <cell r="T249">
            <v>22409.704663340748</v>
          </cell>
          <cell r="U249">
            <v>23146.437011872487</v>
          </cell>
          <cell r="V249">
            <v>23754.6214532173</v>
          </cell>
          <cell r="W249">
            <v>24638.42210750085</v>
          </cell>
          <cell r="X249">
            <v>25998.629422016213</v>
          </cell>
          <cell r="Y249">
            <v>27022.019736324251</v>
          </cell>
          <cell r="Z249">
            <v>27815.476693020497</v>
          </cell>
          <cell r="AA249">
            <v>28513.040758287032</v>
          </cell>
          <cell r="AB249">
            <v>28522.892788035613</v>
          </cell>
          <cell r="AC249">
            <v>28160.258081621505</v>
          </cell>
          <cell r="AD249">
            <v>28635.095426973003</v>
          </cell>
          <cell r="AE249">
            <v>29323.666041989127</v>
          </cell>
        </row>
        <row r="250">
          <cell r="G250">
            <v>34875.560548544068</v>
          </cell>
          <cell r="H250">
            <v>35490.215717743871</v>
          </cell>
          <cell r="I250">
            <v>36041.055471905849</v>
          </cell>
          <cell r="J250">
            <v>36987.832605266187</v>
          </cell>
          <cell r="K250">
            <v>37609.896544160554</v>
          </cell>
          <cell r="L250">
            <v>39880.544867932578</v>
          </cell>
          <cell r="M250">
            <v>40403.524766928334</v>
          </cell>
          <cell r="N250">
            <v>43318.517315310317</v>
          </cell>
          <cell r="O250">
            <v>43477.324084102991</v>
          </cell>
          <cell r="P250">
            <v>46102.792950617768</v>
          </cell>
          <cell r="Q250">
            <v>48157.744443856565</v>
          </cell>
          <cell r="R250">
            <v>48381.995246132137</v>
          </cell>
          <cell r="S250">
            <v>49049.199908716473</v>
          </cell>
          <cell r="T250">
            <v>50428.752236485008</v>
          </cell>
          <cell r="U250">
            <v>51749.10969971741</v>
          </cell>
          <cell r="V250">
            <v>53283.685692529973</v>
          </cell>
          <cell r="W250">
            <v>55740.603359634508</v>
          </cell>
          <cell r="X250">
            <v>58846.279199835903</v>
          </cell>
          <cell r="Y250">
            <v>60989.003348343955</v>
          </cell>
          <cell r="Z250">
            <v>66855.58838065021</v>
          </cell>
          <cell r="AA250">
            <v>70982.670891079164</v>
          </cell>
          <cell r="AB250">
            <v>72875.175932513535</v>
          </cell>
          <cell r="AC250">
            <v>74055.453637505809</v>
          </cell>
          <cell r="AD250">
            <v>77727.363212703494</v>
          </cell>
          <cell r="AE250">
            <v>81944.81933887284</v>
          </cell>
        </row>
        <row r="251">
          <cell r="G251">
            <v>95092.731567875642</v>
          </cell>
          <cell r="H251">
            <v>96766.415545228316</v>
          </cell>
          <cell r="I251">
            <v>98266.332436564364</v>
          </cell>
          <cell r="J251">
            <v>100844.37260873445</v>
          </cell>
          <cell r="K251">
            <v>102538.23040020447</v>
          </cell>
          <cell r="L251">
            <v>108726.98855621848</v>
          </cell>
          <cell r="M251">
            <v>110149.4485241012</v>
          </cell>
          <cell r="N251">
            <v>118093.70785323142</v>
          </cell>
          <cell r="O251">
            <v>118524.17778565657</v>
          </cell>
          <cell r="P251">
            <v>125679.56328821628</v>
          </cell>
          <cell r="Q251">
            <v>131279.82577985615</v>
          </cell>
          <cell r="R251">
            <v>131888.41597728548</v>
          </cell>
          <cell r="S251">
            <v>133704.03605860649</v>
          </cell>
          <cell r="T251">
            <v>137459.9244662337</v>
          </cell>
          <cell r="U251">
            <v>141055.35189563283</v>
          </cell>
          <cell r="V251">
            <v>145235.13322236884</v>
          </cell>
          <cell r="W251">
            <v>153068.71128711573</v>
          </cell>
          <cell r="X251">
            <v>162786.7828709142</v>
          </cell>
          <cell r="Y251">
            <v>169902.61285857085</v>
          </cell>
          <cell r="Z251">
            <v>177924.99831106921</v>
          </cell>
          <cell r="AA251">
            <v>183099.6511936677</v>
          </cell>
          <cell r="AB251">
            <v>183290.58023238834</v>
          </cell>
          <cell r="AC251">
            <v>181910.0452579376</v>
          </cell>
          <cell r="AD251">
            <v>186440.59700101402</v>
          </cell>
          <cell r="AE251">
            <v>192071.4052546951</v>
          </cell>
        </row>
        <row r="252">
          <cell r="G252">
            <v>20269.095261833754</v>
          </cell>
          <cell r="H252">
            <v>20530.532236312658</v>
          </cell>
          <cell r="I252">
            <v>20719.297673345118</v>
          </cell>
          <cell r="J252">
            <v>20905.426610008475</v>
          </cell>
          <cell r="K252">
            <v>21238.400627835614</v>
          </cell>
          <cell r="L252">
            <v>22707.133589089823</v>
          </cell>
          <cell r="M252">
            <v>22914.0953188536</v>
          </cell>
          <cell r="N252">
            <v>24446.984147439664</v>
          </cell>
          <cell r="O252">
            <v>24508.760457259279</v>
          </cell>
          <cell r="P252">
            <v>26182.572155659302</v>
          </cell>
          <cell r="Q252">
            <v>27665.032170520342</v>
          </cell>
          <cell r="R252">
            <v>27944.373484518161</v>
          </cell>
          <cell r="S252">
            <v>28737.453154020208</v>
          </cell>
          <cell r="T252">
            <v>29887.275798005736</v>
          </cell>
          <cell r="U252">
            <v>31124.852838925988</v>
          </cell>
          <cell r="V252">
            <v>32286.30287308092</v>
          </cell>
          <cell r="W252">
            <v>34084.157085432591</v>
          </cell>
          <cell r="X252">
            <v>36026.430975225201</v>
          </cell>
          <cell r="Y252">
            <v>37766.179529638641</v>
          </cell>
          <cell r="Z252">
            <v>38453.867170200647</v>
          </cell>
          <cell r="AA252">
            <v>38998.349356101215</v>
          </cell>
          <cell r="AB252">
            <v>38753.276478936947</v>
          </cell>
          <cell r="AC252">
            <v>38078.707519783769</v>
          </cell>
          <cell r="AD252">
            <v>38623.220290712226</v>
          </cell>
          <cell r="AE252">
            <v>39376.63752481604</v>
          </cell>
        </row>
        <row r="253">
          <cell r="G253">
            <v>111590.53378044043</v>
          </cell>
          <cell r="H253">
            <v>113029.8625297102</v>
          </cell>
          <cell r="I253">
            <v>114069.10160800362</v>
          </cell>
          <cell r="J253">
            <v>115093.82555971152</v>
          </cell>
          <cell r="K253">
            <v>116926.99807700257</v>
          </cell>
          <cell r="L253">
            <v>125013.03709404237</v>
          </cell>
          <cell r="M253">
            <v>126152.45499099954</v>
          </cell>
          <cell r="N253">
            <v>134591.7010648037</v>
          </cell>
          <cell r="O253">
            <v>134931.80758158234</v>
          </cell>
          <cell r="P253">
            <v>144146.89776985085</v>
          </cell>
          <cell r="Q253">
            <v>152308.51042347541</v>
          </cell>
          <cell r="R253">
            <v>153846.41065697235</v>
          </cell>
          <cell r="S253">
            <v>158212.67281652676</v>
          </cell>
          <cell r="T253">
            <v>164542.96634653877</v>
          </cell>
          <cell r="U253">
            <v>171356.38750849618</v>
          </cell>
          <cell r="V253">
            <v>177750.69507853885</v>
          </cell>
          <cell r="W253">
            <v>186860.74176010364</v>
          </cell>
          <cell r="X253">
            <v>198849.0352817431</v>
          </cell>
          <cell r="Y253">
            <v>207459.88509259641</v>
          </cell>
          <cell r="Z253">
            <v>210238.94541030767</v>
          </cell>
          <cell r="AA253">
            <v>212559.78193989891</v>
          </cell>
          <cell r="AB253">
            <v>209370.44418938732</v>
          </cell>
          <cell r="AC253">
            <v>204710.6763606098</v>
          </cell>
          <cell r="AD253">
            <v>206356.08182021734</v>
          </cell>
          <cell r="AE253">
            <v>208941.43593905578</v>
          </cell>
        </row>
        <row r="256">
          <cell r="G256">
            <v>41700.08658172701</v>
          </cell>
          <cell r="H256">
            <v>42703.510343600574</v>
          </cell>
          <cell r="I256">
            <v>44257.002746285623</v>
          </cell>
          <cell r="J256">
            <v>46606.120598262525</v>
          </cell>
          <cell r="K256">
            <v>48934.561178675896</v>
          </cell>
          <cell r="L256">
            <v>49695.768483822583</v>
          </cell>
          <cell r="M256">
            <v>49546.517070036483</v>
          </cell>
          <cell r="N256">
            <v>52273.811962574538</v>
          </cell>
          <cell r="O256">
            <v>52585.807956194207</v>
          </cell>
          <cell r="P256">
            <v>56289.490101634299</v>
          </cell>
          <cell r="Q256">
            <v>59687.816054859606</v>
          </cell>
          <cell r="R256">
            <v>62488.410252297035</v>
          </cell>
          <cell r="S256">
            <v>66288.542174939212</v>
          </cell>
          <cell r="T256">
            <v>70860.892025420588</v>
          </cell>
          <cell r="U256">
            <v>78425.921481403377</v>
          </cell>
          <cell r="V256">
            <v>82710.375879353072</v>
          </cell>
          <cell r="W256">
            <v>87029.28237334211</v>
          </cell>
          <cell r="X256">
            <v>91919.753724823735</v>
          </cell>
          <cell r="Y256">
            <v>97412.530517584542</v>
          </cell>
          <cell r="Z256">
            <v>101803.61807623306</v>
          </cell>
          <cell r="AA256">
            <v>106254.40114189948</v>
          </cell>
          <cell r="AB256">
            <v>108563.77406324894</v>
          </cell>
          <cell r="AC256">
            <v>110216.79388037193</v>
          </cell>
          <cell r="AD256">
            <v>113386.61374144799</v>
          </cell>
          <cell r="AE256">
            <v>117712.63216067546</v>
          </cell>
        </row>
        <row r="257">
          <cell r="G257">
            <v>14672.252686163205</v>
          </cell>
          <cell r="H257">
            <v>19239.68134321988</v>
          </cell>
          <cell r="I257">
            <v>19939.593330695461</v>
          </cell>
          <cell r="J257">
            <v>20997.967186756636</v>
          </cell>
          <cell r="K257">
            <v>22047.02508465117</v>
          </cell>
          <cell r="L257">
            <v>22389.980168889302</v>
          </cell>
          <cell r="M257">
            <v>22322.736290852939</v>
          </cell>
          <cell r="N257">
            <v>23551.49440088233</v>
          </cell>
          <cell r="O257">
            <v>23692.06138119155</v>
          </cell>
          <cell r="P257">
            <v>25360.721959712802</v>
          </cell>
          <cell r="Q257">
            <v>26891.807060548002</v>
          </cell>
          <cell r="R257">
            <v>28153.589511143226</v>
          </cell>
          <cell r="S257">
            <v>29865.70466667843</v>
          </cell>
          <cell r="T257">
            <v>31925.735643175518</v>
          </cell>
          <cell r="U257">
            <v>35334.09141800685</v>
          </cell>
          <cell r="V257">
            <v>37264.413695563177</v>
          </cell>
          <cell r="W257">
            <v>39210.258054186605</v>
          </cell>
          <cell r="X257">
            <v>41413.615803083063</v>
          </cell>
          <cell r="Y257">
            <v>43888.336834956921</v>
          </cell>
          <cell r="Z257">
            <v>49736.807319184532</v>
          </cell>
          <cell r="AA257">
            <v>56142.539444000598</v>
          </cell>
          <cell r="AB257">
            <v>60827.935304007333</v>
          </cell>
          <cell r="AC257">
            <v>65095.991258090726</v>
          </cell>
          <cell r="AD257">
            <v>69834.495854563807</v>
          </cell>
          <cell r="AE257">
            <v>75291.428799324145</v>
          </cell>
        </row>
        <row r="258">
          <cell r="G258">
            <v>20850.043290863505</v>
          </cell>
          <cell r="H258">
            <v>22575.282569679115</v>
          </cell>
          <cell r="I258">
            <v>23396.538941304792</v>
          </cell>
          <cell r="J258">
            <v>24638.404044926261</v>
          </cell>
          <cell r="K258">
            <v>25869.338074156876</v>
          </cell>
          <cell r="L258">
            <v>26271.751596359642</v>
          </cell>
          <cell r="M258">
            <v>26192.849585423435</v>
          </cell>
          <cell r="N258">
            <v>27634.638617624529</v>
          </cell>
          <cell r="O258">
            <v>27799.575824423198</v>
          </cell>
          <cell r="P258">
            <v>29757.533620136724</v>
          </cell>
          <cell r="Q258">
            <v>31554.064351232275</v>
          </cell>
          <cell r="R258">
            <v>33034.603184256543</v>
          </cell>
          <cell r="S258">
            <v>35043.549316914716</v>
          </cell>
          <cell r="T258">
            <v>37460.729755981731</v>
          </cell>
          <cell r="U258">
            <v>41459.995302130206</v>
          </cell>
          <cell r="V258">
            <v>43724.979325981389</v>
          </cell>
          <cell r="W258">
            <v>46008.176508351571</v>
          </cell>
          <cell r="X258">
            <v>48593.532413997003</v>
          </cell>
          <cell r="Y258">
            <v>51497.298104241556</v>
          </cell>
          <cell r="Z258">
            <v>52757.518908787002</v>
          </cell>
          <cell r="AA258">
            <v>53903.877954527678</v>
          </cell>
          <cell r="AB258">
            <v>54125.33752447724</v>
          </cell>
          <cell r="AC258">
            <v>54033.163247066717</v>
          </cell>
          <cell r="AD258">
            <v>54801.231162971046</v>
          </cell>
          <cell r="AE258">
            <v>56126.369631058922</v>
          </cell>
        </row>
        <row r="259">
          <cell r="G259">
            <v>3084.9199261436966</v>
          </cell>
          <cell r="H259">
            <v>5192.3238248352354</v>
          </cell>
          <cell r="I259">
            <v>5441.9087153135188</v>
          </cell>
          <cell r="J259">
            <v>5708.9913981860245</v>
          </cell>
          <cell r="K259">
            <v>5939.2683798155113</v>
          </cell>
          <cell r="L259">
            <v>5907.767503560216</v>
          </cell>
          <cell r="M259">
            <v>5893.8371432833674</v>
          </cell>
          <cell r="N259">
            <v>6195.5678689534261</v>
          </cell>
          <cell r="O259">
            <v>6123.6377703355965</v>
          </cell>
          <cell r="P259">
            <v>6556.9250028957049</v>
          </cell>
          <cell r="Q259">
            <v>6960.5527448298462</v>
          </cell>
          <cell r="R259">
            <v>7163.8361106454095</v>
          </cell>
          <cell r="S259">
            <v>7643.6281214589717</v>
          </cell>
          <cell r="T259">
            <v>8227.1598087030998</v>
          </cell>
          <cell r="U259">
            <v>8657.9336583136501</v>
          </cell>
          <cell r="V259">
            <v>9040.8792984394131</v>
          </cell>
          <cell r="W259">
            <v>9412.5989064156402</v>
          </cell>
          <cell r="X259">
            <v>9908.961078993003</v>
          </cell>
          <cell r="Y259">
            <v>10279.707681731243</v>
          </cell>
          <cell r="Z259">
            <v>10839.759702525946</v>
          </cell>
          <cell r="AA259">
            <v>11663.103603960732</v>
          </cell>
          <cell r="AB259">
            <v>12117.020713681366</v>
          </cell>
          <cell r="AC259">
            <v>12408.832497687614</v>
          </cell>
          <cell r="AD259">
            <v>12917.727582640358</v>
          </cell>
          <cell r="AE259">
            <v>13578.615297081387</v>
          </cell>
        </row>
        <row r="260">
          <cell r="G260">
            <v>9871.7437636598297</v>
          </cell>
          <cell r="H260">
            <v>9590.1355545478818</v>
          </cell>
          <cell r="I260">
            <v>10051.114686975101</v>
          </cell>
          <cell r="J260">
            <v>10544.41195028686</v>
          </cell>
          <cell r="K260">
            <v>10969.729696910446</v>
          </cell>
          <cell r="L260">
            <v>10911.548103549427</v>
          </cell>
          <cell r="M260">
            <v>10885.818960320785</v>
          </cell>
          <cell r="N260">
            <v>11443.110581137555</v>
          </cell>
          <cell r="O260">
            <v>11310.256887980453</v>
          </cell>
          <cell r="P260">
            <v>12110.53118413112</v>
          </cell>
          <cell r="Q260">
            <v>12856.024895484399</v>
          </cell>
          <cell r="R260">
            <v>13231.48588365146</v>
          </cell>
          <cell r="S260">
            <v>14117.653730056369</v>
          </cell>
          <cell r="T260">
            <v>15195.427029610313</v>
          </cell>
          <cell r="U260">
            <v>15991.059149348286</v>
          </cell>
          <cell r="V260">
            <v>16698.353363407765</v>
          </cell>
          <cell r="W260">
            <v>17384.91328321179</v>
          </cell>
          <cell r="X260">
            <v>18301.685942189361</v>
          </cell>
          <cell r="Y260">
            <v>18986.448737537681</v>
          </cell>
          <cell r="Z260">
            <v>19186.457357777792</v>
          </cell>
          <cell r="AA260">
            <v>19421.389500806956</v>
          </cell>
          <cell r="AB260">
            <v>19309.143644282176</v>
          </cell>
          <cell r="AC260">
            <v>19047.886232108558</v>
          </cell>
          <cell r="AD260">
            <v>19147.291907871771</v>
          </cell>
          <cell r="AE260">
            <v>19450.207372063909</v>
          </cell>
        </row>
        <row r="261">
          <cell r="G261">
            <v>2467.9359409149574</v>
          </cell>
          <cell r="H261">
            <v>2397.5338886369705</v>
          </cell>
          <cell r="I261">
            <v>2512.7786717437752</v>
          </cell>
          <cell r="J261">
            <v>2636.1029875717149</v>
          </cell>
          <cell r="K261">
            <v>2742.4324242276116</v>
          </cell>
          <cell r="L261">
            <v>2727.8870258873567</v>
          </cell>
          <cell r="M261">
            <v>2721.4547400801962</v>
          </cell>
          <cell r="N261">
            <v>2860.7776452843887</v>
          </cell>
          <cell r="O261">
            <v>2827.5642219951133</v>
          </cell>
          <cell r="P261">
            <v>3027.6327960327799</v>
          </cell>
          <cell r="Q261">
            <v>3214.0062238710998</v>
          </cell>
          <cell r="R261">
            <v>3307.8714709128649</v>
          </cell>
          <cell r="S261">
            <v>3529.4134325140922</v>
          </cell>
          <cell r="T261">
            <v>3798.8567574025783</v>
          </cell>
          <cell r="U261">
            <v>3997.7647873370715</v>
          </cell>
          <cell r="V261">
            <v>4174.5883408519412</v>
          </cell>
          <cell r="W261">
            <v>4346.2283208029476</v>
          </cell>
          <cell r="X261">
            <v>4575.4214855473401</v>
          </cell>
          <cell r="Y261">
            <v>4746.6121843844203</v>
          </cell>
          <cell r="Z261">
            <v>5696.4113678519134</v>
          </cell>
          <cell r="AA261">
            <v>7141.6915145381108</v>
          </cell>
          <cell r="AB261">
            <v>8138.7616941484803</v>
          </cell>
          <cell r="AC261">
            <v>8936.3970229625047</v>
          </cell>
          <cell r="AD261">
            <v>9867.6418435425585</v>
          </cell>
          <cell r="AE261">
            <v>10933.03441460919</v>
          </cell>
        </row>
        <row r="262">
          <cell r="G262">
            <v>5141.5332102394941</v>
          </cell>
          <cell r="H262">
            <v>4628.9611906538521</v>
          </cell>
          <cell r="I262">
            <v>4851.4663368605652</v>
          </cell>
          <cell r="J262">
            <v>5089.5707801541757</v>
          </cell>
          <cell r="K262">
            <v>5294.8629088856933</v>
          </cell>
          <cell r="L262">
            <v>5266.7798503984886</v>
          </cell>
          <cell r="M262">
            <v>5254.3609221365559</v>
          </cell>
          <cell r="N262">
            <v>5523.3541256178196</v>
          </cell>
          <cell r="O262">
            <v>5459.2283803495338</v>
          </cell>
          <cell r="P262">
            <v>5845.504323759169</v>
          </cell>
          <cell r="Q262">
            <v>6205.3388055662963</v>
          </cell>
          <cell r="R262">
            <v>6386.5661024010788</v>
          </cell>
          <cell r="S262">
            <v>6814.3010959349658</v>
          </cell>
          <cell r="T262">
            <v>7334.5201009303946</v>
          </cell>
          <cell r="U262">
            <v>7718.5553612618451</v>
          </cell>
          <cell r="V262">
            <v>8059.9517313791303</v>
          </cell>
          <cell r="W262">
            <v>8391.3400841041475</v>
          </cell>
          <cell r="X262">
            <v>8833.8473912138234</v>
          </cell>
          <cell r="Y262">
            <v>9164.3683089257556</v>
          </cell>
          <cell r="Z262">
            <v>9427.4013538185536</v>
          </cell>
          <cell r="AA262">
            <v>9797.3565548521656</v>
          </cell>
          <cell r="AB262">
            <v>9932.861944815053</v>
          </cell>
          <cell r="AC262">
            <v>9966.4333527343661</v>
          </cell>
          <cell r="AD262">
            <v>10182.127978430055</v>
          </cell>
          <cell r="AE262">
            <v>10511.460426461397</v>
          </cell>
        </row>
        <row r="263">
          <cell r="G263">
            <v>38695.862157504649</v>
          </cell>
          <cell r="H263">
            <v>39188.4671848789</v>
          </cell>
          <cell r="I263">
            <v>39741.214823901777</v>
          </cell>
          <cell r="J263">
            <v>40107.89074653374</v>
          </cell>
          <cell r="K263">
            <v>41756.080499778414</v>
          </cell>
          <cell r="L263">
            <v>42655.293736363157</v>
          </cell>
          <cell r="M263">
            <v>41788.422279535007</v>
          </cell>
          <cell r="N263">
            <v>42758.588014985733</v>
          </cell>
          <cell r="O263">
            <v>42675.647914828987</v>
          </cell>
          <cell r="P263">
            <v>44698.188170030255</v>
          </cell>
          <cell r="Q263">
            <v>46622.423951739962</v>
          </cell>
          <cell r="R263">
            <v>47476.187309589091</v>
          </cell>
          <cell r="S263">
            <v>47987.913010357173</v>
          </cell>
          <cell r="T263">
            <v>48926.548887985504</v>
          </cell>
          <cell r="U263">
            <v>49631.181693389517</v>
          </cell>
          <cell r="V263">
            <v>51502.693953272537</v>
          </cell>
          <cell r="W263">
            <v>53982.101264314697</v>
          </cell>
          <cell r="X263">
            <v>56987.497434832425</v>
          </cell>
          <cell r="Y263">
            <v>57959.733733594301</v>
          </cell>
          <cell r="Z263">
            <v>59424.072963241932</v>
          </cell>
          <cell r="AA263">
            <v>62248.204735016327</v>
          </cell>
          <cell r="AB263">
            <v>63461.255420553018</v>
          </cell>
          <cell r="AC263">
            <v>63503.996144116907</v>
          </cell>
          <cell r="AD263">
            <v>64899.250469511047</v>
          </cell>
          <cell r="AE263">
            <v>67021.594229596027</v>
          </cell>
        </row>
        <row r="264">
          <cell r="G264">
            <v>15817.337232070206</v>
          </cell>
          <cell r="H264">
            <v>16018.694674591499</v>
          </cell>
          <cell r="I264">
            <v>16244.636036876404</v>
          </cell>
          <cell r="J264">
            <v>16394.518644467444</v>
          </cell>
          <cell r="K264">
            <v>17068.233395760493</v>
          </cell>
          <cell r="L264">
            <v>17435.796184482177</v>
          </cell>
          <cell r="M264">
            <v>17081.453435541836</v>
          </cell>
          <cell r="N264">
            <v>17478.018798168017</v>
          </cell>
          <cell r="O264">
            <v>17444.116167212251</v>
          </cell>
          <cell r="P264">
            <v>18270.850590436661</v>
          </cell>
          <cell r="Q264">
            <v>19057.402034863284</v>
          </cell>
          <cell r="R264">
            <v>19406.386711636154</v>
          </cell>
          <cell r="S264">
            <v>19615.559928824609</v>
          </cell>
          <cell r="T264">
            <v>19999.237133227925</v>
          </cell>
          <cell r="U264">
            <v>20287.263141344494</v>
          </cell>
          <cell r="V264">
            <v>21052.263296348981</v>
          </cell>
          <cell r="W264">
            <v>22167.22763662495</v>
          </cell>
          <cell r="X264">
            <v>23362.862099979786</v>
          </cell>
          <cell r="Y264">
            <v>23744.685317019321</v>
          </cell>
          <cell r="Z264">
            <v>23996.322284808713</v>
          </cell>
          <cell r="AA264">
            <v>23948.878801276289</v>
          </cell>
          <cell r="AB264">
            <v>23807.88839224822</v>
          </cell>
          <cell r="AC264">
            <v>23579.111074955865</v>
          </cell>
          <cell r="AD264">
            <v>23808.133708016674</v>
          </cell>
          <cell r="AE264">
            <v>24242.268569309461</v>
          </cell>
        </row>
        <row r="265">
          <cell r="G265">
            <v>5322.184838687871</v>
          </cell>
          <cell r="H265">
            <v>5545.0304646425429</v>
          </cell>
          <cell r="I265">
            <v>5646.0717363855647</v>
          </cell>
          <cell r="J265">
            <v>5772.714861515663</v>
          </cell>
          <cell r="K265">
            <v>5942.4333319450498</v>
          </cell>
          <cell r="L265">
            <v>6101.6843781988837</v>
          </cell>
          <cell r="M265">
            <v>5984.6208573422091</v>
          </cell>
          <cell r="N265">
            <v>6060.5218777927839</v>
          </cell>
          <cell r="O265">
            <v>5984.088884824102</v>
          </cell>
          <cell r="P265">
            <v>6250.5787353942815</v>
          </cell>
          <cell r="Q265">
            <v>6572.719636686692</v>
          </cell>
          <cell r="R265">
            <v>6621.4012106557939</v>
          </cell>
          <cell r="S265">
            <v>7007.3620811741166</v>
          </cell>
          <cell r="T265">
            <v>7493.6319939120322</v>
          </cell>
          <cell r="U265">
            <v>7852.5601573598751</v>
          </cell>
          <cell r="V265">
            <v>8244.2529789954897</v>
          </cell>
          <cell r="W265">
            <v>8590.1003647840844</v>
          </cell>
          <cell r="X265">
            <v>8791.169223543573</v>
          </cell>
          <cell r="Y265">
            <v>9001.664162895453</v>
          </cell>
          <cell r="Z265">
            <v>9312.348144124393</v>
          </cell>
          <cell r="AA265">
            <v>9600.2460714418157</v>
          </cell>
          <cell r="AB265">
            <v>9649.7064927956617</v>
          </cell>
          <cell r="AC265">
            <v>9594.2324440334487</v>
          </cell>
          <cell r="AD265">
            <v>9674.6836717986062</v>
          </cell>
          <cell r="AE265">
            <v>9849.4812135498341</v>
          </cell>
        </row>
        <row r="266">
          <cell r="G266">
            <v>40188.47897715179</v>
          </cell>
          <cell r="H266">
            <v>37894.786608260598</v>
          </cell>
          <cell r="I266">
            <v>39692.417744606828</v>
          </cell>
          <cell r="J266">
            <v>41616.076447625463</v>
          </cell>
          <cell r="K266">
            <v>43274.642682815946</v>
          </cell>
          <cell r="L266">
            <v>43037.119273569937</v>
          </cell>
          <cell r="M266">
            <v>42915.311055033781</v>
          </cell>
          <cell r="N266">
            <v>45084.536114695635</v>
          </cell>
          <cell r="O266">
            <v>44539.564838901228</v>
          </cell>
          <cell r="P266">
            <v>47662.286009123229</v>
          </cell>
          <cell r="Q266">
            <v>50573.227173981133</v>
          </cell>
          <cell r="R266">
            <v>52028.353540521784</v>
          </cell>
          <cell r="S266">
            <v>55480.383681701147</v>
          </cell>
          <cell r="T266">
            <v>59679.121785217372</v>
          </cell>
          <cell r="U266">
            <v>62780.458365300248</v>
          </cell>
          <cell r="V266">
            <v>65538.345071305797</v>
          </cell>
          <cell r="W266">
            <v>66650.46253738238</v>
          </cell>
          <cell r="X266">
            <v>67942.572302651621</v>
          </cell>
          <cell r="Y266">
            <v>68392.695694490918</v>
          </cell>
          <cell r="Z266">
            <v>68988.233738220995</v>
          </cell>
          <cell r="AA266">
            <v>69484.825010124769</v>
          </cell>
          <cell r="AB266">
            <v>68888.699697287899</v>
          </cell>
          <cell r="AC266">
            <v>67780.569700880937</v>
          </cell>
          <cell r="AD266">
            <v>67936.197356717166</v>
          </cell>
          <cell r="AE266">
            <v>68764.752407722292</v>
          </cell>
        </row>
        <row r="267">
          <cell r="G267">
            <v>1188.7545350603505</v>
          </cell>
          <cell r="H267">
            <v>1814.3315151782574</v>
          </cell>
          <cell r="I267">
            <v>1900.3987322087844</v>
          </cell>
          <cell r="J267">
            <v>1992.499913445489</v>
          </cell>
          <cell r="K267">
            <v>2071.9089630760959</v>
          </cell>
          <cell r="L267">
            <v>2060.5367864375899</v>
          </cell>
          <cell r="M267">
            <v>2054.7048367295088</v>
          </cell>
          <cell r="N267">
            <v>2158.5632758848569</v>
          </cell>
          <cell r="O267">
            <v>2132.4710703590135</v>
          </cell>
          <cell r="P267">
            <v>2281.9811201401903</v>
          </cell>
          <cell r="Q267">
            <v>2421.3515393175903</v>
          </cell>
          <cell r="R267">
            <v>2491.0202684932815</v>
          </cell>
          <cell r="S267">
            <v>2656.2970159581087</v>
          </cell>
          <cell r="T267">
            <v>2857.3247442295396</v>
          </cell>
          <cell r="U267">
            <v>3005.8109398265065</v>
          </cell>
          <cell r="V267">
            <v>3137.8533977435613</v>
          </cell>
          <cell r="W267">
            <v>3191.0995022312723</v>
          </cell>
          <cell r="X267">
            <v>3252.9633013979505</v>
          </cell>
          <cell r="Y267">
            <v>3274.5143676165139</v>
          </cell>
          <cell r="Z267">
            <v>3365.3187326417874</v>
          </cell>
          <cell r="AA267">
            <v>3474.0116701583424</v>
          </cell>
          <cell r="AB267">
            <v>3512.953897458478</v>
          </cell>
          <cell r="AC267">
            <v>3516.3128897770621</v>
          </cell>
          <cell r="AD267">
            <v>3581.1158402421911</v>
          </cell>
          <cell r="AE267">
            <v>3680.4791879235472</v>
          </cell>
        </row>
        <row r="268">
          <cell r="G268">
            <v>3849.7950827751201</v>
          </cell>
          <cell r="H268">
            <v>3906.2891171259025</v>
          </cell>
          <cell r="I268">
            <v>3961.8719573742533</v>
          </cell>
          <cell r="J268">
            <v>4034.5396870432041</v>
          </cell>
          <cell r="K268">
            <v>4138.6436132460585</v>
          </cell>
          <cell r="L268">
            <v>4100.6830786251285</v>
          </cell>
          <cell r="M268">
            <v>4035.3829999262734</v>
          </cell>
          <cell r="N268">
            <v>4110.6521986094058</v>
          </cell>
          <cell r="O268">
            <v>4006.1320247028834</v>
          </cell>
          <cell r="P268">
            <v>4254.9883579236111</v>
          </cell>
          <cell r="Q268">
            <v>4437.9947273019006</v>
          </cell>
          <cell r="R268">
            <v>4680.7221218276991</v>
          </cell>
          <cell r="S268">
            <v>4828.4799985370428</v>
          </cell>
          <cell r="T268">
            <v>5017.4618558662078</v>
          </cell>
          <cell r="U268">
            <v>5345.4511655331662</v>
          </cell>
          <cell r="V268">
            <v>5516.9923667331486</v>
          </cell>
          <cell r="W268">
            <v>5867.6518045882958</v>
          </cell>
          <cell r="X268">
            <v>6329.7630600932562</v>
          </cell>
          <cell r="Y268">
            <v>6722.9459400846354</v>
          </cell>
          <cell r="Z268">
            <v>6861.7784227451157</v>
          </cell>
          <cell r="AA268">
            <v>6955.8284829545846</v>
          </cell>
          <cell r="AB268">
            <v>6957.0865987713378</v>
          </cell>
          <cell r="AC268">
            <v>6912.3452832716694</v>
          </cell>
          <cell r="AD268">
            <v>6996.4987096325658</v>
          </cell>
          <cell r="AE268">
            <v>7149.722042615902</v>
          </cell>
        </row>
        <row r="269">
          <cell r="G269">
            <v>534.44742790618818</v>
          </cell>
          <cell r="H269">
            <v>549.59350482299533</v>
          </cell>
          <cell r="I269">
            <v>558.80354351382152</v>
          </cell>
          <cell r="J269">
            <v>563.62274980553275</v>
          </cell>
          <cell r="K269">
            <v>587.5147936961863</v>
          </cell>
          <cell r="L269">
            <v>579.97784016970309</v>
          </cell>
          <cell r="M269">
            <v>560.90805620046797</v>
          </cell>
          <cell r="N269">
            <v>573.68000690966471</v>
          </cell>
          <cell r="O269">
            <v>553.53475886949707</v>
          </cell>
          <cell r="P269">
            <v>576.68826299924194</v>
          </cell>
          <cell r="Q269">
            <v>617.12387357911405</v>
          </cell>
          <cell r="R269">
            <v>611.47974591985735</v>
          </cell>
          <cell r="S269">
            <v>612.49116303855203</v>
          </cell>
          <cell r="T269">
            <v>617.39099685506926</v>
          </cell>
          <cell r="U269">
            <v>625.42155541820807</v>
          </cell>
          <cell r="V269">
            <v>634.89317973156528</v>
          </cell>
          <cell r="W269">
            <v>649.66639439859387</v>
          </cell>
          <cell r="X269">
            <v>664.18689457805033</v>
          </cell>
          <cell r="Y269">
            <v>675.222447049018</v>
          </cell>
          <cell r="Z269">
            <v>689.29368563316996</v>
          </cell>
          <cell r="AA269">
            <v>708.88049415932687</v>
          </cell>
          <cell r="AB269">
            <v>715.26417571277989</v>
          </cell>
          <cell r="AC269">
            <v>712.08311568624777</v>
          </cell>
          <cell r="AD269">
            <v>720.56979461845128</v>
          </cell>
          <cell r="AE269">
            <v>738.00039313122193</v>
          </cell>
        </row>
        <row r="270">
          <cell r="G270">
            <v>3115.2089672205038</v>
          </cell>
          <cell r="H270">
            <v>3197.5651166446492</v>
          </cell>
          <cell r="I270">
            <v>3229.0497286223444</v>
          </cell>
          <cell r="J270">
            <v>3272.3257565644481</v>
          </cell>
          <cell r="K270">
            <v>3286.9654885929872</v>
          </cell>
          <cell r="L270">
            <v>3293.264126133221</v>
          </cell>
          <cell r="M270">
            <v>3300.0809674539782</v>
          </cell>
          <cell r="N270">
            <v>3451.930911696365</v>
          </cell>
          <cell r="O270">
            <v>3297.3681869148945</v>
          </cell>
          <cell r="P270">
            <v>3489.5232829070401</v>
          </cell>
          <cell r="Q270">
            <v>3673.2929341504673</v>
          </cell>
          <cell r="R270">
            <v>3717.6174958107317</v>
          </cell>
          <cell r="S270">
            <v>3800.0880835238581</v>
          </cell>
          <cell r="T270">
            <v>3887.0650904153217</v>
          </cell>
          <cell r="U270">
            <v>4056.124578585614</v>
          </cell>
          <cell r="V270">
            <v>4194.5406633190933</v>
          </cell>
          <cell r="W270">
            <v>4344.0884180067906</v>
          </cell>
          <cell r="X270">
            <v>4474.3387921523226</v>
          </cell>
          <cell r="Y270">
            <v>4678.5785905776456</v>
          </cell>
          <cell r="Z270">
            <v>5141.8087527319158</v>
          </cell>
          <cell r="AA270">
            <v>5563.8893544924167</v>
          </cell>
          <cell r="AB270">
            <v>5764.1241758474371</v>
          </cell>
          <cell r="AC270">
            <v>5987.6855187118917</v>
          </cell>
          <cell r="AD270">
            <v>6250.8438285058528</v>
          </cell>
          <cell r="AE270">
            <v>6624.8401927575715</v>
          </cell>
        </row>
        <row r="271">
          <cell r="G271">
            <v>11420.491920913755</v>
          </cell>
          <cell r="H271">
            <v>11592.720625003223</v>
          </cell>
          <cell r="I271">
            <v>11658.563357544677</v>
          </cell>
          <cell r="J271">
            <v>11749.065090113814</v>
          </cell>
          <cell r="K271">
            <v>11779.680679758576</v>
          </cell>
          <cell r="L271">
            <v>11687.872839212228</v>
          </cell>
          <cell r="M271">
            <v>11490.221763086443</v>
          </cell>
          <cell r="N271">
            <v>11768.452142521628</v>
          </cell>
          <cell r="O271">
            <v>11179.822225067792</v>
          </cell>
          <cell r="P271">
            <v>11601.176974790342</v>
          </cell>
          <cell r="Q271">
            <v>12023.171597635273</v>
          </cell>
          <cell r="R271">
            <v>12026.872322236679</v>
          </cell>
          <cell r="S271">
            <v>12163.184919060364</v>
          </cell>
          <cell r="T271">
            <v>12304.230792458153</v>
          </cell>
          <cell r="U271">
            <v>12644.901097631564</v>
          </cell>
          <cell r="V271">
            <v>12931.671530017473</v>
          </cell>
          <cell r="W271">
            <v>13317.881753484435</v>
          </cell>
          <cell r="X271">
            <v>13653.779577349764</v>
          </cell>
          <cell r="Y271">
            <v>14138.492855194008</v>
          </cell>
          <cell r="Z271">
            <v>14622.668209005438</v>
          </cell>
          <cell r="AA271">
            <v>15006.014751748147</v>
          </cell>
          <cell r="AB271">
            <v>15029.928175957646</v>
          </cell>
          <cell r="AC271">
            <v>15034.086030244467</v>
          </cell>
          <cell r="AD271">
            <v>15245.007781740544</v>
          </cell>
          <cell r="AE271">
            <v>15663.703138796815</v>
          </cell>
        </row>
        <row r="272">
          <cell r="G272">
            <v>3691.5192148666688</v>
          </cell>
          <cell r="H272">
            <v>3753.6667501636275</v>
          </cell>
          <cell r="I272">
            <v>3908.1283727573941</v>
          </cell>
          <cell r="J272">
            <v>3990.3782404125386</v>
          </cell>
          <cell r="K272">
            <v>4054.2488327687715</v>
          </cell>
          <cell r="L272">
            <v>4020.6948301558132</v>
          </cell>
          <cell r="M272">
            <v>3920.8513231352058</v>
          </cell>
          <cell r="N272">
            <v>4041.18327816493</v>
          </cell>
          <cell r="O272">
            <v>3904.2872844354733</v>
          </cell>
          <cell r="P272">
            <v>3990.4226943218055</v>
          </cell>
          <cell r="Q272">
            <v>4159.7894375329506</v>
          </cell>
          <cell r="R272">
            <v>4196.5362378426089</v>
          </cell>
          <cell r="S272">
            <v>4339.6995561507783</v>
          </cell>
          <cell r="T272">
            <v>4479.5142833859791</v>
          </cell>
          <cell r="U272">
            <v>4693.9937824858698</v>
          </cell>
          <cell r="V272">
            <v>4845.6041433523815</v>
          </cell>
          <cell r="W272">
            <v>4995.1928652936713</v>
          </cell>
          <cell r="X272">
            <v>5242.7236629585241</v>
          </cell>
          <cell r="Y272">
            <v>5545.2672924388035</v>
          </cell>
          <cell r="Z272">
            <v>5673.8896302172889</v>
          </cell>
          <cell r="AA272">
            <v>5924.0874725941449</v>
          </cell>
          <cell r="AB272">
            <v>5934.4464396809926</v>
          </cell>
          <cell r="AC272">
            <v>5912.4372921907834</v>
          </cell>
          <cell r="AD272">
            <v>6006.6769874874071</v>
          </cell>
          <cell r="AE272">
            <v>6164.8604393322439</v>
          </cell>
        </row>
        <row r="273">
          <cell r="G273">
            <v>17497.207948601801</v>
          </cell>
          <cell r="H273">
            <v>17791.777280438058</v>
          </cell>
          <cell r="I273">
            <v>18901.054967077107</v>
          </cell>
          <cell r="J273">
            <v>19491.738538742164</v>
          </cell>
          <cell r="K273">
            <v>19950.42997123814</v>
          </cell>
          <cell r="L273">
            <v>19905.594194185171</v>
          </cell>
          <cell r="M273">
            <v>19584.467713881531</v>
          </cell>
          <cell r="N273">
            <v>20522.118178496305</v>
          </cell>
          <cell r="O273">
            <v>20034.834221414225</v>
          </cell>
          <cell r="P273">
            <v>20616.976813630718</v>
          </cell>
          <cell r="Q273">
            <v>21762.89295682016</v>
          </cell>
          <cell r="R273">
            <v>22193.060520158731</v>
          </cell>
          <cell r="S273">
            <v>23288.74802317745</v>
          </cell>
          <cell r="T273">
            <v>24369.151315222582</v>
          </cell>
          <cell r="U273">
            <v>25933.512365323673</v>
          </cell>
          <cell r="V273">
            <v>27027.347784204048</v>
          </cell>
          <cell r="W273">
            <v>28045.729928476008</v>
          </cell>
          <cell r="X273">
            <v>28851.325810615399</v>
          </cell>
          <cell r="Y273">
            <v>28873.897229677121</v>
          </cell>
          <cell r="Z273">
            <v>29028.51577124407</v>
          </cell>
          <cell r="AA273">
            <v>28959.754956209981</v>
          </cell>
          <cell r="AB273">
            <v>28706.819769662256</v>
          </cell>
          <cell r="AC273">
            <v>28180.95717693547</v>
          </cell>
          <cell r="AD273">
            <v>28203.027422428651</v>
          </cell>
          <cell r="AE273">
            <v>28506.77394470897</v>
          </cell>
        </row>
        <row r="276">
          <cell r="G276">
            <v>53708.756626847957</v>
          </cell>
          <cell r="H276">
            <v>50349.464058565485</v>
          </cell>
          <cell r="I276">
            <v>50585.765733522334</v>
          </cell>
          <cell r="J276">
            <v>50756.917170227302</v>
          </cell>
          <cell r="K276">
            <v>50890.56319950617</v>
          </cell>
          <cell r="L276">
            <v>50409.683971895211</v>
          </cell>
          <cell r="M276">
            <v>49748.857660934671</v>
          </cell>
          <cell r="N276">
            <v>51074.418525560905</v>
          </cell>
          <cell r="O276">
            <v>50637.294229816769</v>
          </cell>
          <cell r="P276">
            <v>51882.363343747689</v>
          </cell>
          <cell r="Q276">
            <v>53040.286432316985</v>
          </cell>
          <cell r="R276">
            <v>53738.485192411041</v>
          </cell>
          <cell r="S276">
            <v>55949.769545049654</v>
          </cell>
          <cell r="T276">
            <v>57329.270888827872</v>
          </cell>
          <cell r="U276">
            <v>59883.340093594605</v>
          </cell>
          <cell r="V276">
            <v>62238.988957004687</v>
          </cell>
          <cell r="W276">
            <v>64365.633187934131</v>
          </cell>
          <cell r="X276">
            <v>65570.953790492698</v>
          </cell>
          <cell r="Y276">
            <v>67305.727422033131</v>
          </cell>
          <cell r="Z276">
            <v>68196.039917622096</v>
          </cell>
          <cell r="AA276">
            <v>68883.240349581378</v>
          </cell>
          <cell r="AB276">
            <v>68252.643635550878</v>
          </cell>
          <cell r="AC276">
            <v>68712.851087571893</v>
          </cell>
          <cell r="AD276">
            <v>69589.365365579099</v>
          </cell>
          <cell r="AE276">
            <v>71181.30416701932</v>
          </cell>
        </row>
        <row r="277">
          <cell r="G277">
            <v>18897.525479816875</v>
          </cell>
          <cell r="H277">
            <v>22684.496812891877</v>
          </cell>
          <cell r="I277">
            <v>22790.96040079034</v>
          </cell>
          <cell r="J277">
            <v>22868.071136585651</v>
          </cell>
          <cell r="K277">
            <v>22928.284149413474</v>
          </cell>
          <cell r="L277">
            <v>22711.628351579398</v>
          </cell>
          <cell r="M277">
            <v>22413.899018702621</v>
          </cell>
          <cell r="N277">
            <v>23011.11850794945</v>
          </cell>
          <cell r="O277">
            <v>22814.176099940669</v>
          </cell>
          <cell r="P277">
            <v>23375.130757053677</v>
          </cell>
          <cell r="Q277">
            <v>23896.822558612297</v>
          </cell>
          <cell r="R277">
            <v>24211.389711297299</v>
          </cell>
          <cell r="S277">
            <v>25207.663927671896</v>
          </cell>
          <cell r="T277">
            <v>25829.18581318625</v>
          </cell>
          <cell r="U277">
            <v>26979.898652314874</v>
          </cell>
          <cell r="V277">
            <v>28041.214996658913</v>
          </cell>
          <cell r="W277">
            <v>28999.35536976318</v>
          </cell>
          <cell r="X277">
            <v>29542.401693661457</v>
          </cell>
          <cell r="Y277">
            <v>30323.988303401613</v>
          </cell>
          <cell r="Z277">
            <v>31006.105312805237</v>
          </cell>
          <cell r="AA277">
            <v>31737.357087980727</v>
          </cell>
          <cell r="AB277">
            <v>31853.529467166318</v>
          </cell>
          <cell r="AC277">
            <v>32575.680823859493</v>
          </cell>
          <cell r="AD277">
            <v>33518.523530953906</v>
          </cell>
          <cell r="AE277">
            <v>34882.341931854091</v>
          </cell>
        </row>
        <row r="278">
          <cell r="G278">
            <v>26854.378313423978</v>
          </cell>
          <cell r="H278">
            <v>26617.32886145165</v>
          </cell>
          <cell r="I278">
            <v>26742.250139372747</v>
          </cell>
          <cell r="J278">
            <v>26832.72963426046</v>
          </cell>
          <cell r="K278">
            <v>26903.381832428946</v>
          </cell>
          <cell r="L278">
            <v>26649.16421992223</v>
          </cell>
          <cell r="M278">
            <v>26299.817279134986</v>
          </cell>
          <cell r="N278">
            <v>27000.577259789123</v>
          </cell>
          <cell r="O278">
            <v>26769.490765608803</v>
          </cell>
          <cell r="P278">
            <v>27427.698646872188</v>
          </cell>
          <cell r="Q278">
            <v>28039.836635250114</v>
          </cell>
          <cell r="R278">
            <v>28408.940584131567</v>
          </cell>
          <cell r="S278">
            <v>29577.939776494393</v>
          </cell>
          <cell r="T278">
            <v>30307.215482179141</v>
          </cell>
          <cell r="U278">
            <v>31657.428463177443</v>
          </cell>
          <cell r="V278">
            <v>32902.746196978107</v>
          </cell>
          <cell r="W278">
            <v>34027.00024663622</v>
          </cell>
          <cell r="X278">
            <v>34664.19501050633</v>
          </cell>
          <cell r="Y278">
            <v>35581.286008678158</v>
          </cell>
          <cell r="Z278">
            <v>36083.497426165137</v>
          </cell>
          <cell r="AA278">
            <v>36494.12300096816</v>
          </cell>
          <cell r="AB278">
            <v>36205.695140698299</v>
          </cell>
          <cell r="AC278">
            <v>36506.780251500866</v>
          </cell>
          <cell r="AD278">
            <v>37031.665828922414</v>
          </cell>
          <cell r="AE278">
            <v>37945.836580810574</v>
          </cell>
        </row>
        <row r="279">
          <cell r="G279">
            <v>2899.3137186553386</v>
          </cell>
          <cell r="H279">
            <v>4653.2063275829678</v>
          </cell>
          <cell r="I279">
            <v>4722.1827958588665</v>
          </cell>
          <cell r="J279">
            <v>4803.0505198635774</v>
          </cell>
          <cell r="K279">
            <v>4864.1054718609148</v>
          </cell>
          <cell r="L279">
            <v>4847.1465088239911</v>
          </cell>
          <cell r="M279">
            <v>4921.2901977497777</v>
          </cell>
          <cell r="N279">
            <v>5132.826898850004</v>
          </cell>
          <cell r="O279">
            <v>5165.3941277993135</v>
          </cell>
          <cell r="P279">
            <v>5307.180926289423</v>
          </cell>
          <cell r="Q279">
            <v>5413.9324826064094</v>
          </cell>
          <cell r="R279">
            <v>5527.7892431994651</v>
          </cell>
          <cell r="S279">
            <v>5793.8879649185292</v>
          </cell>
          <cell r="T279">
            <v>6012.6273752844645</v>
          </cell>
          <cell r="U279">
            <v>6396.3583829453282</v>
          </cell>
          <cell r="V279">
            <v>6644.3243452930392</v>
          </cell>
          <cell r="W279">
            <v>6897.2765527024421</v>
          </cell>
          <cell r="X279">
            <v>7099.8649378566442</v>
          </cell>
          <cell r="Y279">
            <v>7280.7841604239902</v>
          </cell>
          <cell r="Z279">
            <v>7440.8024860006608</v>
          </cell>
          <cell r="AA279">
            <v>7753.3183815559305</v>
          </cell>
          <cell r="AB279">
            <v>7831.6449985303652</v>
          </cell>
          <cell r="AC279">
            <v>8006.5157584517292</v>
          </cell>
          <cell r="AD279">
            <v>8228.1687845852503</v>
          </cell>
          <cell r="AE279">
            <v>8541.3880336494094</v>
          </cell>
        </row>
        <row r="280">
          <cell r="G280">
            <v>9277.8038996970827</v>
          </cell>
          <cell r="H280">
            <v>8594.3945235766678</v>
          </cell>
          <cell r="I280">
            <v>8721.7929107257623</v>
          </cell>
          <cell r="J280">
            <v>8871.1542489927488</v>
          </cell>
          <cell r="K280">
            <v>8983.9217276176933</v>
          </cell>
          <cell r="L280">
            <v>8952.5988055744328</v>
          </cell>
          <cell r="M280">
            <v>9089.5409631323892</v>
          </cell>
          <cell r="N280">
            <v>9480.2457239968408</v>
          </cell>
          <cell r="O280">
            <v>9540.3968530088641</v>
          </cell>
          <cell r="P280">
            <v>9802.2747064011619</v>
          </cell>
          <cell r="Q280">
            <v>9999.4430514959204</v>
          </cell>
          <cell r="R280">
            <v>10209.734590453189</v>
          </cell>
          <cell r="S280">
            <v>10701.214493916017</v>
          </cell>
          <cell r="T280">
            <v>11105.222538733551</v>
          </cell>
          <cell r="U280">
            <v>11813.967313539215</v>
          </cell>
          <cell r="V280">
            <v>12271.956312694891</v>
          </cell>
          <cell r="W280">
            <v>12739.154823364681</v>
          </cell>
          <cell r="X280">
            <v>13113.332193834716</v>
          </cell>
          <cell r="Y280">
            <v>13447.486982206243</v>
          </cell>
          <cell r="Z280">
            <v>13640.857864027112</v>
          </cell>
          <cell r="AA280">
            <v>13872.69083053642</v>
          </cell>
          <cell r="AB280">
            <v>13796.657277388424</v>
          </cell>
          <cell r="AC280">
            <v>13921.166336675924</v>
          </cell>
          <cell r="AD280">
            <v>14127.797044953708</v>
          </cell>
          <cell r="AE280">
            <v>14478.709794728822</v>
          </cell>
        </row>
        <row r="281">
          <cell r="G281">
            <v>2319.4509749242707</v>
          </cell>
          <cell r="H281">
            <v>2148.5986308941669</v>
          </cell>
          <cell r="I281">
            <v>2180.4482276814406</v>
          </cell>
          <cell r="J281">
            <v>2217.7885622481872</v>
          </cell>
          <cell r="K281">
            <v>2245.9804319044233</v>
          </cell>
          <cell r="L281">
            <v>2238.1497013936082</v>
          </cell>
          <cell r="M281">
            <v>2272.3852407830973</v>
          </cell>
          <cell r="N281">
            <v>2370.0614309992102</v>
          </cell>
          <cell r="O281">
            <v>2385.099213252216</v>
          </cell>
          <cell r="P281">
            <v>2450.5686766002905</v>
          </cell>
          <cell r="Q281">
            <v>2499.8607628739801</v>
          </cell>
          <cell r="R281">
            <v>2552.4336476132971</v>
          </cell>
          <cell r="S281">
            <v>2675.3036234790043</v>
          </cell>
          <cell r="T281">
            <v>2776.3056346833878</v>
          </cell>
          <cell r="U281">
            <v>2953.4918283848037</v>
          </cell>
          <cell r="V281">
            <v>3067.9890781737226</v>
          </cell>
          <cell r="W281">
            <v>3184.7887058411702</v>
          </cell>
          <cell r="X281">
            <v>3278.3330484586791</v>
          </cell>
          <cell r="Y281">
            <v>3361.8717455515607</v>
          </cell>
          <cell r="Z281">
            <v>3632.5223696265007</v>
          </cell>
          <cell r="AA281">
            <v>4441.9015054216325</v>
          </cell>
          <cell r="AB281">
            <v>4903.0609251577835</v>
          </cell>
          <cell r="AC281">
            <v>5365.9975567944002</v>
          </cell>
          <cell r="AD281">
            <v>5858.7859645388498</v>
          </cell>
          <cell r="AE281">
            <v>6441.6862271514865</v>
          </cell>
        </row>
        <row r="282">
          <cell r="G282">
            <v>4832.1895310922318</v>
          </cell>
          <cell r="H282">
            <v>4148.337474535304</v>
          </cell>
          <cell r="I282">
            <v>4209.8300557934908</v>
          </cell>
          <cell r="J282">
            <v>4281.9237018415006</v>
          </cell>
          <cell r="K282">
            <v>4336.3542444708164</v>
          </cell>
          <cell r="L282">
            <v>4321.2353142230195</v>
          </cell>
          <cell r="M282">
            <v>4387.3344771696347</v>
          </cell>
          <cell r="N282">
            <v>4575.9196295648571</v>
          </cell>
          <cell r="O282">
            <v>4604.9533424031115</v>
          </cell>
          <cell r="P282">
            <v>4731.3563961607624</v>
          </cell>
          <cell r="Q282">
            <v>4826.5255011518029</v>
          </cell>
          <cell r="R282">
            <v>4928.0289019138954</v>
          </cell>
          <cell r="S282">
            <v>5165.2561429862953</v>
          </cell>
          <cell r="T282">
            <v>5360.2625169353532</v>
          </cell>
          <cell r="U282">
            <v>5702.3590428909547</v>
          </cell>
          <cell r="V282">
            <v>5923.4209132659416</v>
          </cell>
          <cell r="W282">
            <v>6148.928025435609</v>
          </cell>
          <cell r="X282">
            <v>6329.5357464083654</v>
          </cell>
          <cell r="Y282">
            <v>6490.8253901516618</v>
          </cell>
          <cell r="Z282">
            <v>6641.7124607483611</v>
          </cell>
          <cell r="AA282">
            <v>6948.1408095370089</v>
          </cell>
          <cell r="AB282">
            <v>7035.7465017183213</v>
          </cell>
          <cell r="AC282">
            <v>7207.6309870677396</v>
          </cell>
          <cell r="AD282">
            <v>7421.5670118882181</v>
          </cell>
          <cell r="AE282">
            <v>7719.1351981849666</v>
          </cell>
        </row>
        <row r="283">
          <cell r="G283">
            <v>52715.95523740026</v>
          </cell>
          <cell r="H283">
            <v>52972.193082349717</v>
          </cell>
          <cell r="I283">
            <v>53212.466582069668</v>
          </cell>
          <cell r="J283">
            <v>53938.137008894228</v>
          </cell>
          <cell r="K283">
            <v>54658.14918677666</v>
          </cell>
          <cell r="L283">
            <v>54742.833531026023</v>
          </cell>
          <cell r="M283">
            <v>54443.844986943564</v>
          </cell>
          <cell r="N283">
            <v>55849.634953873981</v>
          </cell>
          <cell r="O283">
            <v>55878.248310892755</v>
          </cell>
          <cell r="P283">
            <v>57396.258918086387</v>
          </cell>
          <cell r="Q283">
            <v>58035.309287294032</v>
          </cell>
          <cell r="R283">
            <v>59654.398509755512</v>
          </cell>
          <cell r="S283">
            <v>62104.8709686109</v>
          </cell>
          <cell r="T283">
            <v>63526.574546607473</v>
          </cell>
          <cell r="U283">
            <v>65957.962889180169</v>
          </cell>
          <cell r="V283">
            <v>68171.241513705259</v>
          </cell>
          <cell r="W283">
            <v>70617.724740144578</v>
          </cell>
          <cell r="X283">
            <v>71464.039108899116</v>
          </cell>
          <cell r="Y283">
            <v>72789.143125892486</v>
          </cell>
          <cell r="Z283">
            <v>75215.745131270101</v>
          </cell>
          <cell r="AA283">
            <v>76186.560911929831</v>
          </cell>
          <cell r="AB283">
            <v>76853.980700327316</v>
          </cell>
          <cell r="AC283">
            <v>77917.122126248083</v>
          </cell>
          <cell r="AD283">
            <v>79216.483772401363</v>
          </cell>
          <cell r="AE283">
            <v>81328.70406933871</v>
          </cell>
        </row>
        <row r="284">
          <cell r="G284">
            <v>12325.222891105739</v>
          </cell>
          <cell r="H284">
            <v>12411.478571584297</v>
          </cell>
          <cell r="I284">
            <v>12492.3602782791</v>
          </cell>
          <cell r="J284">
            <v>12736.637997994008</v>
          </cell>
          <cell r="K284">
            <v>12979.011018139992</v>
          </cell>
          <cell r="L284">
            <v>13082.905311561863</v>
          </cell>
          <cell r="M284">
            <v>13062.787028174751</v>
          </cell>
          <cell r="N284">
            <v>13424.845554871805</v>
          </cell>
          <cell r="O284">
            <v>13548.59001540821</v>
          </cell>
          <cell r="P284">
            <v>13980.657672693853</v>
          </cell>
          <cell r="Q284">
            <v>14151.634240852109</v>
          </cell>
          <cell r="R284">
            <v>14662.608287554143</v>
          </cell>
          <cell r="S284">
            <v>15342.221667490938</v>
          </cell>
          <cell r="T284">
            <v>15752.539658883021</v>
          </cell>
          <cell r="U284">
            <v>16413.182641424464</v>
          </cell>
          <cell r="V284">
            <v>17008.725904970168</v>
          </cell>
          <cell r="W284">
            <v>17714.846912884725</v>
          </cell>
          <cell r="X284">
            <v>18311.517709238116</v>
          </cell>
          <cell r="Y284">
            <v>18790.104072193208</v>
          </cell>
          <cell r="Z284">
            <v>19448.410032238226</v>
          </cell>
          <cell r="AA284">
            <v>20279.403781524616</v>
          </cell>
          <cell r="AB284">
            <v>20865.767577195416</v>
          </cell>
          <cell r="AC284">
            <v>21460.307798955622</v>
          </cell>
          <cell r="AD284">
            <v>22071.159594989709</v>
          </cell>
          <cell r="AE284">
            <v>22914.833275438461</v>
          </cell>
        </row>
        <row r="285">
          <cell r="G285">
            <v>4064.3381986614581</v>
          </cell>
          <cell r="H285">
            <v>4110.6155283892722</v>
          </cell>
          <cell r="I285">
            <v>4130.4447133594185</v>
          </cell>
          <cell r="J285">
            <v>4205.0534065292159</v>
          </cell>
          <cell r="K285">
            <v>4217.0450784455206</v>
          </cell>
          <cell r="L285">
            <v>4170.9267556090681</v>
          </cell>
          <cell r="M285">
            <v>4134.7945018280743</v>
          </cell>
          <cell r="N285">
            <v>4282.9160340500976</v>
          </cell>
          <cell r="O285">
            <v>4275.4670964137213</v>
          </cell>
          <cell r="P285">
            <v>4429.7057135800214</v>
          </cell>
          <cell r="Q285">
            <v>4571.3057004235488</v>
          </cell>
          <cell r="R285">
            <v>4650.7392960571424</v>
          </cell>
          <cell r="S285">
            <v>4871.7140546202527</v>
          </cell>
          <cell r="T285">
            <v>5071.655054028929</v>
          </cell>
          <cell r="U285">
            <v>5305.9233944586949</v>
          </cell>
          <cell r="V285">
            <v>5510.6914731726365</v>
          </cell>
          <cell r="W285">
            <v>5667.2540484688725</v>
          </cell>
          <cell r="X285">
            <v>5754.0571342942558</v>
          </cell>
          <cell r="Y285">
            <v>5912.2142025016201</v>
          </cell>
          <cell r="Z285">
            <v>6003.5111888109896</v>
          </cell>
          <cell r="AA285">
            <v>6134.9943818498568</v>
          </cell>
          <cell r="AB285">
            <v>6108.7349988576152</v>
          </cell>
          <cell r="AC285">
            <v>6173.6786485485254</v>
          </cell>
          <cell r="AD285">
            <v>6269.9374728963212</v>
          </cell>
          <cell r="AE285">
            <v>6430.4101834982612</v>
          </cell>
        </row>
        <row r="286">
          <cell r="G286">
            <v>23923.707463310635</v>
          </cell>
          <cell r="H286">
            <v>21647.641659652782</v>
          </cell>
          <cell r="I286">
            <v>22128.313168026249</v>
          </cell>
          <cell r="J286">
            <v>22691.850441645358</v>
          </cell>
          <cell r="K286">
            <v>23117.319831479061</v>
          </cell>
          <cell r="L286">
            <v>23149.057701051199</v>
          </cell>
          <cell r="M286">
            <v>23825.879336971771</v>
          </cell>
          <cell r="N286">
            <v>25078.936527734691</v>
          </cell>
          <cell r="O286">
            <v>25532.814116989506</v>
          </cell>
          <cell r="P286">
            <v>26363.909867431343</v>
          </cell>
          <cell r="Q286">
            <v>27020.037905563124</v>
          </cell>
          <cell r="R286">
            <v>27745.751550098303</v>
          </cell>
          <cell r="S286">
            <v>29311.199170970409</v>
          </cell>
          <cell r="T286">
            <v>30699.76709413149</v>
          </cell>
          <cell r="U286">
            <v>33060.000699184602</v>
          </cell>
          <cell r="V286">
            <v>34490.685630520056</v>
          </cell>
          <cell r="W286">
            <v>35472.814235427039</v>
          </cell>
          <cell r="X286">
            <v>35945.792596740102</v>
          </cell>
          <cell r="Y286">
            <v>36599.196670922705</v>
          </cell>
          <cell r="Z286">
            <v>37338.175449304828</v>
          </cell>
          <cell r="AA286">
            <v>37764.39848142652</v>
          </cell>
          <cell r="AB286">
            <v>37576.372594239103</v>
          </cell>
          <cell r="AC286">
            <v>37973.19540543147</v>
          </cell>
          <cell r="AD286">
            <v>38602.990098158494</v>
          </cell>
          <cell r="AE286">
            <v>39622.564281848492</v>
          </cell>
        </row>
        <row r="287">
          <cell r="G287">
            <v>996.27006530550568</v>
          </cell>
          <cell r="H287">
            <v>1459.1695219378896</v>
          </cell>
          <cell r="I287">
            <v>1491.5694122404775</v>
          </cell>
          <cell r="J287">
            <v>1529.5549086316887</v>
          </cell>
          <cell r="K287">
            <v>1558.2338740323387</v>
          </cell>
          <cell r="L287">
            <v>1560.3731801377803</v>
          </cell>
          <cell r="M287">
            <v>1605.9946625352893</v>
          </cell>
          <cell r="N287">
            <v>1690.4575749741171</v>
          </cell>
          <cell r="O287">
            <v>1721.0514084892775</v>
          </cell>
          <cell r="P287">
            <v>1777.0718105230519</v>
          </cell>
          <cell r="Q287">
            <v>1821.2984311768487</v>
          </cell>
          <cell r="R287">
            <v>1870.2155025331188</v>
          </cell>
          <cell r="S287">
            <v>1975.7352396241201</v>
          </cell>
          <cell r="T287">
            <v>2069.3323170551284</v>
          </cell>
          <cell r="U287">
            <v>2228.4249792163846</v>
          </cell>
          <cell r="V287">
            <v>2324.8609734979896</v>
          </cell>
          <cell r="W287">
            <v>2391.0618165013484</v>
          </cell>
          <cell r="X287">
            <v>2422.9431465887023</v>
          </cell>
          <cell r="Y287">
            <v>2466.986157164506</v>
          </cell>
          <cell r="Z287">
            <v>2548.1271595340168</v>
          </cell>
          <cell r="AA287">
            <v>2591.155501135403</v>
          </cell>
          <cell r="AB287">
            <v>2602.4683840851649</v>
          </cell>
          <cell r="AC287">
            <v>2654.8483583836405</v>
          </cell>
          <cell r="AD287">
            <v>2724.2999372452</v>
          </cell>
          <cell r="AE287">
            <v>2822.2253817942296</v>
          </cell>
        </row>
        <row r="288">
          <cell r="G288">
            <v>6892.3787896395215</v>
          </cell>
          <cell r="H288">
            <v>6928.1609750366788</v>
          </cell>
          <cell r="I288">
            <v>6982.6206747894967</v>
          </cell>
          <cell r="J288">
            <v>7002.6744270450472</v>
          </cell>
          <cell r="K288">
            <v>7017.2232277010353</v>
          </cell>
          <cell r="L288">
            <v>6982.0498196612562</v>
          </cell>
          <cell r="M288">
            <v>6901.8684594309616</v>
          </cell>
          <cell r="N288">
            <v>7198.137989982336</v>
          </cell>
          <cell r="O288">
            <v>7124.1508540068598</v>
          </cell>
          <cell r="P288">
            <v>7324.0058826836794</v>
          </cell>
          <cell r="Q288">
            <v>7473.4110288347356</v>
          </cell>
          <cell r="R288">
            <v>7621.4968117202607</v>
          </cell>
          <cell r="S288">
            <v>7927.3463352318622</v>
          </cell>
          <cell r="T288">
            <v>8076.0865137607298</v>
          </cell>
          <cell r="U288">
            <v>8366.4477846220634</v>
          </cell>
          <cell r="V288">
            <v>8638.4901170356188</v>
          </cell>
          <cell r="W288">
            <v>8983.0887739326063</v>
          </cell>
          <cell r="X288">
            <v>9271.6822999805772</v>
          </cell>
          <cell r="Y288">
            <v>9518.2206653226694</v>
          </cell>
          <cell r="Z288">
            <v>10391.498689374765</v>
          </cell>
          <cell r="AA288">
            <v>13044.720292089158</v>
          </cell>
          <cell r="AB288">
            <v>14581.489120295437</v>
          </cell>
          <cell r="AC288">
            <v>16100.012982795835</v>
          </cell>
          <cell r="AD288">
            <v>17707.540694802836</v>
          </cell>
          <cell r="AE288">
            <v>19596.207526869926</v>
          </cell>
        </row>
        <row r="289">
          <cell r="G289">
            <v>1781.7556093565017</v>
          </cell>
          <cell r="H289">
            <v>1783.0538360074877</v>
          </cell>
          <cell r="I289">
            <v>1788.8878421921647</v>
          </cell>
          <cell r="J289">
            <v>1807.4316475648882</v>
          </cell>
          <cell r="K289">
            <v>1812.4722930184073</v>
          </cell>
          <cell r="L289">
            <v>1793.6088525783809</v>
          </cell>
          <cell r="M289">
            <v>1774.6486729597157</v>
          </cell>
          <cell r="N289">
            <v>1823.0509687537462</v>
          </cell>
          <cell r="O289">
            <v>1794.2995981969964</v>
          </cell>
          <cell r="P289">
            <v>1840.40380825741</v>
          </cell>
          <cell r="Q289">
            <v>1872.8279339126823</v>
          </cell>
          <cell r="R289">
            <v>1897.4249208326673</v>
          </cell>
          <cell r="S289">
            <v>1968.2360718720968</v>
          </cell>
          <cell r="T289">
            <v>2005.124253123417</v>
          </cell>
          <cell r="U289">
            <v>2074.6913217054471</v>
          </cell>
          <cell r="V289">
            <v>2157.0993395020882</v>
          </cell>
          <cell r="W289">
            <v>2230.5387643737845</v>
          </cell>
          <cell r="X289">
            <v>2244.3283016341893</v>
          </cell>
          <cell r="Y289">
            <v>2286.2415552117754</v>
          </cell>
          <cell r="Z289">
            <v>2326.3694648036135</v>
          </cell>
          <cell r="AA289">
            <v>2374.7982364656368</v>
          </cell>
          <cell r="AB289">
            <v>2372.028004997203</v>
          </cell>
          <cell r="AC289">
            <v>2401.8374704377493</v>
          </cell>
          <cell r="AD289">
            <v>2445.1309775396853</v>
          </cell>
          <cell r="AE289">
            <v>2516.1911582055527</v>
          </cell>
        </row>
        <row r="290">
          <cell r="G290">
            <v>2766.2306421587773</v>
          </cell>
          <cell r="H290">
            <v>2818.4580776956645</v>
          </cell>
          <cell r="I290">
            <v>2891.2487001949826</v>
          </cell>
          <cell r="J290">
            <v>2928.2449547405686</v>
          </cell>
          <cell r="K290">
            <v>2963.6022730245368</v>
          </cell>
          <cell r="L290">
            <v>2967.139006534268</v>
          </cell>
          <cell r="M290">
            <v>2966.3889493279867</v>
          </cell>
          <cell r="N290">
            <v>3122.6086524580405</v>
          </cell>
          <cell r="O290">
            <v>3102.4778216604896</v>
          </cell>
          <cell r="P290">
            <v>3203.2341197678347</v>
          </cell>
          <cell r="Q290">
            <v>3308.1437877260823</v>
          </cell>
          <cell r="R290">
            <v>3416.7948674728191</v>
          </cell>
          <cell r="S290">
            <v>3565.1526112071565</v>
          </cell>
          <cell r="T290">
            <v>3680.8949130500373</v>
          </cell>
          <cell r="U290">
            <v>3890.9266215566536</v>
          </cell>
          <cell r="V290">
            <v>4108.0317271811991</v>
          </cell>
          <cell r="W290">
            <v>4297.4681162204697</v>
          </cell>
          <cell r="X290">
            <v>4366.5805978291328</v>
          </cell>
          <cell r="Y290">
            <v>4487.4959667609901</v>
          </cell>
          <cell r="Z290">
            <v>4926.8541427762138</v>
          </cell>
          <cell r="AA290">
            <v>5327.6338130134527</v>
          </cell>
          <cell r="AB290">
            <v>5467.5606581810716</v>
          </cell>
          <cell r="AC290">
            <v>5692.4167839611218</v>
          </cell>
          <cell r="AD290">
            <v>6015.7371534228814</v>
          </cell>
          <cell r="AE290">
            <v>6447.6555798742547</v>
          </cell>
        </row>
        <row r="291">
          <cell r="G291">
            <v>4846.9173570763787</v>
          </cell>
          <cell r="H291">
            <v>5008.2207596646458</v>
          </cell>
          <cell r="I291">
            <v>5233.033158836829</v>
          </cell>
          <cell r="J291">
            <v>5347.2953599171369</v>
          </cell>
          <cell r="K291">
            <v>5456.4957387404911</v>
          </cell>
          <cell r="L291">
            <v>5518.8324925047837</v>
          </cell>
          <cell r="M291">
            <v>5571.4355115558528</v>
          </cell>
          <cell r="N291">
            <v>5978.1045452741855</v>
          </cell>
          <cell r="O291">
            <v>5993.7545762651171</v>
          </cell>
          <cell r="P291">
            <v>6251.1086086014566</v>
          </cell>
          <cell r="Q291">
            <v>6545.0150556943636</v>
          </cell>
          <cell r="R291">
            <v>6857.360364281305</v>
          </cell>
          <cell r="S291">
            <v>7216.4853030157956</v>
          </cell>
          <cell r="T291">
            <v>7527.399842884297</v>
          </cell>
          <cell r="U291">
            <v>8068.4471852160214</v>
          </cell>
          <cell r="V291">
            <v>8637.0155147854675</v>
          </cell>
          <cell r="W291">
            <v>9132.2699067393223</v>
          </cell>
          <cell r="X291">
            <v>9334.210585621915</v>
          </cell>
          <cell r="Y291">
            <v>9652.3734184585046</v>
          </cell>
          <cell r="Z291">
            <v>10129.531809913426</v>
          </cell>
          <cell r="AA291">
            <v>10549.414687247838</v>
          </cell>
          <cell r="AB291">
            <v>10617.785206666567</v>
          </cell>
          <cell r="AC291">
            <v>10850.415661333316</v>
          </cell>
          <cell r="AD291">
            <v>11208.394192480373</v>
          </cell>
          <cell r="AE291">
            <v>11723.25428099248</v>
          </cell>
        </row>
        <row r="292">
          <cell r="G292">
            <v>8982.682049718147</v>
          </cell>
          <cell r="H292">
            <v>9133.9571886090871</v>
          </cell>
          <cell r="I292">
            <v>9228.0551391407607</v>
          </cell>
          <cell r="J292">
            <v>9325.9303391624871</v>
          </cell>
          <cell r="K292">
            <v>9435.3594788008522</v>
          </cell>
          <cell r="L292">
            <v>9402.5029670648019</v>
          </cell>
          <cell r="M292">
            <v>9317.0133829133265</v>
          </cell>
          <cell r="N292">
            <v>9594.8534284338602</v>
          </cell>
          <cell r="O292">
            <v>9549.1543135264837</v>
          </cell>
          <cell r="P292">
            <v>9905.9247494187312</v>
          </cell>
          <cell r="Q292">
            <v>10179.873946420012</v>
          </cell>
          <cell r="R292">
            <v>10570.47967384969</v>
          </cell>
          <cell r="S292">
            <v>11214.050773343295</v>
          </cell>
          <cell r="T292">
            <v>11613.829592872014</v>
          </cell>
          <cell r="U292">
            <v>12097.143965452469</v>
          </cell>
          <cell r="V292">
            <v>12642.748453845543</v>
          </cell>
          <cell r="W292">
            <v>13013.240075139931</v>
          </cell>
          <cell r="X292">
            <v>13291.521251566393</v>
          </cell>
          <cell r="Y292">
            <v>13704.521907588638</v>
          </cell>
          <cell r="Z292">
            <v>14204.638505637235</v>
          </cell>
          <cell r="AA292">
            <v>14704.160551185496</v>
          </cell>
          <cell r="AB292">
            <v>14715.028570659057</v>
          </cell>
          <cell r="AC292">
            <v>14928.119440779048</v>
          </cell>
          <cell r="AD292">
            <v>15215.031073933886</v>
          </cell>
          <cell r="AE292">
            <v>15656.809695717346</v>
          </cell>
        </row>
        <row r="293">
          <cell r="G293">
            <v>11026.806939503975</v>
          </cell>
          <cell r="H293">
            <v>11212.506682861736</v>
          </cell>
          <cell r="I293">
            <v>11328.017832891619</v>
          </cell>
          <cell r="J293">
            <v>11448.165794138758</v>
          </cell>
          <cell r="K293">
            <v>11582.496942638683</v>
          </cell>
          <cell r="L293">
            <v>11542.163508858694</v>
          </cell>
          <cell r="M293">
            <v>11437.219669751494</v>
          </cell>
          <cell r="N293">
            <v>11778.285792882729</v>
          </cell>
          <cell r="O293">
            <v>11722.187256320849</v>
          </cell>
          <cell r="P293">
            <v>12160.145395831078</v>
          </cell>
          <cell r="Q293">
            <v>12496.43525779497</v>
          </cell>
          <cell r="R293">
            <v>12975.92834482533</v>
          </cell>
          <cell r="S293">
            <v>13765.952329497366</v>
          </cell>
          <cell r="T293">
            <v>14256.705963773478</v>
          </cell>
          <cell r="U293">
            <v>14850.004741135788</v>
          </cell>
          <cell r="V293">
            <v>15519.768551714615</v>
          </cell>
          <cell r="W293">
            <v>15983.555698489869</v>
          </cell>
          <cell r="X293">
            <v>16194.710846388716</v>
          </cell>
          <cell r="Y293">
            <v>16576.532245536484</v>
          </cell>
          <cell r="Z293">
            <v>16934.510115706671</v>
          </cell>
          <cell r="AA293">
            <v>17217.490214471542</v>
          </cell>
          <cell r="AB293">
            <v>17241.166059223928</v>
          </cell>
          <cell r="AC293">
            <v>17506.071071606191</v>
          </cell>
          <cell r="AD293">
            <v>17889.73979428424</v>
          </cell>
          <cell r="AE293">
            <v>18472.572870047712</v>
          </cell>
        </row>
      </sheetData>
      <sheetData sheetId="8">
        <row r="20">
          <cell r="H20">
            <v>0.54056403834827815</v>
          </cell>
          <cell r="I20">
            <v>0.48200277076100684</v>
          </cell>
          <cell r="J20">
            <v>0.56609879065860214</v>
          </cell>
          <cell r="K20">
            <v>0.38751242004584513</v>
          </cell>
          <cell r="L20">
            <v>0.37711808922827855</v>
          </cell>
          <cell r="M20">
            <v>0.25636734424005708</v>
          </cell>
          <cell r="N20">
            <v>0.44466162759752242</v>
          </cell>
          <cell r="O20">
            <v>0.45536974953410997</v>
          </cell>
          <cell r="P20">
            <v>0.70573583862289258</v>
          </cell>
          <cell r="Q20">
            <v>0.32030228474056088</v>
          </cell>
          <cell r="R20">
            <v>0.45656607817537698</v>
          </cell>
          <cell r="S20">
            <v>0.54274096423648555</v>
          </cell>
          <cell r="T20">
            <v>0.5468986965635122</v>
          </cell>
          <cell r="U20">
            <v>0.68988938711233838</v>
          </cell>
          <cell r="V20">
            <v>0.53901469469811258</v>
          </cell>
          <cell r="W20">
            <v>0.3806850435515966</v>
          </cell>
          <cell r="X20">
            <v>0.49257182617893736</v>
          </cell>
          <cell r="Y20">
            <v>0.47062937090000179</v>
          </cell>
          <cell r="Z20">
            <v>0.56590400000000007</v>
          </cell>
          <cell r="AA20">
            <v>0.63572800000000007</v>
          </cell>
          <cell r="AB20">
            <v>0.55195677698180112</v>
          </cell>
          <cell r="AC20">
            <v>0.49509450059010646</v>
          </cell>
          <cell r="AD20">
            <v>0.48926806425812347</v>
          </cell>
          <cell r="AE20">
            <v>0.50707539425908554</v>
          </cell>
        </row>
        <row r="21">
          <cell r="H21">
            <v>0.40814400000000001</v>
          </cell>
          <cell r="I21">
            <v>0.39798</v>
          </cell>
          <cell r="J21">
            <v>0.425238</v>
          </cell>
          <cell r="K21">
            <v>0.88486200000000004</v>
          </cell>
          <cell r="L21">
            <v>0.683562</v>
          </cell>
          <cell r="M21">
            <v>0.85707600000000006</v>
          </cell>
          <cell r="N21">
            <v>0.88373999999999997</v>
          </cell>
          <cell r="O21">
            <v>1.075866</v>
          </cell>
          <cell r="P21">
            <v>1.041018</v>
          </cell>
          <cell r="Q21">
            <v>0.91416599999999992</v>
          </cell>
          <cell r="R21">
            <v>1.1944680000000001</v>
          </cell>
          <cell r="S21">
            <v>0.82579200000000008</v>
          </cell>
          <cell r="T21">
            <v>1.2765060000000001</v>
          </cell>
          <cell r="U21">
            <v>1.201794</v>
          </cell>
          <cell r="V21">
            <v>1.6133040000000001</v>
          </cell>
          <cell r="W21">
            <v>2.0698000000000003</v>
          </cell>
          <cell r="X21">
            <v>1.415</v>
          </cell>
          <cell r="Y21">
            <v>1.1031</v>
          </cell>
          <cell r="Z21">
            <v>1.0355000000000001</v>
          </cell>
          <cell r="AA21">
            <v>0.28970000000000001</v>
          </cell>
          <cell r="AB21">
            <v>0.96416996977002289</v>
          </cell>
          <cell r="AC21">
            <v>1.0474829794917409</v>
          </cell>
          <cell r="AD21">
            <v>1.0602062008599469</v>
          </cell>
          <cell r="AE21">
            <v>1.0741061198150028</v>
          </cell>
        </row>
        <row r="22">
          <cell r="H22">
            <v>0.210256</v>
          </cell>
          <cell r="I22">
            <v>0.20502000000000001</v>
          </cell>
          <cell r="J22">
            <v>0.21906200000000001</v>
          </cell>
          <cell r="K22">
            <v>0.45583800000000002</v>
          </cell>
          <cell r="L22">
            <v>0.35213800000000001</v>
          </cell>
          <cell r="M22">
            <v>0.44152400000000003</v>
          </cell>
          <cell r="N22">
            <v>0.45526000000000005</v>
          </cell>
          <cell r="O22">
            <v>0.554234</v>
          </cell>
          <cell r="P22">
            <v>0.53628200000000004</v>
          </cell>
          <cell r="Q22">
            <v>0.47093400000000002</v>
          </cell>
          <cell r="R22">
            <v>0.61533199999999999</v>
          </cell>
          <cell r="S22">
            <v>0.42540800000000006</v>
          </cell>
          <cell r="T22">
            <v>0.65759400000000001</v>
          </cell>
          <cell r="U22">
            <v>0.61910600000000016</v>
          </cell>
          <cell r="V22">
            <v>0.83109600000000017</v>
          </cell>
          <cell r="W22">
            <v>0.93820000000000003</v>
          </cell>
          <cell r="X22">
            <v>0.94359999999999999</v>
          </cell>
          <cell r="Y22">
            <v>0.53320000000000001</v>
          </cell>
          <cell r="Z22">
            <v>0.64049999999999996</v>
          </cell>
          <cell r="AA22">
            <v>0.29170000000000001</v>
          </cell>
          <cell r="AB22">
            <v>0.43694662123493522</v>
          </cell>
          <cell r="AC22">
            <v>0.58273476357135601</v>
          </cell>
          <cell r="AD22">
            <v>0.6086834810811409</v>
          </cell>
          <cell r="AE22">
            <v>0.64149366754371639</v>
          </cell>
        </row>
        <row r="23">
          <cell r="H23">
            <v>1.9095</v>
          </cell>
          <cell r="I23">
            <v>2.8365629999999999</v>
          </cell>
          <cell r="J23">
            <v>2.2281</v>
          </cell>
          <cell r="K23">
            <v>1.61</v>
          </cell>
          <cell r="L23">
            <v>1.4142000000000001</v>
          </cell>
          <cell r="M23">
            <v>1.5080250000000002</v>
          </cell>
          <cell r="N23">
            <v>0.83910000000000007</v>
          </cell>
          <cell r="O23">
            <v>1.2907</v>
          </cell>
          <cell r="P23">
            <v>3.8820000000000001</v>
          </cell>
          <cell r="Q23">
            <v>3.8363</v>
          </cell>
          <cell r="R23">
            <v>5.9918000000000005</v>
          </cell>
          <cell r="S23">
            <v>4.3921000000000001</v>
          </cell>
          <cell r="T23">
            <v>3.3323</v>
          </cell>
          <cell r="U23">
            <v>3.0750000000000002</v>
          </cell>
          <cell r="V23">
            <v>3.1429999999999998</v>
          </cell>
          <cell r="W23">
            <v>2.3030999999999997</v>
          </cell>
          <cell r="X23">
            <v>1.4487000000000001</v>
          </cell>
          <cell r="Y23">
            <v>2.0606</v>
          </cell>
          <cell r="Z23">
            <v>3.4781999999999997</v>
          </cell>
          <cell r="AA23">
            <v>2.6520000000000001</v>
          </cell>
          <cell r="AB23">
            <v>2.9438208100000005</v>
          </cell>
          <cell r="AC23">
            <v>2.7560084900000006</v>
          </cell>
          <cell r="AD23">
            <v>2.603018580000001</v>
          </cell>
          <cell r="AE23">
            <v>2.6672277900000001</v>
          </cell>
        </row>
        <row r="24">
          <cell r="H24">
            <v>0.14913168675370994</v>
          </cell>
          <cell r="I24">
            <v>0.1329757089339306</v>
          </cell>
          <cell r="J24">
            <v>0.15617625578296401</v>
          </cell>
          <cell r="K24">
            <v>0.1069075571805157</v>
          </cell>
          <cell r="L24">
            <v>0.10403995227613426</v>
          </cell>
          <cell r="M24">
            <v>7.0727040207687705E-2</v>
          </cell>
          <cell r="N24">
            <v>0.12267397357932248</v>
          </cell>
          <cell r="O24">
            <v>0.12562814768836453</v>
          </cell>
          <cell r="P24">
            <v>0.19469955185691878</v>
          </cell>
          <cell r="Q24">
            <v>8.8365515657279348E-2</v>
          </cell>
          <cell r="R24">
            <v>0.12595819278113293</v>
          </cell>
          <cell r="S24">
            <v>0.14973226061104264</v>
          </cell>
          <cell r="T24">
            <v>0.15087930257279522</v>
          </cell>
          <cell r="U24">
            <v>0.19032780702155982</v>
          </cell>
          <cell r="V24">
            <v>0.14870425130569837</v>
          </cell>
          <cell r="W24">
            <v>0.16880282991010148</v>
          </cell>
          <cell r="X24">
            <v>0.21751936506571806</v>
          </cell>
          <cell r="Y24">
            <v>0.19732937621560423</v>
          </cell>
          <cell r="Z24">
            <v>0.10970000000000001</v>
          </cell>
          <cell r="AA24">
            <v>9.4200000000000006E-2</v>
          </cell>
          <cell r="AB24">
            <v>9.8923323863743931E-2</v>
          </cell>
          <cell r="AC24">
            <v>0.10283212131183471</v>
          </cell>
          <cell r="AD24">
            <v>0.11325872838672849</v>
          </cell>
          <cell r="AE24">
            <v>0.12860505588071519</v>
          </cell>
        </row>
        <row r="25">
          <cell r="H25">
            <v>6.0347113246290073E-2</v>
          </cell>
          <cell r="I25">
            <v>5.3809491066069394E-2</v>
          </cell>
          <cell r="J25">
            <v>6.3197744217035973E-2</v>
          </cell>
          <cell r="K25">
            <v>4.326084281948428E-2</v>
          </cell>
          <cell r="L25">
            <v>4.2100447723865751E-2</v>
          </cell>
          <cell r="M25">
            <v>2.8620159792312291E-2</v>
          </cell>
          <cell r="N25">
            <v>4.9640826420677527E-2</v>
          </cell>
          <cell r="O25">
            <v>5.0836252311635494E-2</v>
          </cell>
          <cell r="P25">
            <v>7.8786448143081236E-2</v>
          </cell>
          <cell r="Q25">
            <v>3.5757684342720655E-2</v>
          </cell>
          <cell r="R25">
            <v>5.0969807218867055E-2</v>
          </cell>
          <cell r="S25">
            <v>6.059013938895734E-2</v>
          </cell>
          <cell r="T25">
            <v>6.1054297427204751E-2</v>
          </cell>
          <cell r="U25">
            <v>7.7017392978440125E-2</v>
          </cell>
          <cell r="V25">
            <v>6.0174148694301641E-2</v>
          </cell>
          <cell r="W25">
            <v>6.8307170089898533E-2</v>
          </cell>
          <cell r="X25">
            <v>8.8020634934281985E-2</v>
          </cell>
          <cell r="Y25">
            <v>7.9850623784395738E-2</v>
          </cell>
          <cell r="Z25">
            <v>0.10970000000000001</v>
          </cell>
          <cell r="AA25">
            <v>9.4200000000000006E-2</v>
          </cell>
          <cell r="AB25">
            <v>9.8923323863743931E-2</v>
          </cell>
          <cell r="AC25">
            <v>0.10283212131183471</v>
          </cell>
          <cell r="AD25">
            <v>0.11325872838672849</v>
          </cell>
          <cell r="AE25">
            <v>0.12860505588071519</v>
          </cell>
        </row>
        <row r="26">
          <cell r="H26">
            <v>6.7900000000000002E-2</v>
          </cell>
          <cell r="I26">
            <v>9.3099999999999988E-2</v>
          </cell>
          <cell r="J26">
            <v>0.17349999999999999</v>
          </cell>
          <cell r="K26">
            <v>0.1865</v>
          </cell>
          <cell r="L26">
            <v>9.8900000000000002E-2</v>
          </cell>
          <cell r="M26">
            <v>0.1036</v>
          </cell>
          <cell r="N26">
            <v>0.1033</v>
          </cell>
          <cell r="O26">
            <v>0.10299999999999999</v>
          </cell>
          <cell r="P26">
            <v>0.16839999999999999</v>
          </cell>
          <cell r="Q26">
            <v>9.3099999999999988E-2</v>
          </cell>
          <cell r="R26">
            <v>0.1729</v>
          </cell>
          <cell r="S26">
            <v>0.18819999999999998</v>
          </cell>
          <cell r="T26">
            <v>0.14849999999999999</v>
          </cell>
          <cell r="U26">
            <v>0.13639999999999999</v>
          </cell>
          <cell r="V26">
            <v>0.11509999999999999</v>
          </cell>
          <cell r="W26">
            <v>0.34855169999999996</v>
          </cell>
          <cell r="X26">
            <v>0.44914379999999998</v>
          </cell>
          <cell r="Y26">
            <v>0.4074546</v>
          </cell>
          <cell r="Z26">
            <v>3.5369000000000002</v>
          </cell>
          <cell r="AA26">
            <v>3.9733000000000001</v>
          </cell>
          <cell r="AB26">
            <v>3.449729856136257</v>
          </cell>
          <cell r="AC26">
            <v>3.0943406286881654</v>
          </cell>
          <cell r="AD26">
            <v>3.0579254016132715</v>
          </cell>
          <cell r="AE26">
            <v>3.1692212141192844</v>
          </cell>
        </row>
        <row r="27">
          <cell r="H27">
            <v>0.34329999999999999</v>
          </cell>
          <cell r="I27">
            <v>0.83960000000000001</v>
          </cell>
          <cell r="J27">
            <v>0.4824</v>
          </cell>
          <cell r="K27">
            <v>0.71140000000000003</v>
          </cell>
          <cell r="L27">
            <v>0.39800000000000002</v>
          </cell>
          <cell r="M27">
            <v>0.2858</v>
          </cell>
          <cell r="N27">
            <v>0.30269999999999997</v>
          </cell>
          <cell r="O27">
            <v>0.52510000000000001</v>
          </cell>
          <cell r="P27">
            <v>0.63970000000000005</v>
          </cell>
          <cell r="Q27">
            <v>0.7984</v>
          </cell>
          <cell r="R27">
            <v>2.4916999999999998</v>
          </cell>
          <cell r="S27">
            <v>1.8120000000000001</v>
          </cell>
          <cell r="T27">
            <v>1.2810999999999999</v>
          </cell>
          <cell r="U27">
            <v>1.1297999999999999</v>
          </cell>
          <cell r="V27">
            <v>0.46079999999999999</v>
          </cell>
          <cell r="W27">
            <v>0.1757</v>
          </cell>
          <cell r="X27">
            <v>0.44230000000000003</v>
          </cell>
          <cell r="Y27">
            <v>0.30010000000000003</v>
          </cell>
          <cell r="Z27">
            <v>0.32750000000000001</v>
          </cell>
          <cell r="AA27">
            <v>0.47720000000000001</v>
          </cell>
          <cell r="AB27">
            <v>0.55912742999999965</v>
          </cell>
          <cell r="AC27">
            <v>0.54529235000000031</v>
          </cell>
          <cell r="AD27">
            <v>0.40671768999999997</v>
          </cell>
          <cell r="AE27">
            <v>0.44228138999999994</v>
          </cell>
        </row>
        <row r="28">
          <cell r="H28">
            <v>0.20303249999999998</v>
          </cell>
          <cell r="I28">
            <v>0.28772999999999999</v>
          </cell>
          <cell r="J28">
            <v>0.3148125</v>
          </cell>
          <cell r="K28">
            <v>0.34934699999999996</v>
          </cell>
          <cell r="L28">
            <v>0.195408</v>
          </cell>
          <cell r="M28">
            <v>0.33637499999999998</v>
          </cell>
          <cell r="N28">
            <v>0.13727549999999999</v>
          </cell>
          <cell r="O28">
            <v>0.35469449999999997</v>
          </cell>
          <cell r="P28">
            <v>0.25029750000000001</v>
          </cell>
          <cell r="Q28">
            <v>0.1968915</v>
          </cell>
          <cell r="R28">
            <v>0.43252649999999998</v>
          </cell>
          <cell r="S28">
            <v>0.54820499999999994</v>
          </cell>
          <cell r="T28">
            <v>0.97724699999999987</v>
          </cell>
          <cell r="U28">
            <v>0.84756149999999986</v>
          </cell>
          <cell r="V28">
            <v>0.64639199999999997</v>
          </cell>
          <cell r="W28">
            <v>0.33719399999999999</v>
          </cell>
          <cell r="X28">
            <v>0.39087360000000004</v>
          </cell>
          <cell r="Y28">
            <v>0.30558060000000004</v>
          </cell>
          <cell r="Z28">
            <v>3.7835000000000001</v>
          </cell>
          <cell r="AA28">
            <v>1.3673</v>
          </cell>
          <cell r="AB28">
            <v>1.8872418900000005</v>
          </cell>
          <cell r="AC28">
            <v>1.84246679</v>
          </cell>
          <cell r="AD28">
            <v>1.9964261199999997</v>
          </cell>
          <cell r="AE28">
            <v>2.11022474</v>
          </cell>
        </row>
        <row r="29">
          <cell r="H29">
            <v>0.38546750000000002</v>
          </cell>
          <cell r="I29">
            <v>0.54627000000000003</v>
          </cell>
          <cell r="J29">
            <v>0.59768750000000004</v>
          </cell>
          <cell r="K29">
            <v>0.66325300000000009</v>
          </cell>
          <cell r="L29">
            <v>0.37099200000000004</v>
          </cell>
          <cell r="M29">
            <v>0.638625</v>
          </cell>
          <cell r="N29">
            <v>0.26062450000000004</v>
          </cell>
          <cell r="O29">
            <v>0.67340549999999999</v>
          </cell>
          <cell r="P29">
            <v>0.47520250000000003</v>
          </cell>
          <cell r="Q29">
            <v>0.37380850000000004</v>
          </cell>
          <cell r="R29">
            <v>0.82117350000000011</v>
          </cell>
          <cell r="S29">
            <v>1.0407950000000001</v>
          </cell>
          <cell r="T29">
            <v>1.855353</v>
          </cell>
          <cell r="U29">
            <v>1.6091385</v>
          </cell>
          <cell r="V29">
            <v>1.2272080000000001</v>
          </cell>
          <cell r="W29">
            <v>1.1038060000000001</v>
          </cell>
          <cell r="X29">
            <v>1.2795264000000002</v>
          </cell>
          <cell r="Y29">
            <v>1.0003194000000002</v>
          </cell>
          <cell r="Z29">
            <v>3.7835000000000001</v>
          </cell>
          <cell r="AA29">
            <v>1.3673</v>
          </cell>
          <cell r="AB29">
            <v>1.8872418900000005</v>
          </cell>
          <cell r="AC29">
            <v>1.84246679</v>
          </cell>
          <cell r="AD29">
            <v>1.9964261199999997</v>
          </cell>
          <cell r="AE29">
            <v>2.11022474</v>
          </cell>
        </row>
        <row r="30">
          <cell r="H30">
            <v>0.66609400000000007</v>
          </cell>
          <cell r="I30">
            <v>1.1484180000000002</v>
          </cell>
          <cell r="J30">
            <v>0.55253399999999997</v>
          </cell>
          <cell r="K30">
            <v>0.6476320000000001</v>
          </cell>
          <cell r="L30">
            <v>0.68836400000000009</v>
          </cell>
          <cell r="M30">
            <v>0.40613802400000004</v>
          </cell>
          <cell r="N30">
            <v>0.97611110000000012</v>
          </cell>
          <cell r="O30">
            <v>0.44944599999999996</v>
          </cell>
          <cell r="P30">
            <v>1.0394595600000001</v>
          </cell>
          <cell r="Q30">
            <v>1.9108285600000001</v>
          </cell>
          <cell r="R30">
            <v>2.0233162</v>
          </cell>
          <cell r="S30">
            <v>1.5876980000000001</v>
          </cell>
          <cell r="T30">
            <v>1.3800260000000002</v>
          </cell>
          <cell r="U30">
            <v>1.4298360000000001</v>
          </cell>
          <cell r="V30">
            <v>1.3088299999999999</v>
          </cell>
          <cell r="W30">
            <v>1.4430000000000001</v>
          </cell>
          <cell r="X30">
            <v>1.3551</v>
          </cell>
          <cell r="Y30">
            <v>1.248</v>
          </cell>
          <cell r="Z30">
            <v>1.1154000000000002</v>
          </cell>
          <cell r="AA30">
            <v>1.0509999999999999</v>
          </cell>
          <cell r="AB30">
            <v>1.2799544001277074</v>
          </cell>
          <cell r="AC30">
            <v>1.4046792195590034</v>
          </cell>
          <cell r="AD30">
            <v>1.4878548079657998</v>
          </cell>
          <cell r="AE30">
            <v>1.4917427808967407</v>
          </cell>
        </row>
        <row r="31">
          <cell r="H31">
            <v>1.2930060000000001</v>
          </cell>
          <cell r="I31">
            <v>2.229282</v>
          </cell>
          <cell r="J31">
            <v>1.0725660000000001</v>
          </cell>
          <cell r="K31">
            <v>1.2571680000000001</v>
          </cell>
          <cell r="L31">
            <v>1.3362360000000002</v>
          </cell>
          <cell r="M31">
            <v>0.78838557600000003</v>
          </cell>
          <cell r="N31">
            <v>1.8948039000000001</v>
          </cell>
          <cell r="O31">
            <v>0.87245399999999995</v>
          </cell>
          <cell r="P31">
            <v>2.0177744400000002</v>
          </cell>
          <cell r="Q31">
            <v>3.7092554399999997</v>
          </cell>
          <cell r="R31">
            <v>3.9276137999999996</v>
          </cell>
          <cell r="S31">
            <v>3.0820020000000001</v>
          </cell>
          <cell r="T31">
            <v>2.6788740000000009</v>
          </cell>
          <cell r="U31">
            <v>2.7755639999999997</v>
          </cell>
          <cell r="V31">
            <v>2.5406699999999995</v>
          </cell>
          <cell r="W31">
            <v>1.5496500000000002</v>
          </cell>
          <cell r="X31">
            <v>3.1783999999999999</v>
          </cell>
          <cell r="Y31">
            <v>3.2438500000000001</v>
          </cell>
          <cell r="Z31">
            <v>1.3588</v>
          </cell>
          <cell r="AA31">
            <v>0.66200000000000003</v>
          </cell>
          <cell r="AB31">
            <v>1.2854712808283151</v>
          </cell>
          <cell r="AC31">
            <v>1.5350817518422488</v>
          </cell>
          <cell r="AD31">
            <v>1.3825302212329729</v>
          </cell>
          <cell r="AE31">
            <v>1.2973344781524432</v>
          </cell>
        </row>
        <row r="53">
          <cell r="H53">
            <v>4.6720565328458212</v>
          </cell>
          <cell r="I53">
            <v>1.5093528080297529</v>
          </cell>
          <cell r="J53">
            <v>1.6326353993862486</v>
          </cell>
          <cell r="K53">
            <v>2.6697249363466713</v>
          </cell>
          <cell r="L53">
            <v>1.9057770751539596</v>
          </cell>
          <cell r="M53">
            <v>1.3124038157725313</v>
          </cell>
          <cell r="N53">
            <v>1.0072288765130091</v>
          </cell>
          <cell r="O53">
            <v>1.7837576251023464</v>
          </cell>
          <cell r="P53">
            <v>1.8651544507889506</v>
          </cell>
          <cell r="Q53">
            <v>2.2166108874593542</v>
          </cell>
          <cell r="R53">
            <v>2.5878733797903091</v>
          </cell>
          <cell r="S53">
            <v>4.1569475087148886</v>
          </cell>
          <cell r="T53">
            <v>5.6567509684797317</v>
          </cell>
          <cell r="U53">
            <v>5.4289813283833865</v>
          </cell>
          <cell r="V53">
            <v>3.5235074071425996</v>
          </cell>
          <cell r="W53">
            <v>2.4352050691170355</v>
          </cell>
          <cell r="X53">
            <v>2.1414388221232086</v>
          </cell>
          <cell r="Y53">
            <v>2.302555021843534</v>
          </cell>
          <cell r="Z53">
            <v>1.4488319999999999</v>
          </cell>
          <cell r="AA53">
            <v>4.2056000000000004</v>
          </cell>
          <cell r="AB53">
            <v>2.5994797107084047</v>
          </cell>
          <cell r="AC53">
            <v>2.6698126381317313</v>
          </cell>
          <cell r="AD53">
            <v>2.4533274635786939</v>
          </cell>
          <cell r="AE53">
            <v>2.3671787571438605</v>
          </cell>
        </row>
        <row r="54">
          <cell r="H54">
            <v>2.1049529227503614</v>
          </cell>
          <cell r="I54">
            <v>0.68002529130110145</v>
          </cell>
          <cell r="J54">
            <v>0.7355691506648977</v>
          </cell>
          <cell r="K54">
            <v>1.2028204856244402</v>
          </cell>
          <cell r="L54">
            <v>0.85863066858321024</v>
          </cell>
          <cell r="M54">
            <v>0.59129169957975791</v>
          </cell>
          <cell r="N54">
            <v>0.45379788377757357</v>
          </cell>
          <cell r="O54">
            <v>0.80365590613912508</v>
          </cell>
          <cell r="P54">
            <v>0.84032851164530364</v>
          </cell>
          <cell r="Q54">
            <v>0.99867403858570003</v>
          </cell>
          <cell r="R54">
            <v>1.1659430052271653</v>
          </cell>
          <cell r="S54">
            <v>1.8728751988922039</v>
          </cell>
          <cell r="T54">
            <v>2.5485981174802896</v>
          </cell>
          <cell r="U54">
            <v>2.4459785609179971</v>
          </cell>
          <cell r="V54">
            <v>1.587484475595518</v>
          </cell>
          <cell r="W54">
            <v>1.0971596751232116</v>
          </cell>
          <cell r="X54">
            <v>0.96480594269985731</v>
          </cell>
          <cell r="Y54">
            <v>1.0373953930028383</v>
          </cell>
          <cell r="Z54">
            <v>0.90551999999999988</v>
          </cell>
          <cell r="AA54">
            <v>2.6284999999999998</v>
          </cell>
          <cell r="AB54">
            <v>1.6246748191927527</v>
          </cell>
          <cell r="AC54">
            <v>1.668632898832332</v>
          </cell>
          <cell r="AD54">
            <v>1.5333296647366834</v>
          </cell>
          <cell r="AE54">
            <v>1.4794867232149127</v>
          </cell>
        </row>
        <row r="55">
          <cell r="H55">
            <v>2.4698905444038184</v>
          </cell>
          <cell r="I55">
            <v>0.79792190066914614</v>
          </cell>
          <cell r="J55">
            <v>0.86309544994885412</v>
          </cell>
          <cell r="K55">
            <v>1.4113545780288896</v>
          </cell>
          <cell r="L55">
            <v>1.0074922562628299</v>
          </cell>
          <cell r="M55">
            <v>0.69380448464771105</v>
          </cell>
          <cell r="N55">
            <v>0.53247323970941751</v>
          </cell>
          <cell r="O55">
            <v>0.94298646875852898</v>
          </cell>
          <cell r="P55">
            <v>0.98601703756574599</v>
          </cell>
          <cell r="Q55">
            <v>1.1718150739549462</v>
          </cell>
          <cell r="R55">
            <v>1.368083614982526</v>
          </cell>
          <cell r="S55">
            <v>2.1975772923929076</v>
          </cell>
          <cell r="T55">
            <v>2.9904509140399775</v>
          </cell>
          <cell r="U55">
            <v>2.8700401106986155</v>
          </cell>
          <cell r="V55">
            <v>1.8627081172618836</v>
          </cell>
          <cell r="W55">
            <v>1.2873752557597529</v>
          </cell>
          <cell r="X55">
            <v>1.1320752351769341</v>
          </cell>
          <cell r="Y55">
            <v>1.2172495851536278</v>
          </cell>
          <cell r="Z55">
            <v>0.23284799999999997</v>
          </cell>
          <cell r="AA55">
            <v>0.67589999999999995</v>
          </cell>
          <cell r="AB55">
            <v>0.41777352493527931</v>
          </cell>
          <cell r="AC55">
            <v>0.42907703112831391</v>
          </cell>
          <cell r="AD55">
            <v>0.39428477093229003</v>
          </cell>
          <cell r="AE55">
            <v>0.38043944311240613</v>
          </cell>
        </row>
        <row r="56">
          <cell r="H56">
            <v>1.1645465043915073</v>
          </cell>
          <cell r="I56">
            <v>1.1001820295846425</v>
          </cell>
          <cell r="J56">
            <v>0.77513011814390298</v>
          </cell>
          <cell r="K56">
            <v>0.68998963836582305</v>
          </cell>
          <cell r="L56">
            <v>0.47628477138962716</v>
          </cell>
          <cell r="M56">
            <v>0.72979317264235954</v>
          </cell>
          <cell r="N56">
            <v>1.1207523315363412</v>
          </cell>
          <cell r="O56">
            <v>1.7296949802124721</v>
          </cell>
          <cell r="P56">
            <v>1.2091017784188862</v>
          </cell>
          <cell r="Q56">
            <v>0.64730626181604856</v>
          </cell>
          <cell r="R56">
            <v>0.79226517966966792</v>
          </cell>
          <cell r="S56">
            <v>1.1545493376429821</v>
          </cell>
          <cell r="T56">
            <v>1.6151595389454148</v>
          </cell>
          <cell r="U56">
            <v>1.1894365697530624</v>
          </cell>
          <cell r="V56">
            <v>1.2257225823958589</v>
          </cell>
          <cell r="W56">
            <v>1.0573849449768578</v>
          </cell>
          <cell r="X56">
            <v>0.72875294390060763</v>
          </cell>
          <cell r="Y56">
            <v>0.92132453975849626</v>
          </cell>
          <cell r="Z56">
            <v>1.6346550000000002</v>
          </cell>
          <cell r="AA56">
            <v>2.0905169999999997</v>
          </cell>
          <cell r="AB56">
            <v>1.7691131441651935</v>
          </cell>
          <cell r="AC56">
            <v>1.7050112905317358</v>
          </cell>
          <cell r="AD56">
            <v>1.6258923167686812</v>
          </cell>
          <cell r="AE56">
            <v>1.7031142550524103</v>
          </cell>
        </row>
        <row r="57">
          <cell r="H57">
            <v>2.1508979819924536</v>
          </cell>
          <cell r="I57">
            <v>2.0320178699041631</v>
          </cell>
          <cell r="J57">
            <v>1.4316524077056443</v>
          </cell>
          <cell r="K57">
            <v>1.2743993607470525</v>
          </cell>
          <cell r="L57">
            <v>0.87969003365045617</v>
          </cell>
          <cell r="M57">
            <v>1.3479158250777785</v>
          </cell>
          <cell r="N57">
            <v>2.0700108747262438</v>
          </cell>
          <cell r="O57">
            <v>3.1947177964742988</v>
          </cell>
          <cell r="P57">
            <v>2.2331908304370804</v>
          </cell>
          <cell r="Q57">
            <v>1.195563875741235</v>
          </cell>
          <cell r="R57">
            <v>1.4633005807224375</v>
          </cell>
          <cell r="S57">
            <v>2.1324333816489229</v>
          </cell>
          <cell r="T57">
            <v>2.983172745624953</v>
          </cell>
          <cell r="U57">
            <v>2.1968695178271713</v>
          </cell>
          <cell r="V57">
            <v>2.2638891783333217</v>
          </cell>
          <cell r="W57">
            <v>1.9529723680105797</v>
          </cell>
          <cell r="X57">
            <v>1.3459945399311508</v>
          </cell>
          <cell r="Y57">
            <v>1.701671067538973</v>
          </cell>
          <cell r="Z57">
            <v>0.59441999999999995</v>
          </cell>
          <cell r="AA57">
            <v>0.76018799999999986</v>
          </cell>
          <cell r="AB57">
            <v>0.64331387060552492</v>
          </cell>
          <cell r="AC57">
            <v>0.62000410564790387</v>
          </cell>
          <cell r="AD57">
            <v>0.59123356973406582</v>
          </cell>
          <cell r="AE57">
            <v>0.61931427456451282</v>
          </cell>
        </row>
        <row r="58">
          <cell r="H58">
            <v>0.53772449549811341</v>
          </cell>
          <cell r="I58">
            <v>0.50800446747604078</v>
          </cell>
          <cell r="J58">
            <v>0.35791310192641107</v>
          </cell>
          <cell r="K58">
            <v>0.31859984018676313</v>
          </cell>
          <cell r="L58">
            <v>0.21992250841261404</v>
          </cell>
          <cell r="M58">
            <v>0.33697895626944463</v>
          </cell>
          <cell r="N58">
            <v>0.51750271868156095</v>
          </cell>
          <cell r="O58">
            <v>0.79867944911857469</v>
          </cell>
          <cell r="P58">
            <v>0.55829770760927011</v>
          </cell>
          <cell r="Q58">
            <v>0.29889096893530875</v>
          </cell>
          <cell r="R58">
            <v>0.36582514518060938</v>
          </cell>
          <cell r="S58">
            <v>0.53310834541223073</v>
          </cell>
          <cell r="T58">
            <v>0.74579318640623826</v>
          </cell>
          <cell r="U58">
            <v>0.54921737945679283</v>
          </cell>
          <cell r="V58">
            <v>0.56597229458333043</v>
          </cell>
          <cell r="W58">
            <v>0.48824309200264493</v>
          </cell>
          <cell r="X58">
            <v>0.3364986349827877</v>
          </cell>
          <cell r="Y58">
            <v>0.42541776688474325</v>
          </cell>
          <cell r="Z58">
            <v>2.1300050000000001</v>
          </cell>
          <cell r="AA58">
            <v>2.7240069999999998</v>
          </cell>
          <cell r="AB58">
            <v>2.305208036336464</v>
          </cell>
          <cell r="AC58">
            <v>2.2216813785716556</v>
          </cell>
          <cell r="AD58">
            <v>2.118586958213736</v>
          </cell>
          <cell r="AE58">
            <v>2.2192094838561709</v>
          </cell>
        </row>
        <row r="59">
          <cell r="H59">
            <v>1.0381942181179253</v>
          </cell>
          <cell r="I59">
            <v>0.980813233035153</v>
          </cell>
          <cell r="J59">
            <v>0.69102917222404159</v>
          </cell>
          <cell r="K59">
            <v>0.61512636070036175</v>
          </cell>
          <cell r="L59">
            <v>0.42460828654730265</v>
          </cell>
          <cell r="M59">
            <v>0.65061124601041742</v>
          </cell>
          <cell r="N59">
            <v>0.99915167505585367</v>
          </cell>
          <cell r="O59">
            <v>1.542024574194655</v>
          </cell>
          <cell r="P59">
            <v>1.077915283534763</v>
          </cell>
          <cell r="Q59">
            <v>0.57707409350740779</v>
          </cell>
          <cell r="R59">
            <v>0.70630509442728517</v>
          </cell>
          <cell r="S59">
            <v>1.029281735295865</v>
          </cell>
          <cell r="T59">
            <v>1.4399161290233935</v>
          </cell>
          <cell r="U59">
            <v>1.0603837329629731</v>
          </cell>
          <cell r="V59">
            <v>1.092732744687489</v>
          </cell>
          <cell r="W59">
            <v>0.94265959500991836</v>
          </cell>
          <cell r="X59">
            <v>0.64968388118545384</v>
          </cell>
          <cell r="Y59">
            <v>0.82136162581778727</v>
          </cell>
          <cell r="Z59">
            <v>0.59441999999999995</v>
          </cell>
          <cell r="AA59">
            <v>0.76018799999999986</v>
          </cell>
          <cell r="AB59">
            <v>0.64331387060552492</v>
          </cell>
          <cell r="AC59">
            <v>0.62000410564790387</v>
          </cell>
          <cell r="AD59">
            <v>0.59123356973406582</v>
          </cell>
          <cell r="AE59">
            <v>0.61931427456451282</v>
          </cell>
        </row>
        <row r="60">
          <cell r="H60">
            <v>1.6924380000000001</v>
          </cell>
          <cell r="I60">
            <v>1.484802</v>
          </cell>
          <cell r="J60">
            <v>2.0873819999999998</v>
          </cell>
          <cell r="K60">
            <v>2.0856660000000002</v>
          </cell>
          <cell r="L60">
            <v>2.3110560000000002</v>
          </cell>
          <cell r="M60">
            <v>3.1661519999999999</v>
          </cell>
          <cell r="N60">
            <v>2.39778</v>
          </cell>
          <cell r="O60">
            <v>1.4201721599999999</v>
          </cell>
          <cell r="P60">
            <v>2.9824739999999998</v>
          </cell>
          <cell r="Q60">
            <v>1.9324140000000003</v>
          </cell>
          <cell r="R60">
            <v>1.907796</v>
          </cell>
          <cell r="S60">
            <v>2.3078220000000003</v>
          </cell>
          <cell r="T60">
            <v>2.4817980000000004</v>
          </cell>
          <cell r="U60">
            <v>2.3626019999999999</v>
          </cell>
          <cell r="V60">
            <v>2.16249</v>
          </cell>
          <cell r="W60">
            <v>2.6243000000000003</v>
          </cell>
          <cell r="X60">
            <v>3.7761</v>
          </cell>
          <cell r="Y60">
            <v>2.5621999999999998</v>
          </cell>
          <cell r="Z60">
            <v>3.0191999999999997</v>
          </cell>
          <cell r="AA60">
            <v>2.9931000000000001</v>
          </cell>
          <cell r="AB60">
            <v>2.8918301090794269</v>
          </cell>
          <cell r="AC60">
            <v>3.782360064278282</v>
          </cell>
          <cell r="AD60">
            <v>3.4705377413257055</v>
          </cell>
          <cell r="AE60">
            <v>3.2160116321090824</v>
          </cell>
        </row>
        <row r="61">
          <cell r="H61">
            <v>0.87186200000000003</v>
          </cell>
          <cell r="I61">
            <v>0.76489800000000008</v>
          </cell>
          <cell r="J61">
            <v>1.075318</v>
          </cell>
          <cell r="K61">
            <v>1.0744339999999999</v>
          </cell>
          <cell r="L61">
            <v>1.190544</v>
          </cell>
          <cell r="M61">
            <v>1.6310480000000001</v>
          </cell>
          <cell r="N61">
            <v>1.23522</v>
          </cell>
          <cell r="O61">
            <v>0.73160384000000001</v>
          </cell>
          <cell r="P61">
            <v>1.5364259999999998</v>
          </cell>
          <cell r="Q61">
            <v>0.99548600000000009</v>
          </cell>
          <cell r="R61">
            <v>0.98280400000000012</v>
          </cell>
          <cell r="S61">
            <v>1.1888779999999999</v>
          </cell>
          <cell r="T61">
            <v>1.2785020000000002</v>
          </cell>
          <cell r="U61">
            <v>1.217098</v>
          </cell>
          <cell r="V61">
            <v>1.1140099999999999</v>
          </cell>
          <cell r="W61">
            <v>1.2012</v>
          </cell>
          <cell r="X61">
            <v>1.5534000000000001</v>
          </cell>
          <cell r="Y61">
            <v>0.81710000000000005</v>
          </cell>
          <cell r="Z61">
            <v>1.2970999999999999</v>
          </cell>
          <cell r="AA61">
            <v>1.4250999999999998</v>
          </cell>
          <cell r="AB61">
            <v>1.3376018689940781</v>
          </cell>
          <cell r="AC61">
            <v>1.4693053926132156</v>
          </cell>
          <cell r="AD61">
            <v>1.3354667382339562</v>
          </cell>
          <cell r="AE61">
            <v>1.249250206816515</v>
          </cell>
        </row>
        <row r="62">
          <cell r="H62">
            <v>5.2438000000000002</v>
          </cell>
          <cell r="I62">
            <v>3.0779999999999998</v>
          </cell>
          <cell r="J62">
            <v>3.5724999999999998</v>
          </cell>
          <cell r="K62">
            <v>4.5848000000000004</v>
          </cell>
          <cell r="L62">
            <v>3.4581999999999997</v>
          </cell>
          <cell r="M62">
            <v>3.2988000000000004</v>
          </cell>
          <cell r="N62">
            <v>3.1168</v>
          </cell>
          <cell r="O62">
            <v>3.8371</v>
          </cell>
          <cell r="P62">
            <v>5.0454999999999997</v>
          </cell>
          <cell r="Q62">
            <v>6.3580129999999997</v>
          </cell>
          <cell r="R62">
            <v>4.7816999999999998</v>
          </cell>
          <cell r="S62">
            <v>6.0843999999999996</v>
          </cell>
          <cell r="T62">
            <v>5.7608000000000006</v>
          </cell>
          <cell r="U62">
            <v>5.1916000000000002</v>
          </cell>
          <cell r="V62">
            <v>6.0718000000000005</v>
          </cell>
          <cell r="W62">
            <v>2.7429000000000001</v>
          </cell>
          <cell r="X62">
            <v>4.8205</v>
          </cell>
          <cell r="Y62">
            <v>3.1579999999999999</v>
          </cell>
          <cell r="Z62">
            <v>4.7521000000000004</v>
          </cell>
          <cell r="AA62">
            <v>4.5863000000000005</v>
          </cell>
          <cell r="AB62">
            <v>4.2521218800000069</v>
          </cell>
          <cell r="AC62">
            <v>4.1643903399999962</v>
          </cell>
          <cell r="AD62">
            <v>4.2213762000000035</v>
          </cell>
          <cell r="AE62">
            <v>4.5285378099999987</v>
          </cell>
        </row>
        <row r="63">
          <cell r="H63">
            <v>0.5481317139383739</v>
          </cell>
          <cell r="I63">
            <v>0.5178364790468617</v>
          </cell>
          <cell r="J63">
            <v>0.36484021769957081</v>
          </cell>
          <cell r="K63">
            <v>0.32476607988686124</v>
          </cell>
          <cell r="L63">
            <v>0.22417892894792907</v>
          </cell>
          <cell r="M63">
            <v>0.34350090875073974</v>
          </cell>
          <cell r="N63">
            <v>0.52751856114705731</v>
          </cell>
          <cell r="O63">
            <v>0.81413723755914813</v>
          </cell>
          <cell r="P63">
            <v>0.56910310376739748</v>
          </cell>
          <cell r="Q63">
            <v>0.30467575952895537</v>
          </cell>
          <cell r="R63">
            <v>0.37290539208903378</v>
          </cell>
          <cell r="S63">
            <v>0.54342622203767876</v>
          </cell>
          <cell r="T63">
            <v>0.76022740442525871</v>
          </cell>
          <cell r="U63">
            <v>0.55984703327961061</v>
          </cell>
          <cell r="V63">
            <v>0.57692622610435551</v>
          </cell>
          <cell r="W63">
            <v>0.37201976634398637</v>
          </cell>
          <cell r="X63">
            <v>0.26963174813441793</v>
          </cell>
          <cell r="Y63">
            <v>0.34990048025184839</v>
          </cell>
          <cell r="Z63">
            <v>0.25180000000000002</v>
          </cell>
          <cell r="AA63">
            <v>0.24840000000000001</v>
          </cell>
          <cell r="AB63">
            <v>0.2696633082872934</v>
          </cell>
          <cell r="AC63">
            <v>0.33187896960079466</v>
          </cell>
          <cell r="AD63">
            <v>0.24932755554944439</v>
          </cell>
          <cell r="AE63">
            <v>0.2462404319623952</v>
          </cell>
        </row>
        <row r="64">
          <cell r="H64">
            <v>0.22180508606162622</v>
          </cell>
          <cell r="I64">
            <v>0.20954592095313826</v>
          </cell>
          <cell r="J64">
            <v>0.14763498230042921</v>
          </cell>
          <cell r="K64">
            <v>0.13141872011313882</v>
          </cell>
          <cell r="L64">
            <v>9.0715471052070965E-2</v>
          </cell>
          <cell r="M64">
            <v>0.13899989124926035</v>
          </cell>
          <cell r="N64">
            <v>0.21346383885294262</v>
          </cell>
          <cell r="O64">
            <v>0.32944596244085222</v>
          </cell>
          <cell r="P64">
            <v>0.23029129623260253</v>
          </cell>
          <cell r="Q64">
            <v>0.12328904047104472</v>
          </cell>
          <cell r="R64">
            <v>0.15089860791096629</v>
          </cell>
          <cell r="S64">
            <v>0.2199009779623213</v>
          </cell>
          <cell r="T64">
            <v>0.30763099557474127</v>
          </cell>
          <cell r="U64">
            <v>0.22654576672038956</v>
          </cell>
          <cell r="V64">
            <v>0.23345697389564446</v>
          </cell>
          <cell r="W64">
            <v>0.15054023365601354</v>
          </cell>
          <cell r="X64">
            <v>0.1091082518655821</v>
          </cell>
          <cell r="Y64">
            <v>0.14158951974815162</v>
          </cell>
          <cell r="Z64">
            <v>0.25180000000000002</v>
          </cell>
          <cell r="AA64">
            <v>0.24840000000000001</v>
          </cell>
          <cell r="AB64">
            <v>0.2696633082872934</v>
          </cell>
          <cell r="AC64">
            <v>0.33187896960079466</v>
          </cell>
          <cell r="AD64">
            <v>0.24932755554944439</v>
          </cell>
          <cell r="AE64">
            <v>0.2462404319623952</v>
          </cell>
        </row>
        <row r="65">
          <cell r="H65">
            <v>0.23799999999999999</v>
          </cell>
          <cell r="I65">
            <v>0.17499999999999999</v>
          </cell>
          <cell r="J65">
            <v>0.22190000000000001</v>
          </cell>
          <cell r="K65">
            <v>0.18659999999999999</v>
          </cell>
          <cell r="L65">
            <v>0.33439999999999998</v>
          </cell>
          <cell r="M65">
            <v>0.22409999999999999</v>
          </cell>
          <cell r="N65">
            <v>0.1966</v>
          </cell>
          <cell r="O65">
            <v>0.28989999999999999</v>
          </cell>
          <cell r="P65">
            <v>0.19939999999999999</v>
          </cell>
          <cell r="Q65">
            <v>0.25030000000000002</v>
          </cell>
          <cell r="R65">
            <v>0.33189999999999997</v>
          </cell>
          <cell r="S65">
            <v>0.25900000000000001</v>
          </cell>
          <cell r="T65">
            <v>0.33539999999999998</v>
          </cell>
          <cell r="U65">
            <v>0.30019999999999997</v>
          </cell>
          <cell r="V65">
            <v>0.20430000000000001</v>
          </cell>
          <cell r="W65">
            <v>0.76816319999999993</v>
          </cell>
          <cell r="X65">
            <v>0.55674780000000001</v>
          </cell>
          <cell r="Y65">
            <v>0.72249029999999992</v>
          </cell>
          <cell r="Z65">
            <v>4.9535</v>
          </cell>
          <cell r="AA65">
            <v>6.3348999999999993</v>
          </cell>
          <cell r="AB65">
            <v>5.3609489217127075</v>
          </cell>
          <cell r="AC65">
            <v>5.1667008803991994</v>
          </cell>
          <cell r="AD65">
            <v>4.9269464144505486</v>
          </cell>
          <cell r="AE65">
            <v>5.1609522880376071</v>
          </cell>
        </row>
        <row r="66">
          <cell r="H66">
            <v>0.61850000000000005</v>
          </cell>
          <cell r="I66">
            <v>2.2084999999999999</v>
          </cell>
          <cell r="J66">
            <v>1.4847000000000001</v>
          </cell>
          <cell r="K66">
            <v>0.95320000000000005</v>
          </cell>
          <cell r="L66">
            <v>0.90810000000000002</v>
          </cell>
          <cell r="M66">
            <v>0.42230000000000001</v>
          </cell>
          <cell r="N66">
            <v>0.60639999999999994</v>
          </cell>
          <cell r="O66">
            <v>0.6167999999999999</v>
          </cell>
          <cell r="P66">
            <v>1.0635999999999999</v>
          </cell>
          <cell r="Q66">
            <v>1.0459000000000001</v>
          </cell>
          <cell r="R66">
            <v>2.0405000000000002</v>
          </cell>
          <cell r="S66">
            <v>2.3144</v>
          </cell>
          <cell r="T66">
            <v>1.7478</v>
          </cell>
          <cell r="U66">
            <v>1.9861</v>
          </cell>
          <cell r="V66">
            <v>1.1522000000000001</v>
          </cell>
          <cell r="W66">
            <v>0.38150000000000001</v>
          </cell>
          <cell r="X66">
            <v>0.92549999999999999</v>
          </cell>
          <cell r="Y66">
            <v>1.1422999999999999</v>
          </cell>
          <cell r="Z66">
            <v>1.5630999999999999</v>
          </cell>
          <cell r="AA66">
            <v>1.7925</v>
          </cell>
          <cell r="AB66">
            <v>1.7621433593581584</v>
          </cell>
          <cell r="AC66">
            <v>1.4336343163011998</v>
          </cell>
          <cell r="AD66">
            <v>1.3691762784064214</v>
          </cell>
          <cell r="AE66">
            <v>1.5800612145564872</v>
          </cell>
        </row>
        <row r="67">
          <cell r="H67">
            <v>0.43003140000000001</v>
          </cell>
          <cell r="I67">
            <v>0.38538420000000001</v>
          </cell>
          <cell r="J67">
            <v>0.66239400000000004</v>
          </cell>
          <cell r="K67">
            <v>0.43521479999999996</v>
          </cell>
          <cell r="L67">
            <v>0.36477779999999993</v>
          </cell>
          <cell r="M67">
            <v>0.67629059999999996</v>
          </cell>
          <cell r="N67">
            <v>0.52988339999999989</v>
          </cell>
          <cell r="O67">
            <v>0.50167679999999992</v>
          </cell>
          <cell r="P67">
            <v>0.38506620000000003</v>
          </cell>
          <cell r="Q67">
            <v>0.32744460000000003</v>
          </cell>
          <cell r="R67">
            <v>0.54336660000000003</v>
          </cell>
          <cell r="S67">
            <v>0.64827480000000004</v>
          </cell>
          <cell r="T67">
            <v>0.97781820000000008</v>
          </cell>
          <cell r="U67">
            <v>0.78724080000000007</v>
          </cell>
          <cell r="V67">
            <v>0.68166479999999996</v>
          </cell>
          <cell r="W67">
            <v>0.47345219999999999</v>
          </cell>
          <cell r="X67">
            <v>0.48302279999999997</v>
          </cell>
          <cell r="Y67">
            <v>0.4790682</v>
          </cell>
          <cell r="Z67">
            <v>3.056</v>
          </cell>
          <cell r="AA67">
            <v>2.3259000000000003</v>
          </cell>
          <cell r="AB67">
            <v>2.0441822700000003</v>
          </cell>
          <cell r="AC67">
            <v>2.0585218499999991</v>
          </cell>
          <cell r="AD67">
            <v>2.2333007499999997</v>
          </cell>
          <cell r="AE67">
            <v>2.33822785</v>
          </cell>
        </row>
        <row r="68">
          <cell r="H68">
            <v>0.92226859999999999</v>
          </cell>
          <cell r="I68">
            <v>0.82651580000000013</v>
          </cell>
          <cell r="J68">
            <v>1.420606</v>
          </cell>
          <cell r="K68">
            <v>0.93338520000000003</v>
          </cell>
          <cell r="L68">
            <v>0.78232219999999997</v>
          </cell>
          <cell r="M68">
            <v>1.4504094000000001</v>
          </cell>
          <cell r="N68">
            <v>1.1364166</v>
          </cell>
          <cell r="O68">
            <v>1.0759231999999999</v>
          </cell>
          <cell r="P68">
            <v>0.82583380000000006</v>
          </cell>
          <cell r="Q68">
            <v>0.70225540000000009</v>
          </cell>
          <cell r="R68">
            <v>1.1653334000000002</v>
          </cell>
          <cell r="S68">
            <v>1.3903251999999999</v>
          </cell>
          <cell r="T68">
            <v>2.0970818000000002</v>
          </cell>
          <cell r="U68">
            <v>1.6883592000000001</v>
          </cell>
          <cell r="V68">
            <v>1.4619352000000001</v>
          </cell>
          <cell r="W68">
            <v>1.5498478</v>
          </cell>
          <cell r="X68">
            <v>1.5811771999999999</v>
          </cell>
          <cell r="Y68">
            <v>1.5682318</v>
          </cell>
          <cell r="Z68">
            <v>3.056</v>
          </cell>
          <cell r="AA68">
            <v>2.3259000000000003</v>
          </cell>
          <cell r="AB68">
            <v>2.0441822700000003</v>
          </cell>
          <cell r="AC68">
            <v>2.0585218499999991</v>
          </cell>
          <cell r="AD68">
            <v>2.2333007499999997</v>
          </cell>
          <cell r="AE68">
            <v>2.33822785</v>
          </cell>
        </row>
        <row r="69">
          <cell r="H69">
            <v>1.112582</v>
          </cell>
          <cell r="I69">
            <v>0.80331799999999998</v>
          </cell>
          <cell r="J69">
            <v>0.79209799999999997</v>
          </cell>
          <cell r="K69">
            <v>1.4170180000000003</v>
          </cell>
          <cell r="L69">
            <v>2.0118140000000002</v>
          </cell>
          <cell r="M69">
            <v>1.9682630600000002</v>
          </cell>
          <cell r="N69">
            <v>1.356931568</v>
          </cell>
          <cell r="O69">
            <v>1.6115660000000003</v>
          </cell>
          <cell r="P69">
            <v>2.0560044800000004</v>
          </cell>
          <cell r="Q69">
            <v>2.2904100000000001</v>
          </cell>
          <cell r="R69">
            <v>2.4596072599999999</v>
          </cell>
          <cell r="S69">
            <v>3.8090502600000002</v>
          </cell>
          <cell r="T69">
            <v>4.7729200000000009</v>
          </cell>
          <cell r="U69">
            <v>4.5525319999999994</v>
          </cell>
          <cell r="V69">
            <v>3.3850400000000009</v>
          </cell>
          <cell r="W69">
            <v>2.8653000000000004</v>
          </cell>
          <cell r="X69">
            <v>1.9470999999999998</v>
          </cell>
          <cell r="Y69">
            <v>3.2425000000000002</v>
          </cell>
          <cell r="Z69">
            <v>1.5354000000000001</v>
          </cell>
          <cell r="AA69">
            <v>1.9370000000000001</v>
          </cell>
          <cell r="AB69">
            <v>2.3703669220352253</v>
          </cell>
          <cell r="AC69">
            <v>1.9890497993605087</v>
          </cell>
          <cell r="AD69">
            <v>2.1600621794832904</v>
          </cell>
          <cell r="AE69">
            <v>2.2621435716444833</v>
          </cell>
        </row>
        <row r="70">
          <cell r="H70">
            <v>2.1597179999999998</v>
          </cell>
          <cell r="I70">
            <v>1.559382</v>
          </cell>
          <cell r="J70">
            <v>1.5376019999999999</v>
          </cell>
          <cell r="K70">
            <v>2.7506820000000007</v>
          </cell>
          <cell r="L70">
            <v>3.9052860000000007</v>
          </cell>
          <cell r="M70">
            <v>3.8207459400000001</v>
          </cell>
          <cell r="N70">
            <v>2.634043632</v>
          </cell>
          <cell r="O70">
            <v>3.1283340000000002</v>
          </cell>
          <cell r="P70">
            <v>3.991067520000001</v>
          </cell>
          <cell r="Q70">
            <v>4.446089999999999</v>
          </cell>
          <cell r="R70">
            <v>4.7745317399999996</v>
          </cell>
          <cell r="S70">
            <v>7.3940387400000001</v>
          </cell>
          <cell r="T70">
            <v>9.2650800000000011</v>
          </cell>
          <cell r="U70">
            <v>8.8372679999999981</v>
          </cell>
          <cell r="V70">
            <v>6.5709600000000021</v>
          </cell>
          <cell r="W70">
            <v>4.5552000000000001</v>
          </cell>
          <cell r="X70">
            <v>5.4093999999999998</v>
          </cell>
          <cell r="Y70">
            <v>5.1186000000000007</v>
          </cell>
          <cell r="Z70">
            <v>1.7812999999999999</v>
          </cell>
          <cell r="AA70">
            <v>2.95</v>
          </cell>
          <cell r="AB70">
            <v>2.2861592609503698</v>
          </cell>
          <cell r="AC70">
            <v>2.5053125556405771</v>
          </cell>
          <cell r="AD70">
            <v>2.4712945670254456</v>
          </cell>
          <cell r="AE70">
            <v>2.4438312461536253</v>
          </cell>
        </row>
        <row r="92">
          <cell r="H92">
            <v>0.41436087365353341</v>
          </cell>
          <cell r="I92">
            <v>0.17461665398690543</v>
          </cell>
          <cell r="J92">
            <v>0.26404705837256015</v>
          </cell>
          <cell r="K92">
            <v>0.26172287837157698</v>
          </cell>
          <cell r="L92">
            <v>0.20771095617481719</v>
          </cell>
          <cell r="M92">
            <v>0.24565572097347629</v>
          </cell>
          <cell r="N92">
            <v>0.38202445624855086</v>
          </cell>
          <cell r="O92">
            <v>0.43265115974822654</v>
          </cell>
          <cell r="P92">
            <v>0.44386785453557986</v>
          </cell>
          <cell r="Q92">
            <v>0.36903936363436263</v>
          </cell>
          <cell r="R92">
            <v>0.5218289358729048</v>
          </cell>
          <cell r="S92">
            <v>0.56649361241353691</v>
          </cell>
          <cell r="T92">
            <v>0.68866463942173628</v>
          </cell>
          <cell r="U92">
            <v>1.031127510001379</v>
          </cell>
          <cell r="V92">
            <v>0.57467876806917317</v>
          </cell>
          <cell r="W92">
            <v>0.49454508368745087</v>
          </cell>
          <cell r="X92">
            <v>0.57525981306941887</v>
          </cell>
          <cell r="Y92">
            <v>0.81019904321227521</v>
          </cell>
          <cell r="Z92">
            <v>0.6358950000000001</v>
          </cell>
          <cell r="AA92">
            <v>0.73733399999999993</v>
          </cell>
          <cell r="AB92">
            <v>0.6518964294875611</v>
          </cell>
          <cell r="AC92">
            <v>0.67716166468748484</v>
          </cell>
          <cell r="AD92">
            <v>0.61357820737900048</v>
          </cell>
          <cell r="AE92">
            <v>0.62155831420158214</v>
          </cell>
        </row>
        <row r="93">
          <cell r="H93">
            <v>0.18668655354200558</v>
          </cell>
          <cell r="I93">
            <v>7.8671958180852486E-2</v>
          </cell>
          <cell r="J93">
            <v>0.11896402009639327</v>
          </cell>
          <cell r="K93">
            <v>0.11791688176412496</v>
          </cell>
          <cell r="L93">
            <v>9.3582297477281418E-2</v>
          </cell>
          <cell r="M93">
            <v>0.11067796894540068</v>
          </cell>
          <cell r="N93">
            <v>0.17211767239740325</v>
          </cell>
          <cell r="O93">
            <v>0.19492707693942124</v>
          </cell>
          <cell r="P93">
            <v>0.19998065758645517</v>
          </cell>
          <cell r="Q93">
            <v>0.1662673560627739</v>
          </cell>
          <cell r="R93">
            <v>0.23510531947101979</v>
          </cell>
          <cell r="S93">
            <v>0.25522858655200176</v>
          </cell>
          <cell r="T93">
            <v>0.31027164062645235</v>
          </cell>
          <cell r="U93">
            <v>0.46456519749850622</v>
          </cell>
          <cell r="V93">
            <v>0.25891633459172925</v>
          </cell>
          <cell r="W93">
            <v>0.22281282600526162</v>
          </cell>
          <cell r="X93">
            <v>0.25917811917479627</v>
          </cell>
          <cell r="Y93">
            <v>0.3650278698533686</v>
          </cell>
          <cell r="Z93">
            <v>0.79894500000000002</v>
          </cell>
          <cell r="AA93">
            <v>0.92639399999999994</v>
          </cell>
          <cell r="AB93">
            <v>0.81904936012539731</v>
          </cell>
          <cell r="AC93">
            <v>0.85079286076119875</v>
          </cell>
          <cell r="AD93">
            <v>0.77090595286079544</v>
          </cell>
          <cell r="AE93">
            <v>0.78093224091993652</v>
          </cell>
        </row>
        <row r="94">
          <cell r="H94">
            <v>0.21905257280446114</v>
          </cell>
          <cell r="I94">
            <v>9.2311387832242131E-2</v>
          </cell>
          <cell r="J94">
            <v>0.13958892153104671</v>
          </cell>
          <cell r="K94">
            <v>0.1383602398642981</v>
          </cell>
          <cell r="L94">
            <v>0.10980674634790144</v>
          </cell>
          <cell r="M94">
            <v>0.12986631008112301</v>
          </cell>
          <cell r="N94">
            <v>0.20195787135404591</v>
          </cell>
          <cell r="O94">
            <v>0.22872176331235222</v>
          </cell>
          <cell r="P94">
            <v>0.234651487877965</v>
          </cell>
          <cell r="Q94">
            <v>0.19509328030286358</v>
          </cell>
          <cell r="R94">
            <v>0.27586574465607538</v>
          </cell>
          <cell r="S94">
            <v>0.29947780103446142</v>
          </cell>
          <cell r="T94">
            <v>0.36406371995181136</v>
          </cell>
          <cell r="U94">
            <v>0.54510729250011491</v>
          </cell>
          <cell r="V94">
            <v>0.30380489733909782</v>
          </cell>
          <cell r="W94">
            <v>0.2614420903072876</v>
          </cell>
          <cell r="X94">
            <v>0.30411206775578492</v>
          </cell>
          <cell r="Y94">
            <v>0.42831308693435627</v>
          </cell>
          <cell r="Z94">
            <v>0.19566</v>
          </cell>
          <cell r="AA94">
            <v>0.22687199999999996</v>
          </cell>
          <cell r="AB94">
            <v>0.20058351676540342</v>
          </cell>
          <cell r="AC94">
            <v>0.20835743528845685</v>
          </cell>
          <cell r="AD94">
            <v>0.188793294578154</v>
          </cell>
          <cell r="AE94">
            <v>0.19124871206202526</v>
          </cell>
        </row>
        <row r="95">
          <cell r="H95">
            <v>0.16229015911096059</v>
          </cell>
          <cell r="I95">
            <v>0.13689095496788101</v>
          </cell>
          <cell r="J95">
            <v>0.1464880483900218</v>
          </cell>
          <cell r="K95">
            <v>0.12630105877793252</v>
          </cell>
          <cell r="L95">
            <v>5.3578256036020636E-2</v>
          </cell>
          <cell r="M95">
            <v>0.14473409683356164</v>
          </cell>
          <cell r="N95">
            <v>0.20832311411164292</v>
          </cell>
          <cell r="O95">
            <v>0.18181528021117813</v>
          </cell>
          <cell r="P95">
            <v>0.25346254662129836</v>
          </cell>
          <cell r="Q95">
            <v>0.21457777154883126</v>
          </cell>
          <cell r="R95">
            <v>0.21891301030159141</v>
          </cell>
          <cell r="S95">
            <v>0.34506514866435284</v>
          </cell>
          <cell r="T95">
            <v>0.4237613147259075</v>
          </cell>
          <cell r="U95">
            <v>0.29486242203887825</v>
          </cell>
          <cell r="V95">
            <v>0.25132802067051191</v>
          </cell>
          <cell r="W95">
            <v>0.19929265632196788</v>
          </cell>
          <cell r="X95">
            <v>0.28278808334118855</v>
          </cell>
          <cell r="Y95">
            <v>0.28374874501219671</v>
          </cell>
          <cell r="Z95">
            <v>0.38990000000000008</v>
          </cell>
          <cell r="AA95">
            <v>0.61124000000000001</v>
          </cell>
          <cell r="AB95">
            <v>0.48311013099802608</v>
          </cell>
          <cell r="AC95">
            <v>0.44265568341819511</v>
          </cell>
          <cell r="AD95">
            <v>0.44279982054836869</v>
          </cell>
          <cell r="AE95">
            <v>0.46242683685728003</v>
          </cell>
        </row>
        <row r="96">
          <cell r="H96">
            <v>0.29974721869213228</v>
          </cell>
          <cell r="I96">
            <v>0.25283531201468296</v>
          </cell>
          <cell r="J96">
            <v>0.27056098359313285</v>
          </cell>
          <cell r="K96">
            <v>0.23327595027294512</v>
          </cell>
          <cell r="L96">
            <v>9.8958145812104853E-2</v>
          </cell>
          <cell r="M96">
            <v>0.26732146430465759</v>
          </cell>
          <cell r="N96">
            <v>0.38476931926324892</v>
          </cell>
          <cell r="O96">
            <v>0.33580979190346144</v>
          </cell>
          <cell r="P96">
            <v>0.46814109868740644</v>
          </cell>
          <cell r="Q96">
            <v>0.39632156729196283</v>
          </cell>
          <cell r="R96">
            <v>0.40432868100498676</v>
          </cell>
          <cell r="S96">
            <v>0.63732957775343879</v>
          </cell>
          <cell r="T96">
            <v>0.78268008469672801</v>
          </cell>
          <cell r="U96">
            <v>0.54460597849651282</v>
          </cell>
          <cell r="V96">
            <v>0.46419866483633754</v>
          </cell>
          <cell r="W96">
            <v>0.36809021425281468</v>
          </cell>
          <cell r="X96">
            <v>0.52230487618688526</v>
          </cell>
          <cell r="Y96">
            <v>0.52407920228013871</v>
          </cell>
          <cell r="Z96">
            <v>0.18102500000000002</v>
          </cell>
          <cell r="AA96">
            <v>0.28378999999999999</v>
          </cell>
          <cell r="AB96">
            <v>0.22430113224908352</v>
          </cell>
          <cell r="AC96">
            <v>0.20551871015844772</v>
          </cell>
          <cell r="AD96">
            <v>0.20558563096888544</v>
          </cell>
          <cell r="AE96">
            <v>0.21469817425516571</v>
          </cell>
        </row>
        <row r="97">
          <cell r="H97">
            <v>7.4936804673033069E-2</v>
          </cell>
          <cell r="I97">
            <v>6.3208828003670739E-2</v>
          </cell>
          <cell r="J97">
            <v>6.7640245898283213E-2</v>
          </cell>
          <cell r="K97">
            <v>5.831898756823628E-2</v>
          </cell>
          <cell r="L97">
            <v>2.4739536453026213E-2</v>
          </cell>
          <cell r="M97">
            <v>6.6830366076164396E-2</v>
          </cell>
          <cell r="N97">
            <v>9.619232981581223E-2</v>
          </cell>
          <cell r="O97">
            <v>8.395244797586536E-2</v>
          </cell>
          <cell r="P97">
            <v>0.11703527467185161</v>
          </cell>
          <cell r="Q97">
            <v>9.9080391822990707E-2</v>
          </cell>
          <cell r="R97">
            <v>0.10108217025124669</v>
          </cell>
          <cell r="S97">
            <v>0.1593323944383597</v>
          </cell>
          <cell r="T97">
            <v>0.195670021174182</v>
          </cell>
          <cell r="U97">
            <v>0.13615149462412821</v>
          </cell>
          <cell r="V97">
            <v>0.11604966620908438</v>
          </cell>
          <cell r="W97">
            <v>9.2022553563203671E-2</v>
          </cell>
          <cell r="X97">
            <v>0.13057621904672131</v>
          </cell>
          <cell r="Y97">
            <v>0.13101980057003468</v>
          </cell>
          <cell r="Z97">
            <v>0.6266250000000001</v>
          </cell>
          <cell r="AA97">
            <v>0.98234999999999995</v>
          </cell>
          <cell r="AB97">
            <v>0.77642699624682754</v>
          </cell>
          <cell r="AC97">
            <v>0.71141091977924209</v>
          </cell>
          <cell r="AD97">
            <v>0.71164256873844955</v>
          </cell>
          <cell r="AE97">
            <v>0.74318598780634293</v>
          </cell>
        </row>
        <row r="98">
          <cell r="H98">
            <v>0.14468181752387402</v>
          </cell>
          <cell r="I98">
            <v>0.12203840501376527</v>
          </cell>
          <cell r="J98">
            <v>0.13059422211856206</v>
          </cell>
          <cell r="K98">
            <v>0.11259750338088605</v>
          </cell>
          <cell r="L98">
            <v>4.7765061698848296E-2</v>
          </cell>
          <cell r="M98">
            <v>0.12903057278561647</v>
          </cell>
          <cell r="N98">
            <v>0.18572023680929586</v>
          </cell>
          <cell r="O98">
            <v>0.1620884799094951</v>
          </cell>
          <cell r="P98">
            <v>0.22596208001944354</v>
          </cell>
          <cell r="Q98">
            <v>0.19129626933621519</v>
          </cell>
          <cell r="R98">
            <v>0.19516113844217509</v>
          </cell>
          <cell r="S98">
            <v>0.30762587914384881</v>
          </cell>
          <cell r="T98">
            <v>0.37778357940318252</v>
          </cell>
          <cell r="U98">
            <v>0.26287010484048079</v>
          </cell>
          <cell r="V98">
            <v>0.2240591482840664</v>
          </cell>
          <cell r="W98">
            <v>0.17766957586201376</v>
          </cell>
          <cell r="X98">
            <v>0.25210582142520493</v>
          </cell>
          <cell r="Y98">
            <v>0.25296225213763002</v>
          </cell>
          <cell r="Z98">
            <v>0.19495000000000004</v>
          </cell>
          <cell r="AA98">
            <v>0.30562</v>
          </cell>
          <cell r="AB98">
            <v>0.24155506549901304</v>
          </cell>
          <cell r="AC98">
            <v>0.22132784170909756</v>
          </cell>
          <cell r="AD98">
            <v>0.22139991027418435</v>
          </cell>
          <cell r="AE98">
            <v>0.23121341842864002</v>
          </cell>
        </row>
        <row r="99">
          <cell r="H99">
            <v>0.18433800000000003</v>
          </cell>
          <cell r="I99">
            <v>0.206844</v>
          </cell>
          <cell r="J99">
            <v>0.137214</v>
          </cell>
          <cell r="K99">
            <v>0.61676999999999993</v>
          </cell>
          <cell r="L99">
            <v>0.68554199999999998</v>
          </cell>
          <cell r="M99">
            <v>0.40642800000000001</v>
          </cell>
          <cell r="N99">
            <v>0.53598599999999996</v>
          </cell>
          <cell r="O99">
            <v>1.033296</v>
          </cell>
          <cell r="P99">
            <v>0.77985599999999999</v>
          </cell>
          <cell r="Q99">
            <v>0.64818600000000004</v>
          </cell>
          <cell r="R99">
            <v>0.78117599999999998</v>
          </cell>
          <cell r="S99">
            <v>0.39857400000000004</v>
          </cell>
          <cell r="T99">
            <v>0.61709999999999998</v>
          </cell>
          <cell r="U99">
            <v>0.37732200000000005</v>
          </cell>
          <cell r="V99">
            <v>0.84011400000000014</v>
          </cell>
          <cell r="W99">
            <v>0.93320000000000003</v>
          </cell>
          <cell r="X99">
            <v>1.1757</v>
          </cell>
          <cell r="Y99">
            <v>0.60420000000000007</v>
          </cell>
          <cell r="Z99">
            <v>0.75339999999999996</v>
          </cell>
          <cell r="AA99">
            <v>1.5335999999999999</v>
          </cell>
          <cell r="AB99">
            <v>1.2076663465344608</v>
          </cell>
          <cell r="AC99">
            <v>0.88413198109065294</v>
          </cell>
          <cell r="AD99">
            <v>0.97240838928959727</v>
          </cell>
          <cell r="AE99">
            <v>1.0165069098294888</v>
          </cell>
        </row>
        <row r="100">
          <cell r="H100">
            <v>9.4962000000000019E-2</v>
          </cell>
          <cell r="I100">
            <v>0.106556</v>
          </cell>
          <cell r="J100">
            <v>7.0686000000000013E-2</v>
          </cell>
          <cell r="K100">
            <v>0.31773000000000001</v>
          </cell>
          <cell r="L100">
            <v>0.35315800000000003</v>
          </cell>
          <cell r="M100">
            <v>0.20937199999999997</v>
          </cell>
          <cell r="N100">
            <v>0.27611400000000003</v>
          </cell>
          <cell r="O100">
            <v>0.532304</v>
          </cell>
          <cell r="P100">
            <v>0.40174399999999999</v>
          </cell>
          <cell r="Q100">
            <v>0.33391400000000004</v>
          </cell>
          <cell r="R100">
            <v>0.402424</v>
          </cell>
          <cell r="S100">
            <v>0.20532599999999998</v>
          </cell>
          <cell r="T100">
            <v>0.31790000000000002</v>
          </cell>
          <cell r="U100">
            <v>0.19437800000000005</v>
          </cell>
          <cell r="V100">
            <v>0.43278600000000006</v>
          </cell>
          <cell r="W100">
            <v>0.53679999999999994</v>
          </cell>
          <cell r="X100">
            <v>0.58729999999999993</v>
          </cell>
          <cell r="Y100">
            <v>0.3029</v>
          </cell>
          <cell r="Z100">
            <v>0.19550000000000001</v>
          </cell>
          <cell r="AA100">
            <v>0.11359999999999999</v>
          </cell>
          <cell r="AB100">
            <v>0.23634605624237559</v>
          </cell>
          <cell r="AC100">
            <v>0.27313452288332429</v>
          </cell>
          <cell r="AD100">
            <v>0.28219361090513184</v>
          </cell>
          <cell r="AE100">
            <v>0.26393138211722167</v>
          </cell>
        </row>
        <row r="101">
          <cell r="H101">
            <v>0.51962010000000003</v>
          </cell>
          <cell r="I101">
            <v>0.2356029</v>
          </cell>
          <cell r="J101">
            <v>0.29530000000000001</v>
          </cell>
          <cell r="K101">
            <v>0.39574090000000001</v>
          </cell>
          <cell r="L101">
            <v>0.68245239999999996</v>
          </cell>
          <cell r="M101">
            <v>0.37956290000000004</v>
          </cell>
          <cell r="N101">
            <v>0.31980000000000003</v>
          </cell>
          <cell r="O101">
            <v>0.7399</v>
          </cell>
          <cell r="P101">
            <v>0.63590000000000002</v>
          </cell>
          <cell r="Q101">
            <v>0.7046</v>
          </cell>
          <cell r="R101">
            <v>0.49339999999999995</v>
          </cell>
          <cell r="S101">
            <v>1.1999000000000002</v>
          </cell>
          <cell r="T101">
            <v>1.5182</v>
          </cell>
          <cell r="U101">
            <v>1.0499000000000001</v>
          </cell>
          <cell r="V101">
            <v>1.0911</v>
          </cell>
          <cell r="W101">
            <v>0.79139999999999999</v>
          </cell>
          <cell r="X101">
            <v>0.41299999999999998</v>
          </cell>
          <cell r="Y101">
            <v>0.74629999999999996</v>
          </cell>
          <cell r="Z101">
            <v>0.95779999999999998</v>
          </cell>
          <cell r="AA101">
            <v>1.0682</v>
          </cell>
          <cell r="AB101">
            <v>0.76954163000000042</v>
          </cell>
          <cell r="AC101">
            <v>0.65636095000000005</v>
          </cell>
          <cell r="AD101">
            <v>0.53005643999999963</v>
          </cell>
          <cell r="AE101">
            <v>0.52549197000000003</v>
          </cell>
        </row>
        <row r="102">
          <cell r="H102">
            <v>0.21296593880742018</v>
          </cell>
          <cell r="I102">
            <v>0.17963572713639753</v>
          </cell>
          <cell r="J102">
            <v>0.19222955304466666</v>
          </cell>
          <cell r="K102">
            <v>0.16573909165141087</v>
          </cell>
          <cell r="L102">
            <v>7.0308290156854247E-2</v>
          </cell>
          <cell r="M102">
            <v>0.18992792279246576</v>
          </cell>
          <cell r="N102">
            <v>0.27337287618122147</v>
          </cell>
          <cell r="O102">
            <v>0.23858786048286421</v>
          </cell>
          <cell r="P102">
            <v>0.33260728493597691</v>
          </cell>
          <cell r="Q102">
            <v>0.28158057651454166</v>
          </cell>
          <cell r="R102">
            <v>0.28726951166620807</v>
          </cell>
          <cell r="S102">
            <v>0.45281318188111136</v>
          </cell>
          <cell r="T102">
            <v>0.55608255432891829</v>
          </cell>
          <cell r="U102">
            <v>0.38693444428509655</v>
          </cell>
          <cell r="V102">
            <v>0.32980624434603434</v>
          </cell>
          <cell r="W102">
            <v>7.7976356796648869E-2</v>
          </cell>
          <cell r="X102">
            <v>0.10613982502339432</v>
          </cell>
          <cell r="Y102">
            <v>0.10925090581588365</v>
          </cell>
          <cell r="Z102">
            <v>0.1041</v>
          </cell>
          <cell r="AA102">
            <v>0.14449999999999999</v>
          </cell>
          <cell r="AB102">
            <v>0.12252214500704957</v>
          </cell>
          <cell r="AC102">
            <v>0.11151282493501802</v>
          </cell>
          <cell r="AD102">
            <v>0.10818632947011167</v>
          </cell>
          <cell r="AE102">
            <v>0.10758392265257145</v>
          </cell>
        </row>
        <row r="103">
          <cell r="H103">
            <v>8.6178061192579855E-2</v>
          </cell>
          <cell r="I103">
            <v>7.2690772863602482E-2</v>
          </cell>
          <cell r="J103">
            <v>7.7786946955333336E-2</v>
          </cell>
          <cell r="K103">
            <v>6.7067408348589097E-2</v>
          </cell>
          <cell r="L103">
            <v>2.8450709843145752E-2</v>
          </cell>
          <cell r="M103">
            <v>7.6855577207534248E-2</v>
          </cell>
          <cell r="N103">
            <v>0.11062212381877858</v>
          </cell>
          <cell r="O103">
            <v>9.6546139517135726E-2</v>
          </cell>
          <cell r="P103">
            <v>0.13459171506402304</v>
          </cell>
          <cell r="Q103">
            <v>0.11394342348545834</v>
          </cell>
          <cell r="R103">
            <v>0.11624548833379195</v>
          </cell>
          <cell r="S103">
            <v>0.18323381811888867</v>
          </cell>
          <cell r="T103">
            <v>0.22502244567108176</v>
          </cell>
          <cell r="U103">
            <v>0.15657555571490342</v>
          </cell>
          <cell r="V103">
            <v>0.13345825565396569</v>
          </cell>
          <cell r="W103">
            <v>3.1553643203351134E-2</v>
          </cell>
          <cell r="X103">
            <v>4.2950174976605679E-2</v>
          </cell>
          <cell r="Y103">
            <v>4.4209094184116358E-2</v>
          </cell>
          <cell r="Z103">
            <v>0.1041</v>
          </cell>
          <cell r="AA103">
            <v>0.14449999999999999</v>
          </cell>
          <cell r="AB103">
            <v>0.12252214500704957</v>
          </cell>
          <cell r="AC103">
            <v>0.11151282493501802</v>
          </cell>
          <cell r="AD103">
            <v>0.10818632947011167</v>
          </cell>
          <cell r="AE103">
            <v>0.10758392265257145</v>
          </cell>
        </row>
        <row r="104">
          <cell r="H104">
            <v>8.6474074074074148E-2</v>
          </cell>
          <cell r="I104">
            <v>8.6474074074074037E-2</v>
          </cell>
          <cell r="J104">
            <v>8.6474074074074148E-2</v>
          </cell>
          <cell r="K104">
            <v>8.6474074074074148E-2</v>
          </cell>
          <cell r="L104">
            <v>8.6474074074073926E-2</v>
          </cell>
          <cell r="M104">
            <v>8.6474074074074148E-2</v>
          </cell>
          <cell r="N104">
            <v>8.6474074074074148E-2</v>
          </cell>
          <cell r="O104">
            <v>8.6474074074073926E-2</v>
          </cell>
          <cell r="P104">
            <v>8.6474074074074148E-2</v>
          </cell>
          <cell r="Q104">
            <v>8.6474074074074148E-2</v>
          </cell>
          <cell r="R104">
            <v>8.6474074074073926E-2</v>
          </cell>
          <cell r="S104">
            <v>8.6474074074074148E-2</v>
          </cell>
          <cell r="T104">
            <v>8.6474074074074148E-2</v>
          </cell>
          <cell r="U104">
            <v>8.6474074074073926E-2</v>
          </cell>
          <cell r="V104">
            <v>8.6474074074073926E-2</v>
          </cell>
          <cell r="W104">
            <v>8.647407407407437E-2</v>
          </cell>
          <cell r="X104">
            <v>8.6474074074073926E-2</v>
          </cell>
          <cell r="Y104">
            <v>8.647407407407437E-2</v>
          </cell>
          <cell r="Z104">
            <v>8.6474074074073926E-2</v>
          </cell>
          <cell r="AA104">
            <v>8.6474074074073926E-2</v>
          </cell>
          <cell r="AB104">
            <v>8.6474074074073926E-2</v>
          </cell>
          <cell r="AC104">
            <v>8.647407407407437E-2</v>
          </cell>
          <cell r="AD104">
            <v>8.6474074074073926E-2</v>
          </cell>
          <cell r="AE104">
            <v>8.647407407407437E-2</v>
          </cell>
        </row>
        <row r="105">
          <cell r="H105">
            <v>0.29699999999999999</v>
          </cell>
          <cell r="I105">
            <v>0.18059999999999998</v>
          </cell>
          <cell r="J105">
            <v>9.4500000000000001E-2</v>
          </cell>
          <cell r="K105">
            <v>0.46850000000000003</v>
          </cell>
          <cell r="L105">
            <v>0.1009</v>
          </cell>
          <cell r="M105">
            <v>0.13689999999999999</v>
          </cell>
          <cell r="N105">
            <v>0.37169999999999997</v>
          </cell>
          <cell r="O105">
            <v>0.29910000000000003</v>
          </cell>
          <cell r="P105">
            <v>0.4612</v>
          </cell>
          <cell r="Q105">
            <v>0.78410000000000002</v>
          </cell>
          <cell r="R105">
            <v>0.1585</v>
          </cell>
          <cell r="S105">
            <v>0.14169999999999999</v>
          </cell>
          <cell r="T105">
            <v>0.24959999999999999</v>
          </cell>
          <cell r="U105">
            <v>0.2296</v>
          </cell>
          <cell r="V105">
            <v>0.22839999999999999</v>
          </cell>
          <cell r="W105">
            <v>0.24010000000000001</v>
          </cell>
          <cell r="X105">
            <v>0.247</v>
          </cell>
          <cell r="Y105">
            <v>0.36219999999999997</v>
          </cell>
          <cell r="Z105">
            <v>0.39089999999999997</v>
          </cell>
          <cell r="AA105">
            <v>0.62470000000000003</v>
          </cell>
          <cell r="AB105">
            <v>0.54312269999999974</v>
          </cell>
          <cell r="AC105">
            <v>0.43204304999999998</v>
          </cell>
          <cell r="AD105">
            <v>0.39338529000000044</v>
          </cell>
          <cell r="AE105">
            <v>0.43886131999999956</v>
          </cell>
        </row>
        <row r="106">
          <cell r="H106">
            <v>9.4114999999999976E-2</v>
          </cell>
          <cell r="I106">
            <v>3.5979999999999998E-2</v>
          </cell>
          <cell r="J106">
            <v>4.9454999999999999E-2</v>
          </cell>
          <cell r="K106">
            <v>1.6729999999999998E-2</v>
          </cell>
          <cell r="L106">
            <v>8.9494999999999991E-2</v>
          </cell>
          <cell r="M106">
            <v>0.18592000000000003</v>
          </cell>
          <cell r="N106">
            <v>0.22197</v>
          </cell>
          <cell r="O106">
            <v>6.1249999999999999E-2</v>
          </cell>
          <cell r="P106">
            <v>0.23075499999999996</v>
          </cell>
          <cell r="Q106">
            <v>0.19785499999999995</v>
          </cell>
          <cell r="R106">
            <v>0.15771000000000002</v>
          </cell>
          <cell r="S106">
            <v>0.15168999999999996</v>
          </cell>
          <cell r="T106">
            <v>0.16621499999999997</v>
          </cell>
          <cell r="U106">
            <v>0.24384500000000001</v>
          </cell>
          <cell r="V106">
            <v>0.190085</v>
          </cell>
          <cell r="W106">
            <v>0.16197999999999999</v>
          </cell>
          <cell r="X106">
            <v>0.14038499999999998</v>
          </cell>
          <cell r="Y106">
            <v>0.31633</v>
          </cell>
          <cell r="Z106">
            <v>0.6502</v>
          </cell>
          <cell r="AA106">
            <v>0.64700000000000002</v>
          </cell>
          <cell r="AB106">
            <v>0.45748749999999927</v>
          </cell>
          <cell r="AC106">
            <v>0.5602725700000003</v>
          </cell>
          <cell r="AD106">
            <v>0.47068721000000047</v>
          </cell>
          <cell r="AE106">
            <v>0.54478340999999997</v>
          </cell>
        </row>
        <row r="107">
          <cell r="H107">
            <v>0.174785</v>
          </cell>
          <cell r="I107">
            <v>6.6820000000000004E-2</v>
          </cell>
          <cell r="J107">
            <v>9.184500000000001E-2</v>
          </cell>
          <cell r="K107">
            <v>3.107E-2</v>
          </cell>
          <cell r="L107">
            <v>0.16620499999999999</v>
          </cell>
          <cell r="M107">
            <v>0.34528000000000003</v>
          </cell>
          <cell r="N107">
            <v>0.41223000000000004</v>
          </cell>
          <cell r="O107">
            <v>0.11375</v>
          </cell>
          <cell r="P107">
            <v>0.42854499999999995</v>
          </cell>
          <cell r="Q107">
            <v>0.36744499999999997</v>
          </cell>
          <cell r="R107">
            <v>0.29289000000000004</v>
          </cell>
          <cell r="S107">
            <v>0.28170999999999996</v>
          </cell>
          <cell r="T107">
            <v>0.30868499999999999</v>
          </cell>
          <cell r="U107">
            <v>0.45285500000000001</v>
          </cell>
          <cell r="V107">
            <v>0.35301500000000002</v>
          </cell>
          <cell r="W107">
            <v>0.35450480000000001</v>
          </cell>
          <cell r="X107">
            <v>0.30724260000000003</v>
          </cell>
          <cell r="Y107">
            <v>0.6923108</v>
          </cell>
          <cell r="Z107">
            <v>0.6502</v>
          </cell>
          <cell r="AA107">
            <v>0.64700000000000002</v>
          </cell>
          <cell r="AB107">
            <v>0.45748749999999927</v>
          </cell>
          <cell r="AC107">
            <v>0.5602725700000003</v>
          </cell>
          <cell r="AD107">
            <v>0.47068721000000047</v>
          </cell>
          <cell r="AE107">
            <v>0.54478340999999997</v>
          </cell>
        </row>
        <row r="108">
          <cell r="H108">
            <v>0.16187400000000002</v>
          </cell>
          <cell r="I108">
            <v>0.40232200000000001</v>
          </cell>
          <cell r="J108">
            <v>0.21423400000000004</v>
          </cell>
          <cell r="K108">
            <v>0.16636200000000001</v>
          </cell>
          <cell r="L108">
            <v>0.14161000000000001</v>
          </cell>
          <cell r="M108">
            <v>0.21616506400000002</v>
          </cell>
          <cell r="N108">
            <v>0.43234400000000001</v>
          </cell>
          <cell r="O108">
            <v>0.29482056200000006</v>
          </cell>
          <cell r="P108">
            <v>0.20296021200000003</v>
          </cell>
          <cell r="Q108">
            <v>0.39565800000000001</v>
          </cell>
          <cell r="R108">
            <v>0.36665600000000004</v>
          </cell>
          <cell r="S108">
            <v>0.54201909199999998</v>
          </cell>
          <cell r="T108">
            <v>0.55654331400000001</v>
          </cell>
          <cell r="U108">
            <v>0.70082122600000007</v>
          </cell>
          <cell r="V108">
            <v>0.47504799999999997</v>
          </cell>
          <cell r="W108">
            <v>0.35580000000000001</v>
          </cell>
          <cell r="X108">
            <v>0.66449999999999998</v>
          </cell>
          <cell r="Y108">
            <v>1.038</v>
          </cell>
          <cell r="Z108">
            <v>0.46650000000000003</v>
          </cell>
          <cell r="AA108">
            <v>0.95889999999999997</v>
          </cell>
          <cell r="AB108">
            <v>0.46645769387703823</v>
          </cell>
          <cell r="AC108">
            <v>0.49047162329837557</v>
          </cell>
          <cell r="AD108">
            <v>0.51237945405876495</v>
          </cell>
          <cell r="AE108">
            <v>0.52849590625857834</v>
          </cell>
        </row>
        <row r="109">
          <cell r="H109">
            <v>0.31422600000000006</v>
          </cell>
          <cell r="I109">
            <v>1.1833</v>
          </cell>
          <cell r="J109">
            <v>0.63009999999999999</v>
          </cell>
          <cell r="K109">
            <v>0.48930000000000001</v>
          </cell>
          <cell r="L109">
            <v>0.41649999999999998</v>
          </cell>
          <cell r="M109">
            <v>0.63577960000000011</v>
          </cell>
          <cell r="N109">
            <v>1.2715999999999998</v>
          </cell>
          <cell r="O109">
            <v>0.86711930000000004</v>
          </cell>
          <cell r="P109">
            <v>0.59694180000000008</v>
          </cell>
          <cell r="Q109">
            <v>1.1637</v>
          </cell>
          <cell r="R109">
            <v>1.0784</v>
          </cell>
          <cell r="S109">
            <v>1.5941737999999999</v>
          </cell>
          <cell r="T109">
            <v>1.6368920999999999</v>
          </cell>
          <cell r="U109">
            <v>2.0612388999999998</v>
          </cell>
          <cell r="V109">
            <v>1.3971999999999998</v>
          </cell>
          <cell r="W109">
            <v>1.0427</v>
          </cell>
          <cell r="X109">
            <v>0.80215000000000003</v>
          </cell>
          <cell r="Y109">
            <v>0.2843</v>
          </cell>
          <cell r="Z109">
            <v>0.34749999999999998</v>
          </cell>
          <cell r="AA109">
            <v>0.2964</v>
          </cell>
          <cell r="AB109">
            <v>0.53927991626881955</v>
          </cell>
          <cell r="AC109">
            <v>0.4102555079683779</v>
          </cell>
          <cell r="AD109">
            <v>0.42249327104785911</v>
          </cell>
          <cell r="AE109">
            <v>0.42234898958167211</v>
          </cell>
        </row>
        <row r="131">
          <cell r="H131">
            <v>2.7637531750820971E-2</v>
          </cell>
          <cell r="I131">
            <v>6.7805425246072637E-2</v>
          </cell>
          <cell r="J131">
            <v>4.9110933933817151E-2</v>
          </cell>
          <cell r="K131">
            <v>3.8348970016221416E-2</v>
          </cell>
          <cell r="L131">
            <v>6.6037027419237657E-2</v>
          </cell>
          <cell r="M131">
            <v>2.9153301316679522E-2</v>
          </cell>
          <cell r="N131">
            <v>7.9577902207574089E-2</v>
          </cell>
          <cell r="O131">
            <v>0.19129011921134953</v>
          </cell>
          <cell r="P131">
            <v>0.14137077484240779</v>
          </cell>
          <cell r="Q131">
            <v>0.21059091834994842</v>
          </cell>
          <cell r="R131">
            <v>0.10413336917448265</v>
          </cell>
          <cell r="S131">
            <v>0.21539085530850052</v>
          </cell>
          <cell r="T131">
            <v>0.19139117051574009</v>
          </cell>
          <cell r="U131">
            <v>0.25454823575984653</v>
          </cell>
          <cell r="V131">
            <v>0.21195511095922112</v>
          </cell>
          <cell r="W131">
            <v>0.19125980382003235</v>
          </cell>
          <cell r="X131">
            <v>0.26220792463265175</v>
          </cell>
          <cell r="Y131">
            <v>0.21725019930928702</v>
          </cell>
          <cell r="Z131">
            <v>2.7993000000000001E-2</v>
          </cell>
          <cell r="AA131">
            <v>4.1474999999999998E-2</v>
          </cell>
          <cell r="AB131">
            <v>4.0846333382852616E-2</v>
          </cell>
          <cell r="AC131">
            <v>5.0886648139373152E-2</v>
          </cell>
          <cell r="AD131">
            <v>5.2535476840249826E-2</v>
          </cell>
          <cell r="AE131">
            <v>5.8530607733513491E-2</v>
          </cell>
        </row>
        <row r="132">
          <cell r="H132">
            <v>1.245184060327729E-2</v>
          </cell>
          <cell r="I132">
            <v>3.0549122650087968E-2</v>
          </cell>
          <cell r="J132">
            <v>2.2126488238364762E-2</v>
          </cell>
          <cell r="K132">
            <v>1.7277782482426805E-2</v>
          </cell>
          <cell r="L132">
            <v>2.9752386962492529E-2</v>
          </cell>
          <cell r="M132">
            <v>1.3134756906930521E-2</v>
          </cell>
          <cell r="N132">
            <v>3.585310594179475E-2</v>
          </cell>
          <cell r="O132">
            <v>8.6184037521038065E-2</v>
          </cell>
          <cell r="P132">
            <v>6.3693327254058227E-2</v>
          </cell>
          <cell r="Q132">
            <v>9.4879838454222556E-2</v>
          </cell>
          <cell r="R132">
            <v>4.6916350060977136E-2</v>
          </cell>
          <cell r="S132">
            <v>9.7042406749124469E-2</v>
          </cell>
          <cell r="T132">
            <v>8.6229565274614936E-2</v>
          </cell>
          <cell r="U132">
            <v>0.11468441126016633</v>
          </cell>
          <cell r="V132">
            <v>9.5494463127510462E-2</v>
          </cell>
          <cell r="W132">
            <v>8.6170379194964994E-2</v>
          </cell>
          <cell r="X132">
            <v>0.11813541498129401</v>
          </cell>
          <cell r="Y132">
            <v>9.78801174149391E-2</v>
          </cell>
          <cell r="Z132">
            <v>8.2645999999999997E-2</v>
          </cell>
          <cell r="AA132">
            <v>0.12245</v>
          </cell>
          <cell r="AB132">
            <v>0.12059393665413629</v>
          </cell>
          <cell r="AC132">
            <v>0.15023677069719693</v>
          </cell>
          <cell r="AD132">
            <v>0.15510474114740425</v>
          </cell>
          <cell r="AE132">
            <v>0.17280465140370652</v>
          </cell>
        </row>
        <row r="133">
          <cell r="H133">
            <v>1.461062764590175E-2</v>
          </cell>
          <cell r="I133">
            <v>3.5845452103839388E-2</v>
          </cell>
          <cell r="J133">
            <v>2.5962577827818099E-2</v>
          </cell>
          <cell r="K133">
            <v>2.0273247501351788E-2</v>
          </cell>
          <cell r="L133">
            <v>3.4910585618269804E-2</v>
          </cell>
          <cell r="M133">
            <v>1.5411941776389961E-2</v>
          </cell>
          <cell r="N133">
            <v>4.2068991850631177E-2</v>
          </cell>
          <cell r="O133">
            <v>0.10112584326761248</v>
          </cell>
          <cell r="P133">
            <v>7.4735897903533979E-2</v>
          </cell>
          <cell r="Q133">
            <v>0.11132924319582904</v>
          </cell>
          <cell r="R133">
            <v>5.5050280764540223E-2</v>
          </cell>
          <cell r="S133">
            <v>0.11386673794237505</v>
          </cell>
          <cell r="T133">
            <v>0.10117926420964501</v>
          </cell>
          <cell r="U133">
            <v>0.13456735297998723</v>
          </cell>
          <cell r="V133">
            <v>0.11205042591326843</v>
          </cell>
          <cell r="W133">
            <v>0.10110981698500271</v>
          </cell>
          <cell r="X133">
            <v>0.13861666038605433</v>
          </cell>
          <cell r="Y133">
            <v>0.11484968327577393</v>
          </cell>
          <cell r="Z133">
            <v>2.2661000000000001E-2</v>
          </cell>
          <cell r="AA133">
            <v>3.3575000000000001E-2</v>
          </cell>
          <cell r="AB133">
            <v>3.3066079405166406E-2</v>
          </cell>
          <cell r="AC133">
            <v>4.1193953255683029E-2</v>
          </cell>
          <cell r="AD133">
            <v>4.2528719346868915E-2</v>
          </cell>
          <cell r="AE133">
            <v>4.7381920546177597E-2</v>
          </cell>
        </row>
        <row r="134">
          <cell r="H134">
            <v>4.7323598598832305E-2</v>
          </cell>
          <cell r="I134">
            <v>6.3539377139690933E-2</v>
          </cell>
          <cell r="J134">
            <v>7.4493301011168897E-2</v>
          </cell>
          <cell r="K134">
            <v>5.6242276796304551E-2</v>
          </cell>
          <cell r="L134">
            <v>4.7356692024425905E-2</v>
          </cell>
          <cell r="M134">
            <v>0.13958806915375851</v>
          </cell>
          <cell r="N134">
            <v>9.9958692005435654E-2</v>
          </cell>
          <cell r="O134">
            <v>0.13430966777158107</v>
          </cell>
          <cell r="P134">
            <v>6.0114207590754469E-2</v>
          </cell>
          <cell r="Q134">
            <v>5.8310615895903861E-2</v>
          </cell>
          <cell r="R134">
            <v>7.3368124540986873E-2</v>
          </cell>
          <cell r="S134">
            <v>0.10579968162270412</v>
          </cell>
          <cell r="T134">
            <v>0.13090104493544141</v>
          </cell>
          <cell r="U134">
            <v>0.18562102415444087</v>
          </cell>
          <cell r="V134">
            <v>6.9612020736114513E-2</v>
          </cell>
          <cell r="W134">
            <v>8.6866670950193486E-2</v>
          </cell>
          <cell r="X134">
            <v>0.15042390425477303</v>
          </cell>
          <cell r="Y134">
            <v>6.9917599237908579E-2</v>
          </cell>
          <cell r="Z134">
            <v>6.0696E-2</v>
          </cell>
          <cell r="AA134">
            <v>0.20314799999999997</v>
          </cell>
          <cell r="AB134">
            <v>0.13470040401937183</v>
          </cell>
          <cell r="AC134">
            <v>0.11643600922484103</v>
          </cell>
          <cell r="AD134">
            <v>0.11439186666203939</v>
          </cell>
          <cell r="AE134">
            <v>0.11940706859733403</v>
          </cell>
        </row>
        <row r="135">
          <cell r="H135">
            <v>8.7405897783390932E-2</v>
          </cell>
          <cell r="I135">
            <v>0.11735617045042701</v>
          </cell>
          <cell r="J135">
            <v>0.13758788525203705</v>
          </cell>
          <cell r="K135">
            <v>0.10387854775026077</v>
          </cell>
          <cell r="L135">
            <v>8.746702078883388E-2</v>
          </cell>
          <cell r="M135">
            <v>0.25781683695828184</v>
          </cell>
          <cell r="N135">
            <v>0.18462203794037227</v>
          </cell>
          <cell r="O135">
            <v>0.24806771759013438</v>
          </cell>
          <cell r="P135">
            <v>0.11102993938708366</v>
          </cell>
          <cell r="Q135">
            <v>0.10769873559044393</v>
          </cell>
          <cell r="R135">
            <v>0.1355097030669774</v>
          </cell>
          <cell r="S135">
            <v>0.19541024840104954</v>
          </cell>
          <cell r="T135">
            <v>0.24177204802951249</v>
          </cell>
          <cell r="U135">
            <v>0.34283893752939848</v>
          </cell>
          <cell r="V135">
            <v>0.12857224194920477</v>
          </cell>
          <cell r="W135">
            <v>0.16044129327991158</v>
          </cell>
          <cell r="X135">
            <v>0.27783044376924665</v>
          </cell>
          <cell r="Y135">
            <v>0.12913664034838468</v>
          </cell>
          <cell r="Z135">
            <v>3.0348E-2</v>
          </cell>
          <cell r="AA135">
            <v>0.10157399999999998</v>
          </cell>
          <cell r="AB135">
            <v>6.7350202009685917E-2</v>
          </cell>
          <cell r="AC135">
            <v>5.8218004612420514E-2</v>
          </cell>
          <cell r="AD135">
            <v>5.7195933331019695E-2</v>
          </cell>
          <cell r="AE135">
            <v>5.9703534298667017E-2</v>
          </cell>
        </row>
        <row r="136">
          <cell r="H136">
            <v>2.1851474445847733E-2</v>
          </cell>
          <cell r="I136">
            <v>2.9339042612606753E-2</v>
          </cell>
          <cell r="J136">
            <v>3.4396971313009263E-2</v>
          </cell>
          <cell r="K136">
            <v>2.5969636937565193E-2</v>
          </cell>
          <cell r="L136">
            <v>2.186675519720847E-2</v>
          </cell>
          <cell r="M136">
            <v>6.4454209239570459E-2</v>
          </cell>
          <cell r="N136">
            <v>4.6155509485093067E-2</v>
          </cell>
          <cell r="O136">
            <v>6.2016929397533595E-2</v>
          </cell>
          <cell r="P136">
            <v>2.7757484846770916E-2</v>
          </cell>
          <cell r="Q136">
            <v>2.6924683897610983E-2</v>
          </cell>
          <cell r="R136">
            <v>3.3877425766744351E-2</v>
          </cell>
          <cell r="S136">
            <v>4.8852562100262384E-2</v>
          </cell>
          <cell r="T136">
            <v>6.0443012007378123E-2</v>
          </cell>
          <cell r="U136">
            <v>8.570973438234962E-2</v>
          </cell>
          <cell r="V136">
            <v>3.2143060487301194E-2</v>
          </cell>
          <cell r="W136">
            <v>4.0110323319977895E-2</v>
          </cell>
          <cell r="X136">
            <v>6.9457610942311662E-2</v>
          </cell>
          <cell r="Y136">
            <v>3.228416008709617E-2</v>
          </cell>
          <cell r="Z136">
            <v>0.18546000000000001</v>
          </cell>
          <cell r="AA136">
            <v>0.62073</v>
          </cell>
          <cell r="AB136">
            <v>0.41158456783696956</v>
          </cell>
          <cell r="AC136">
            <v>0.35577669485368096</v>
          </cell>
          <cell r="AD136">
            <v>0.34953070368956485</v>
          </cell>
          <cell r="AE136">
            <v>0.36485493182518736</v>
          </cell>
        </row>
        <row r="137">
          <cell r="H137">
            <v>4.2189029171929009E-2</v>
          </cell>
          <cell r="I137">
            <v>5.6645409797275316E-2</v>
          </cell>
          <cell r="J137">
            <v>6.6410842423784755E-2</v>
          </cell>
          <cell r="K137">
            <v>5.0140038515869477E-2</v>
          </cell>
          <cell r="L137">
            <v>4.2218531989531759E-2</v>
          </cell>
          <cell r="M137">
            <v>0.12444288464838921</v>
          </cell>
          <cell r="N137">
            <v>8.9113260569099004E-2</v>
          </cell>
          <cell r="O137">
            <v>0.11973718524075097</v>
          </cell>
          <cell r="P137">
            <v>5.3591868175390939E-2</v>
          </cell>
          <cell r="Q137">
            <v>5.1983964616041198E-2</v>
          </cell>
          <cell r="R137">
            <v>6.5407746625291335E-2</v>
          </cell>
          <cell r="S137">
            <v>9.432050787598395E-2</v>
          </cell>
          <cell r="T137">
            <v>0.11669839502766798</v>
          </cell>
          <cell r="U137">
            <v>0.16548130393381105</v>
          </cell>
          <cell r="V137">
            <v>6.2059176827379478E-2</v>
          </cell>
          <cell r="W137">
            <v>7.7441712449917086E-2</v>
          </cell>
          <cell r="X137">
            <v>0.13410304103366871</v>
          </cell>
          <cell r="Y137">
            <v>6.2331600326610628E-2</v>
          </cell>
          <cell r="Z137">
            <v>6.0696E-2</v>
          </cell>
          <cell r="AA137">
            <v>0.20314799999999997</v>
          </cell>
          <cell r="AB137">
            <v>0.13470040401937183</v>
          </cell>
          <cell r="AC137">
            <v>0.11643600922484103</v>
          </cell>
          <cell r="AD137">
            <v>0.11439186666203939</v>
          </cell>
          <cell r="AE137">
            <v>0.11940706859733403</v>
          </cell>
        </row>
        <row r="138">
          <cell r="H138">
            <v>8.3687999999999999E-2</v>
          </cell>
          <cell r="I138">
            <v>7.8474000000000002E-2</v>
          </cell>
          <cell r="J138">
            <v>0.23700600000000002</v>
          </cell>
          <cell r="K138">
            <v>0.23515800000000001</v>
          </cell>
          <cell r="L138">
            <v>0.27984000000000003</v>
          </cell>
          <cell r="M138">
            <v>0.176814</v>
          </cell>
          <cell r="N138">
            <v>8.4347999999999992E-2</v>
          </cell>
          <cell r="O138">
            <v>0.40854000000000001</v>
          </cell>
          <cell r="P138">
            <v>0.225324</v>
          </cell>
          <cell r="Q138">
            <v>5.4120000000000001E-2</v>
          </cell>
          <cell r="R138">
            <v>0.40906799999999999</v>
          </cell>
          <cell r="S138">
            <v>0.27079799999999998</v>
          </cell>
          <cell r="T138">
            <v>0.207372</v>
          </cell>
          <cell r="U138">
            <v>0.19912200000000002</v>
          </cell>
          <cell r="V138">
            <v>0.15206400000000003</v>
          </cell>
          <cell r="W138">
            <v>0.27260000000000001</v>
          </cell>
          <cell r="X138">
            <v>0.189</v>
          </cell>
          <cell r="Y138">
            <v>0.1072</v>
          </cell>
          <cell r="Z138">
            <v>0.44969999999999999</v>
          </cell>
          <cell r="AA138">
            <v>0.112</v>
          </cell>
          <cell r="AB138">
            <v>0.4401652614761517</v>
          </cell>
          <cell r="AC138">
            <v>0.21984801303614007</v>
          </cell>
          <cell r="AD138">
            <v>0.15364627260124672</v>
          </cell>
          <cell r="AE138">
            <v>0.15855763042086438</v>
          </cell>
        </row>
        <row r="139">
          <cell r="H139">
            <v>4.3112000000000004E-2</v>
          </cell>
          <cell r="I139">
            <v>4.0426000000000004E-2</v>
          </cell>
          <cell r="J139">
            <v>0.12209400000000002</v>
          </cell>
          <cell r="K139">
            <v>0.12114200000000001</v>
          </cell>
          <cell r="L139">
            <v>0.14416000000000001</v>
          </cell>
          <cell r="M139">
            <v>9.1086E-2</v>
          </cell>
          <cell r="N139">
            <v>4.3452000000000005E-2</v>
          </cell>
          <cell r="O139">
            <v>0.21046000000000001</v>
          </cell>
          <cell r="P139">
            <v>0.11607600000000001</v>
          </cell>
          <cell r="Q139">
            <v>2.7880000000000002E-2</v>
          </cell>
          <cell r="R139">
            <v>0.210732</v>
          </cell>
          <cell r="S139">
            <v>0.13950200000000001</v>
          </cell>
          <cell r="T139">
            <v>0.10682800000000001</v>
          </cell>
          <cell r="U139">
            <v>0.102578</v>
          </cell>
          <cell r="V139">
            <v>7.8336000000000017E-2</v>
          </cell>
          <cell r="W139">
            <v>0.14680000000000001</v>
          </cell>
          <cell r="X139">
            <v>0.24359999999999998</v>
          </cell>
          <cell r="Y139">
            <v>0.1031</v>
          </cell>
          <cell r="Z139">
            <v>0.1915</v>
          </cell>
          <cell r="AA139">
            <v>0.29419999999999996</v>
          </cell>
          <cell r="AB139">
            <v>0.35744725178671727</v>
          </cell>
          <cell r="AC139">
            <v>0.22417923952580085</v>
          </cell>
          <cell r="AD139">
            <v>0.17356368464901417</v>
          </cell>
          <cell r="AE139">
            <v>0.17526384939785247</v>
          </cell>
        </row>
        <row r="140">
          <cell r="H140">
            <v>0.1671</v>
          </cell>
          <cell r="I140">
            <v>7.1599999999999997E-2</v>
          </cell>
          <cell r="J140">
            <v>0.26939999999999997</v>
          </cell>
          <cell r="K140">
            <v>4.3299999999999998E-2</v>
          </cell>
          <cell r="L140">
            <v>4.5899999999999996E-2</v>
          </cell>
          <cell r="M140">
            <v>9.9299999999999999E-2</v>
          </cell>
          <cell r="N140">
            <v>0.22140000000000001</v>
          </cell>
          <cell r="O140">
            <v>0.3105</v>
          </cell>
          <cell r="P140">
            <v>0.33019999999999999</v>
          </cell>
          <cell r="Q140">
            <v>0.38160000000000005</v>
          </cell>
          <cell r="R140">
            <v>0.1825</v>
          </cell>
          <cell r="S140">
            <v>0.3387</v>
          </cell>
          <cell r="T140">
            <v>0.48710000000000003</v>
          </cell>
          <cell r="U140">
            <v>0.3115</v>
          </cell>
          <cell r="V140">
            <v>0.2233</v>
          </cell>
          <cell r="W140">
            <v>0.1108</v>
          </cell>
          <cell r="X140">
            <v>0.22839999999999999</v>
          </cell>
          <cell r="Y140">
            <v>0.25869999999999999</v>
          </cell>
          <cell r="Z140">
            <v>7.1999999999999995E-2</v>
          </cell>
          <cell r="AA140">
            <v>0.26689999999999997</v>
          </cell>
          <cell r="AB140">
            <v>0.13994319</v>
          </cell>
          <cell r="AC140">
            <v>0.13183231000000001</v>
          </cell>
          <cell r="AD140">
            <v>0.11379148000000006</v>
          </cell>
          <cell r="AE140">
            <v>0.11830017999999998</v>
          </cell>
        </row>
        <row r="141">
          <cell r="H141">
            <v>6.2100589823534016E-2</v>
          </cell>
          <cell r="I141">
            <v>8.3379812909919804E-2</v>
          </cell>
          <cell r="J141">
            <v>9.7754145239702855E-2</v>
          </cell>
          <cell r="K141">
            <v>7.3804162521046185E-2</v>
          </cell>
          <cell r="L141">
            <v>6.2144016809424593E-2</v>
          </cell>
          <cell r="M141">
            <v>0.18317502648648007</v>
          </cell>
          <cell r="N141">
            <v>0.13117121088250666</v>
          </cell>
          <cell r="O141">
            <v>0.17624842223693205</v>
          </cell>
          <cell r="P141">
            <v>7.8885119870244436E-2</v>
          </cell>
          <cell r="Q141">
            <v>7.6518349139207631E-2</v>
          </cell>
          <cell r="R141">
            <v>9.6277627719423012E-2</v>
          </cell>
          <cell r="S141">
            <v>0.13883607389219457</v>
          </cell>
          <cell r="T141">
            <v>0.17177544269020198</v>
          </cell>
          <cell r="U141">
            <v>0.24358196386028133</v>
          </cell>
          <cell r="V141">
            <v>9.1348664820841821E-2</v>
          </cell>
          <cell r="W141">
            <v>3.3659473654209432E-2</v>
          </cell>
          <cell r="X141">
            <v>5.7814844658594489E-2</v>
          </cell>
          <cell r="Y141">
            <v>2.6639964131567617E-2</v>
          </cell>
          <cell r="Z141">
            <v>4.7600000000000003E-2</v>
          </cell>
          <cell r="AA141">
            <v>2.12E-2</v>
          </cell>
          <cell r="AB141">
            <v>3.7391982114600208E-2</v>
          </cell>
          <cell r="AC141">
            <v>3.8556202084216395E-2</v>
          </cell>
          <cell r="AD141">
            <v>3.9254739655337212E-2</v>
          </cell>
          <cell r="AE141">
            <v>3.9612886681477867E-2</v>
          </cell>
        </row>
        <row r="142">
          <cell r="H142">
            <v>2.5129410176465982E-2</v>
          </cell>
          <cell r="I142">
            <v>3.3740187090080198E-2</v>
          </cell>
          <cell r="J142">
            <v>3.9556854760297154E-2</v>
          </cell>
          <cell r="K142">
            <v>2.9865337478953799E-2</v>
          </cell>
          <cell r="L142">
            <v>2.5146983190575397E-2</v>
          </cell>
          <cell r="M142">
            <v>7.4122973513519944E-2</v>
          </cell>
          <cell r="N142">
            <v>5.3079289117493357E-2</v>
          </cell>
          <cell r="O142">
            <v>7.1320077763067966E-2</v>
          </cell>
          <cell r="P142">
            <v>3.1921380129755567E-2</v>
          </cell>
          <cell r="Q142">
            <v>3.0963650860792346E-2</v>
          </cell>
          <cell r="R142">
            <v>3.8959372280576977E-2</v>
          </cell>
          <cell r="S142">
            <v>5.6180926107805416E-2</v>
          </cell>
          <cell r="T142">
            <v>6.9510057309798035E-2</v>
          </cell>
          <cell r="U142">
            <v>9.8567036139718664E-2</v>
          </cell>
          <cell r="V142">
            <v>3.6964835179158176E-2</v>
          </cell>
          <cell r="W142">
            <v>1.3620526345790574E-2</v>
          </cell>
          <cell r="X142">
            <v>2.3395155341405505E-2</v>
          </cell>
          <cell r="Y142">
            <v>1.0780035868432387E-2</v>
          </cell>
          <cell r="Z142">
            <v>4.7600000000000003E-2</v>
          </cell>
          <cell r="AA142">
            <v>2.12E-2</v>
          </cell>
          <cell r="AB142">
            <v>3.7391982114600208E-2</v>
          </cell>
          <cell r="AC142">
            <v>3.8556202084216395E-2</v>
          </cell>
          <cell r="AD142">
            <v>3.9254739655337212E-2</v>
          </cell>
          <cell r="AE142">
            <v>3.9612886681477867E-2</v>
          </cell>
        </row>
        <row r="143">
          <cell r="H143">
            <v>1.8200000000000001E-2</v>
          </cell>
          <cell r="I143">
            <v>2.7699999999999999E-2</v>
          </cell>
          <cell r="J143">
            <v>1.0199999999999999E-2</v>
          </cell>
          <cell r="K143">
            <v>7.4000000000000003E-3</v>
          </cell>
          <cell r="L143">
            <v>3.2199999999999999E-2</v>
          </cell>
          <cell r="M143">
            <v>1.3099999999999999E-2</v>
          </cell>
          <cell r="N143">
            <v>7.7200000000000005E-2</v>
          </cell>
          <cell r="O143">
            <v>4.1299999999999996E-2</v>
          </cell>
          <cell r="P143">
            <v>4.8000000000000001E-2</v>
          </cell>
          <cell r="Q143">
            <v>4.5499999999999999E-2</v>
          </cell>
          <cell r="R143">
            <v>5.1299999999999998E-2</v>
          </cell>
          <cell r="S143">
            <v>5.0299999999999997E-2</v>
          </cell>
          <cell r="T143">
            <v>2.52E-2</v>
          </cell>
          <cell r="U143">
            <v>3.0499999999999999E-2</v>
          </cell>
          <cell r="V143">
            <v>2.5999999999999999E-2</v>
          </cell>
          <cell r="W143">
            <v>6.9501599999999997E-2</v>
          </cell>
          <cell r="X143">
            <v>0.11937869999999999</v>
          </cell>
          <cell r="Y143">
            <v>5.5007399999999998E-2</v>
          </cell>
          <cell r="Z143">
            <v>0.3372</v>
          </cell>
          <cell r="AA143">
            <v>1.1285999999999998</v>
          </cell>
          <cell r="AB143">
            <v>0.74833557788539917</v>
          </cell>
          <cell r="AC143">
            <v>0.64686671791578354</v>
          </cell>
          <cell r="AD143">
            <v>0.63551037034466329</v>
          </cell>
          <cell r="AE143">
            <v>0.66337260331852244</v>
          </cell>
        </row>
        <row r="144">
          <cell r="H144">
            <v>1.6199999999999999E-2</v>
          </cell>
          <cell r="I144">
            <v>7.2800000000000004E-2</v>
          </cell>
          <cell r="J144">
            <v>0.23139999999999999</v>
          </cell>
          <cell r="K144">
            <v>6.2899999999999998E-2</v>
          </cell>
          <cell r="L144">
            <v>8.0299999999999996E-2</v>
          </cell>
          <cell r="M144">
            <v>0.1036</v>
          </cell>
          <cell r="N144">
            <v>0.13750000000000001</v>
          </cell>
          <cell r="O144">
            <v>0.12790000000000001</v>
          </cell>
          <cell r="P144">
            <v>0.24299999999999999</v>
          </cell>
          <cell r="Q144">
            <v>0.21619999999999998</v>
          </cell>
          <cell r="R144">
            <v>0.15919999999999998</v>
          </cell>
          <cell r="S144">
            <v>0.2424</v>
          </cell>
          <cell r="T144">
            <v>0.153</v>
          </cell>
          <cell r="U144">
            <v>0.15630000000000002</v>
          </cell>
          <cell r="V144">
            <v>0.32839999999999997</v>
          </cell>
          <cell r="W144">
            <v>0.2853</v>
          </cell>
          <cell r="X144">
            <v>8.43E-2</v>
          </cell>
          <cell r="Y144">
            <v>0.13190000000000002</v>
          </cell>
          <cell r="Z144">
            <v>0.14849999999999999</v>
          </cell>
          <cell r="AA144">
            <v>0.33030000000000004</v>
          </cell>
          <cell r="AB144">
            <v>0.26767490999999999</v>
          </cell>
          <cell r="AC144">
            <v>0.22668945999999998</v>
          </cell>
          <cell r="AD144">
            <v>0.21574797999999998</v>
          </cell>
          <cell r="AE144">
            <v>0.248752</v>
          </cell>
        </row>
        <row r="145">
          <cell r="H145">
            <v>5.5926000000000003E-2</v>
          </cell>
          <cell r="I145">
            <v>7.7945400000000012E-2</v>
          </cell>
          <cell r="J145">
            <v>3.9616200000000004E-2</v>
          </cell>
          <cell r="K145">
            <v>3.7861200000000005E-2</v>
          </cell>
          <cell r="L145">
            <v>4.8601800000000001E-2</v>
          </cell>
          <cell r="M145">
            <v>4.8461400000000002E-2</v>
          </cell>
          <cell r="N145">
            <v>0.1010412</v>
          </cell>
          <cell r="O145">
            <v>5.0918399999999996E-2</v>
          </cell>
          <cell r="P145">
            <v>5.8921200000000007E-2</v>
          </cell>
          <cell r="Q145">
            <v>8.45442E-2</v>
          </cell>
          <cell r="R145">
            <v>9.3974400000000013E-2</v>
          </cell>
          <cell r="S145">
            <v>5.9202000000000005E-2</v>
          </cell>
          <cell r="T145">
            <v>7.4201400000000001E-2</v>
          </cell>
          <cell r="U145">
            <v>0.1071486</v>
          </cell>
          <cell r="V145">
            <v>0.11398140000000001</v>
          </cell>
          <cell r="W145">
            <v>9.4021200000000013E-2</v>
          </cell>
          <cell r="X145">
            <v>5.4498600000000001E-2</v>
          </cell>
          <cell r="Y145">
            <v>5.9061600000000006E-2</v>
          </cell>
          <cell r="Z145">
            <v>0.3604</v>
          </cell>
          <cell r="AA145">
            <v>0.33529999999999999</v>
          </cell>
          <cell r="AB145">
            <v>0.18800158000000008</v>
          </cell>
          <cell r="AC145">
            <v>0.1901061300000001</v>
          </cell>
          <cell r="AD145">
            <v>0.24725164000000002</v>
          </cell>
          <cell r="AE145">
            <v>0.28489977000000005</v>
          </cell>
        </row>
        <row r="146">
          <cell r="H146">
            <v>0.18307400000000001</v>
          </cell>
          <cell r="I146">
            <v>0.25515460000000001</v>
          </cell>
          <cell r="J146">
            <v>0.12968380000000002</v>
          </cell>
          <cell r="K146">
            <v>0.12393880000000002</v>
          </cell>
          <cell r="L146">
            <v>0.1590982</v>
          </cell>
          <cell r="M146">
            <v>0.15863859999999999</v>
          </cell>
          <cell r="N146">
            <v>0.33075880000000002</v>
          </cell>
          <cell r="O146">
            <v>0.16668160000000001</v>
          </cell>
          <cell r="P146">
            <v>0.19287880000000002</v>
          </cell>
          <cell r="Q146">
            <v>0.2767558</v>
          </cell>
          <cell r="R146">
            <v>0.3076256</v>
          </cell>
          <cell r="S146">
            <v>0.193798</v>
          </cell>
          <cell r="T146">
            <v>0.24289860000000002</v>
          </cell>
          <cell r="U146">
            <v>0.35075139999999999</v>
          </cell>
          <cell r="V146">
            <v>0.37311860000000002</v>
          </cell>
          <cell r="W146">
            <v>0.30777879999999996</v>
          </cell>
          <cell r="X146">
            <v>0.17840139999999999</v>
          </cell>
          <cell r="Y146">
            <v>0.19333839999999999</v>
          </cell>
          <cell r="Z146">
            <v>0.3604</v>
          </cell>
          <cell r="AA146">
            <v>0.33529999999999999</v>
          </cell>
          <cell r="AB146">
            <v>0.18800158000000008</v>
          </cell>
          <cell r="AC146">
            <v>0.1901061300000001</v>
          </cell>
          <cell r="AD146">
            <v>0.24725164000000002</v>
          </cell>
          <cell r="AE146">
            <v>0.28489977000000005</v>
          </cell>
        </row>
        <row r="147">
          <cell r="H147">
            <v>0.13889000000000001</v>
          </cell>
          <cell r="I147">
            <v>8.6394000000000026E-2</v>
          </cell>
          <cell r="J147">
            <v>8.9862000000000011E-2</v>
          </cell>
          <cell r="K147">
            <v>0.10047000000000002</v>
          </cell>
          <cell r="L147">
            <v>9.1595999999999997E-2</v>
          </cell>
          <cell r="M147">
            <v>5.3102692600000008E-2</v>
          </cell>
          <cell r="N147">
            <v>7.5077616799999997E-2</v>
          </cell>
          <cell r="O147">
            <v>0.14943000000000001</v>
          </cell>
          <cell r="P147">
            <v>0.19896800000000001</v>
          </cell>
          <cell r="Q147">
            <v>0.17751400000000001</v>
          </cell>
          <cell r="R147">
            <v>0.29961847200000008</v>
          </cell>
          <cell r="S147">
            <v>0.32215000000000005</v>
          </cell>
          <cell r="T147">
            <v>0.23167600000000005</v>
          </cell>
          <cell r="U147">
            <v>0.13569400000000001</v>
          </cell>
          <cell r="V147">
            <v>0.19543199999999999</v>
          </cell>
          <cell r="W147">
            <v>7.3900000000000007E-2</v>
          </cell>
          <cell r="X147">
            <v>0.19789999999999999</v>
          </cell>
          <cell r="Y147">
            <v>0.19040000000000001</v>
          </cell>
          <cell r="Z147">
            <v>0.27250000000000002</v>
          </cell>
          <cell r="AA147">
            <v>0.30969999999999998</v>
          </cell>
          <cell r="AB147">
            <v>0.14437921709174992</v>
          </cell>
          <cell r="AC147">
            <v>0.12593667786924057</v>
          </cell>
          <cell r="AD147">
            <v>0.11274781687252457</v>
          </cell>
          <cell r="AE147">
            <v>0.11357810546743598</v>
          </cell>
        </row>
        <row r="148">
          <cell r="H148">
            <v>0.26961000000000002</v>
          </cell>
          <cell r="I148">
            <v>0.16770600000000002</v>
          </cell>
          <cell r="J148">
            <v>0.17443800000000001</v>
          </cell>
          <cell r="K148">
            <v>0.19503000000000001</v>
          </cell>
          <cell r="L148">
            <v>0.17780399999999999</v>
          </cell>
          <cell r="M148">
            <v>0.10308169740000001</v>
          </cell>
          <cell r="N148">
            <v>0.14573890320000002</v>
          </cell>
          <cell r="O148">
            <v>0.29006999999999999</v>
          </cell>
          <cell r="P148">
            <v>0.38623200000000002</v>
          </cell>
          <cell r="Q148">
            <v>0.344586</v>
          </cell>
          <cell r="R148">
            <v>0.58161232800000007</v>
          </cell>
          <cell r="S148">
            <v>0.62535000000000007</v>
          </cell>
          <cell r="T148">
            <v>0.44972400000000012</v>
          </cell>
          <cell r="U148">
            <v>0.26340600000000003</v>
          </cell>
          <cell r="V148">
            <v>0.37936799999999998</v>
          </cell>
          <cell r="W148">
            <v>0.15509999999999999</v>
          </cell>
          <cell r="X148">
            <v>0.2155</v>
          </cell>
          <cell r="Y148">
            <v>0.21199999999999999</v>
          </cell>
          <cell r="Z148">
            <v>0.20980000000000001</v>
          </cell>
          <cell r="AA148">
            <v>0.19269999999999998</v>
          </cell>
          <cell r="AB148">
            <v>0.28119913349861531</v>
          </cell>
          <cell r="AC148">
            <v>0.25254892801661488</v>
          </cell>
          <cell r="AD148">
            <v>0.26806078039084402</v>
          </cell>
          <cell r="AE148">
            <v>0.28886737875496393</v>
          </cell>
        </row>
        <row r="168">
          <cell r="G168" t="str">
            <v>Western MT portion of state</v>
          </cell>
        </row>
        <row r="169">
          <cell r="H169">
            <v>5.8452515664333813</v>
          </cell>
          <cell r="I169">
            <v>2.3942560490388454</v>
          </cell>
          <cell r="J169">
            <v>3.2535508684892789</v>
          </cell>
          <cell r="K169">
            <v>3.8808061249763441</v>
          </cell>
          <cell r="L169">
            <v>2.6785158945721284</v>
          </cell>
          <cell r="M169">
            <v>2.1289433230787926</v>
          </cell>
          <cell r="N169">
            <v>1.9047034050448099</v>
          </cell>
          <cell r="O169">
            <v>2.9945048391710078</v>
          </cell>
          <cell r="P169">
            <v>3.7348996623363648</v>
          </cell>
          <cell r="Q169">
            <v>4.3096744291447084</v>
          </cell>
          <cell r="R169">
            <v>4.6932151602156393</v>
          </cell>
          <cell r="S169">
            <v>6.7040926655271003</v>
          </cell>
          <cell r="T169">
            <v>8.0155996509731651</v>
          </cell>
          <cell r="U169">
            <v>8.5121404979223296</v>
          </cell>
          <cell r="V169">
            <v>5.7106188925677364</v>
          </cell>
          <cell r="W169">
            <v>3.9531865469773946</v>
          </cell>
          <cell r="X169">
            <v>3.613957014984337</v>
          </cell>
          <cell r="Y169">
            <v>4.2577960031375479</v>
          </cell>
          <cell r="Z169">
            <v>2.9053730099999999</v>
          </cell>
          <cell r="AA169">
            <v>5.76397475</v>
          </cell>
          <cell r="AB169">
            <v>4.1477159651255757</v>
          </cell>
          <cell r="AC169">
            <v>4.3042855770003277</v>
          </cell>
          <cell r="AD169">
            <v>3.9757692712668407</v>
          </cell>
          <cell r="AE169">
            <v>3.9080659306945158</v>
          </cell>
        </row>
        <row r="170">
          <cell r="H170">
            <v>2.6335253613638385</v>
          </cell>
          <cell r="I170">
            <v>1.0787104635412517</v>
          </cell>
          <cell r="J170">
            <v>1.4658579924699486</v>
          </cell>
          <cell r="K170">
            <v>1.7484621896089618</v>
          </cell>
          <cell r="L170">
            <v>1.2067811725468609</v>
          </cell>
          <cell r="M170">
            <v>0.95917620833130801</v>
          </cell>
          <cell r="N170">
            <v>0.85814693620145599</v>
          </cell>
          <cell r="O170">
            <v>1.3491471408980753</v>
          </cell>
          <cell r="P170">
            <v>1.6827253491356049</v>
          </cell>
          <cell r="Q170">
            <v>1.9416849350932321</v>
          </cell>
          <cell r="R170">
            <v>2.1144857514330568</v>
          </cell>
          <cell r="S170">
            <v>3.0204684706789751</v>
          </cell>
          <cell r="T170">
            <v>3.6113561114457378</v>
          </cell>
          <cell r="U170">
            <v>3.8350681105841429</v>
          </cell>
          <cell r="V170">
            <v>2.5728678247182866</v>
          </cell>
          <cell r="W170">
            <v>1.7810725357744892</v>
          </cell>
          <cell r="X170">
            <v>1.628235730433635</v>
          </cell>
          <cell r="Y170">
            <v>1.9183115782676574</v>
          </cell>
          <cell r="Z170">
            <v>2.52049922</v>
          </cell>
          <cell r="AA170">
            <v>4.3866505</v>
          </cell>
          <cell r="AB170">
            <v>3.3467175863389964</v>
          </cell>
          <cell r="AC170">
            <v>3.4921085643107492</v>
          </cell>
          <cell r="AD170">
            <v>3.2325006595168051</v>
          </cell>
          <cell r="AE170">
            <v>3.2055077433563333</v>
          </cell>
        </row>
        <row r="171">
          <cell r="H171">
            <v>3.0901020722027819</v>
          </cell>
          <cell r="I171">
            <v>1.2657274874199036</v>
          </cell>
          <cell r="J171">
            <v>1.7199951390407733</v>
          </cell>
          <cell r="K171">
            <v>2.0515946854146958</v>
          </cell>
          <cell r="L171">
            <v>1.4160019328810107</v>
          </cell>
          <cell r="M171">
            <v>1.1254694685898994</v>
          </cell>
          <cell r="N171">
            <v>1.0069246587537342</v>
          </cell>
          <cell r="O171">
            <v>1.5830500199309174</v>
          </cell>
          <cell r="P171">
            <v>1.9744609885280306</v>
          </cell>
          <cell r="Q171">
            <v>2.2783166357620592</v>
          </cell>
          <cell r="R171">
            <v>2.4810760883513034</v>
          </cell>
          <cell r="S171">
            <v>3.5441298637939256</v>
          </cell>
          <cell r="T171">
            <v>4.2374602375810966</v>
          </cell>
          <cell r="U171">
            <v>4.4999573914935276</v>
          </cell>
          <cell r="V171">
            <v>3.0189282827139783</v>
          </cell>
          <cell r="W171">
            <v>2.0898587172481164</v>
          </cell>
          <cell r="X171">
            <v>1.9105244545820284</v>
          </cell>
          <cell r="Y171">
            <v>2.2508910185947957</v>
          </cell>
          <cell r="Z171">
            <v>0.65600877000000002</v>
          </cell>
          <cell r="AA171">
            <v>1.1345497499999999</v>
          </cell>
          <cell r="AB171">
            <v>0.87002001760199665</v>
          </cell>
          <cell r="AC171">
            <v>0.90846325570362163</v>
          </cell>
          <cell r="AD171">
            <v>0.8416976698075469</v>
          </cell>
          <cell r="AE171">
            <v>0.83495356000334453</v>
          </cell>
        </row>
        <row r="172">
          <cell r="H172">
            <v>1.9601639052244866</v>
          </cell>
          <cell r="I172">
            <v>1.8139548177464644</v>
          </cell>
          <cell r="J172">
            <v>1.5990745699068862</v>
          </cell>
          <cell r="K172">
            <v>1.2830229881440107</v>
          </cell>
          <cell r="L172">
            <v>0.979871173680254</v>
          </cell>
          <cell r="M172">
            <v>1.241660719000097</v>
          </cell>
          <cell r="N172">
            <v>1.8848305823635303</v>
          </cell>
          <cell r="O172">
            <v>2.4988567954738619</v>
          </cell>
          <cell r="P172">
            <v>2.288456066580165</v>
          </cell>
          <cell r="Q172">
            <v>1.2544054066975698</v>
          </cell>
          <cell r="R172">
            <v>1.5651299718837426</v>
          </cell>
          <cell r="S172">
            <v>2.1687149616138099</v>
          </cell>
          <cell r="T172">
            <v>2.726992850636329</v>
          </cell>
          <cell r="U172">
            <v>2.3639545922978495</v>
          </cell>
          <cell r="V172">
            <v>2.12134434059036</v>
          </cell>
          <cell r="W172">
            <v>1.7332075021200439</v>
          </cell>
          <cell r="X172">
            <v>1.6498023915828299</v>
          </cell>
          <cell r="Y172">
            <v>1.7728331175696301</v>
          </cell>
          <cell r="Z172">
            <v>3.0494837200000005</v>
          </cell>
          <cell r="AA172">
            <v>3.9300753599999996</v>
          </cell>
          <cell r="AB172">
            <v>3.2949268651724135</v>
          </cell>
          <cell r="AC172">
            <v>3.0804508752407767</v>
          </cell>
          <cell r="AD172">
            <v>2.9901146137661283</v>
          </cell>
          <cell r="AE172">
            <v>3.1209850609635708</v>
          </cell>
        </row>
        <row r="173">
          <cell r="H173">
            <v>3.620390059325949</v>
          </cell>
          <cell r="I173">
            <v>3.3503443118873304</v>
          </cell>
          <cell r="J173">
            <v>2.9534640759282804</v>
          </cell>
          <cell r="K173">
            <v>2.3697220726198811</v>
          </cell>
          <cell r="L173">
            <v>1.8098057244890269</v>
          </cell>
          <cell r="M173">
            <v>2.2933266509713843</v>
          </cell>
          <cell r="N173">
            <v>3.4812506677195292</v>
          </cell>
          <cell r="O173">
            <v>4.6153468482405211</v>
          </cell>
          <cell r="P173">
            <v>4.2267402091062101</v>
          </cell>
          <cell r="Q173">
            <v>2.3168658767096826</v>
          </cell>
          <cell r="R173">
            <v>2.8907689691960035</v>
          </cell>
          <cell r="S173">
            <v>4.0055803841765441</v>
          </cell>
          <cell r="T173">
            <v>5.0367103393662491</v>
          </cell>
          <cell r="U173">
            <v>4.366184727635269</v>
          </cell>
          <cell r="V173">
            <v>3.9180876367586932</v>
          </cell>
          <cell r="W173">
            <v>3.2012053658879802</v>
          </cell>
          <cell r="X173">
            <v>3.0471575169907066</v>
          </cell>
          <cell r="Y173">
            <v>3.2743932171110264</v>
          </cell>
          <cell r="Z173">
            <v>1.21717136</v>
          </cell>
          <cell r="AA173">
            <v>1.5786711799999997</v>
          </cell>
          <cell r="AB173">
            <v>1.3199722007364803</v>
          </cell>
          <cell r="AC173">
            <v>1.2300279538780112</v>
          </cell>
          <cell r="AD173">
            <v>1.196371930895225</v>
          </cell>
          <cell r="AE173">
            <v>1.248350009064233</v>
          </cell>
        </row>
        <row r="174">
          <cell r="H174">
            <v>0.90509751483148726</v>
          </cell>
          <cell r="I174">
            <v>0.8375860779718326</v>
          </cell>
          <cell r="J174">
            <v>0.7383660189820701</v>
          </cell>
          <cell r="K174">
            <v>0.59243051815497028</v>
          </cell>
          <cell r="L174">
            <v>0.45245143112225672</v>
          </cell>
          <cell r="M174">
            <v>0.57333166274284608</v>
          </cell>
          <cell r="N174">
            <v>0.87031266692988229</v>
          </cell>
          <cell r="O174">
            <v>1.1538367120601303</v>
          </cell>
          <cell r="P174">
            <v>1.0566850522765525</v>
          </cell>
          <cell r="Q174">
            <v>0.57921646917742065</v>
          </cell>
          <cell r="R174">
            <v>0.72269224229900086</v>
          </cell>
          <cell r="S174">
            <v>1.001395096044136</v>
          </cell>
          <cell r="T174">
            <v>1.2591775848415623</v>
          </cell>
          <cell r="U174">
            <v>1.0915461819088172</v>
          </cell>
          <cell r="V174">
            <v>0.9795219091896733</v>
          </cell>
          <cell r="W174">
            <v>0.80030134147199505</v>
          </cell>
          <cell r="X174">
            <v>0.76178937924767665</v>
          </cell>
          <cell r="Y174">
            <v>0.81859830427775659</v>
          </cell>
          <cell r="Z174">
            <v>4.4185782000000007</v>
          </cell>
          <cell r="AA174">
            <v>5.8084251000000009</v>
          </cell>
          <cell r="AB174">
            <v>4.8341193729503171</v>
          </cell>
          <cell r="AC174">
            <v>4.4973948910402894</v>
          </cell>
          <cell r="AD174">
            <v>4.3749492047650769</v>
          </cell>
          <cell r="AE174">
            <v>4.5648201170153557</v>
          </cell>
        </row>
        <row r="175">
          <cell r="H175">
            <v>1.7474878206180771</v>
          </cell>
          <cell r="I175">
            <v>1.6171422923943721</v>
          </cell>
          <cell r="J175">
            <v>1.4255763651827631</v>
          </cell>
          <cell r="K175">
            <v>1.1438161060811387</v>
          </cell>
          <cell r="L175">
            <v>0.87355600070846262</v>
          </cell>
          <cell r="M175">
            <v>1.1069416072856728</v>
          </cell>
          <cell r="N175">
            <v>1.6803280979870585</v>
          </cell>
          <cell r="O175">
            <v>2.2277329992254882</v>
          </cell>
          <cell r="P175">
            <v>2.0401605670370717</v>
          </cell>
          <cell r="Q175">
            <v>1.1183035074153274</v>
          </cell>
          <cell r="R175">
            <v>1.3953147266212531</v>
          </cell>
          <cell r="S175">
            <v>1.9334112681655102</v>
          </cell>
          <cell r="T175">
            <v>2.4311164901558593</v>
          </cell>
          <cell r="U175">
            <v>2.1074675681580644</v>
          </cell>
          <cell r="V175">
            <v>1.8911803184612741</v>
          </cell>
          <cell r="W175">
            <v>1.5451559905199812</v>
          </cell>
          <cell r="X175">
            <v>1.4708002621787872</v>
          </cell>
          <cell r="Y175">
            <v>1.580482261041587</v>
          </cell>
          <cell r="Z175">
            <v>1.38987072</v>
          </cell>
          <cell r="AA175">
            <v>1.8173303599999999</v>
          </cell>
          <cell r="AB175">
            <v>1.5136049433773811</v>
          </cell>
          <cell r="AC175">
            <v>1.4027949732052674</v>
          </cell>
          <cell r="AD175">
            <v>1.3671049082637361</v>
          </cell>
          <cell r="AE175">
            <v>1.4256651163527188</v>
          </cell>
        </row>
        <row r="176">
          <cell r="H176">
            <v>2.3326221600000001</v>
          </cell>
          <cell r="I176">
            <v>2.1343561800000002</v>
          </cell>
          <cell r="J176">
            <v>2.7849274200000003</v>
          </cell>
          <cell r="K176">
            <v>3.7213380599999999</v>
          </cell>
          <cell r="L176">
            <v>3.8396688000000001</v>
          </cell>
          <cell r="M176">
            <v>4.5304399799999997</v>
          </cell>
          <cell r="N176">
            <v>3.8655843599999997</v>
          </cell>
          <cell r="O176">
            <v>3.7622019600000001</v>
          </cell>
          <cell r="P176">
            <v>4.9317826799999995</v>
          </cell>
          <cell r="Q176">
            <v>3.5256144000000003</v>
          </cell>
          <cell r="R176">
            <v>4.1166087600000001</v>
          </cell>
          <cell r="S176">
            <v>3.6865428600000003</v>
          </cell>
          <cell r="T176">
            <v>4.4936060400000004</v>
          </cell>
          <cell r="U176">
            <v>4.0552175400000001</v>
          </cell>
          <cell r="V176">
            <v>4.7025844800000005</v>
          </cell>
          <cell r="W176">
            <v>5.7826820000000012</v>
          </cell>
          <cell r="X176">
            <v>6.4745300000000006</v>
          </cell>
          <cell r="Y176">
            <v>4.3306040000000001</v>
          </cell>
          <cell r="Z176">
            <v>5.0644289999999996</v>
          </cell>
          <cell r="AA176">
            <v>4.8802399999999997</v>
          </cell>
          <cell r="AB176">
            <v>5.314560624425317</v>
          </cell>
          <cell r="AC176">
            <v>5.8392883922912757</v>
          </cell>
          <cell r="AD176">
            <v>5.5907307068579604</v>
          </cell>
          <cell r="AE176">
            <v>5.3970025110934667</v>
          </cell>
        </row>
        <row r="177">
          <cell r="H177">
            <v>1.2016538399999999</v>
          </cell>
          <cell r="I177">
            <v>1.0995168200000001</v>
          </cell>
          <cell r="J177">
            <v>1.4346595800000002</v>
          </cell>
          <cell r="K177">
            <v>1.91705294</v>
          </cell>
          <cell r="L177">
            <v>1.9780112000000001</v>
          </cell>
          <cell r="M177">
            <v>2.3338630200000003</v>
          </cell>
          <cell r="N177">
            <v>1.99136164</v>
          </cell>
          <cell r="O177">
            <v>1.93810404</v>
          </cell>
          <cell r="P177">
            <v>2.5406153199999997</v>
          </cell>
          <cell r="Q177">
            <v>1.8162256000000001</v>
          </cell>
          <cell r="R177">
            <v>2.12067724</v>
          </cell>
          <cell r="S177">
            <v>1.8991281399999997</v>
          </cell>
          <cell r="T177">
            <v>2.3148879600000005</v>
          </cell>
          <cell r="U177">
            <v>2.0890514600000003</v>
          </cell>
          <cell r="V177">
            <v>2.4225435200000001</v>
          </cell>
          <cell r="W177">
            <v>2.7598760000000002</v>
          </cell>
          <cell r="X177">
            <v>3.2231519999999998</v>
          </cell>
          <cell r="Y177">
            <v>1.711967</v>
          </cell>
          <cell r="Z177">
            <v>2.2422549999999997</v>
          </cell>
          <cell r="AA177">
            <v>1.9980939999999998</v>
          </cell>
          <cell r="AB177">
            <v>2.2146394799898173</v>
          </cell>
          <cell r="AC177">
            <v>2.4529568455976025</v>
          </cell>
          <cell r="AD177">
            <v>2.3252751304701671</v>
          </cell>
          <cell r="AE177">
            <v>2.2545756506342292</v>
          </cell>
        </row>
        <row r="178">
          <cell r="H178">
            <v>7.7681670999999994</v>
          </cell>
          <cell r="I178">
            <v>6.1909778999999991</v>
          </cell>
          <cell r="J178">
            <v>6.2494579999999997</v>
          </cell>
          <cell r="K178">
            <v>6.6152219000000008</v>
          </cell>
          <cell r="L178">
            <v>5.5810154000000001</v>
          </cell>
          <cell r="M178">
            <v>5.2429889000000003</v>
          </cell>
          <cell r="N178">
            <v>4.4018980000000001</v>
          </cell>
          <cell r="O178">
            <v>6.0446849999999994</v>
          </cell>
          <cell r="P178">
            <v>9.751614</v>
          </cell>
          <cell r="Q178">
            <v>11.116424999999998</v>
          </cell>
          <cell r="R178">
            <v>11.370925</v>
          </cell>
          <cell r="S178">
            <v>11.869458999999999</v>
          </cell>
          <cell r="T178">
            <v>10.888947</v>
          </cell>
          <cell r="U178">
            <v>9.4940550000000012</v>
          </cell>
          <cell r="V178">
            <v>10.433181000000001</v>
          </cell>
          <cell r="W178">
            <v>5.9005559999999999</v>
          </cell>
          <cell r="X178">
            <v>6.8123880000000003</v>
          </cell>
          <cell r="Y178">
            <v>6.1123589999999997</v>
          </cell>
          <cell r="Z178">
            <v>9.229140000000001</v>
          </cell>
          <cell r="AA178">
            <v>8.458632999999999</v>
          </cell>
          <cell r="AB178">
            <v>8.0452519383000087</v>
          </cell>
          <cell r="AC178">
            <v>7.6519041966999959</v>
          </cell>
          <cell r="AD178">
            <v>7.4193123636000031</v>
          </cell>
          <cell r="AE178">
            <v>7.7886886725999984</v>
          </cell>
        </row>
        <row r="179">
          <cell r="H179">
            <v>0.94562667569891845</v>
          </cell>
          <cell r="I179">
            <v>0.87797440847584418</v>
          </cell>
          <cell r="J179">
            <v>0.76896588931383225</v>
          </cell>
          <cell r="K179">
            <v>0.63948110135578418</v>
          </cell>
          <cell r="L179">
            <v>0.43394926096228958</v>
          </cell>
          <cell r="M179">
            <v>0.70856563684818685</v>
          </cell>
          <cell r="N179">
            <v>0.99833300111063006</v>
          </cell>
          <cell r="O179">
            <v>1.2788148464054281</v>
          </cell>
          <cell r="P179">
            <v>1.1413744588863326</v>
          </cell>
          <cell r="Q179">
            <v>0.71823731071012475</v>
          </cell>
          <cell r="R179">
            <v>0.84101134433644587</v>
          </cell>
          <cell r="S179">
            <v>1.2251082266483837</v>
          </cell>
          <cell r="T179">
            <v>1.5651012636603874</v>
          </cell>
          <cell r="U179">
            <v>1.2759510039866273</v>
          </cell>
          <cell r="V179">
            <v>1.107505460703968</v>
          </cell>
          <cell r="W179">
            <v>0.63798485303363595</v>
          </cell>
          <cell r="X179">
            <v>0.62624539967892912</v>
          </cell>
          <cell r="Y179">
            <v>0.67166554183832972</v>
          </cell>
          <cell r="Z179">
            <v>0.492732</v>
          </cell>
          <cell r="AA179">
            <v>0.49918399999999996</v>
          </cell>
          <cell r="AB179">
            <v>0.51242220696340901</v>
          </cell>
          <cell r="AC179">
            <v>0.56820095103565071</v>
          </cell>
          <cell r="AD179">
            <v>0.49314781500982674</v>
          </cell>
          <cell r="AE179">
            <v>0.5050087559041242</v>
          </cell>
        </row>
        <row r="180">
          <cell r="H180">
            <v>0.38265402430108175</v>
          </cell>
          <cell r="I180">
            <v>0.35527809152415585</v>
          </cell>
          <cell r="J180">
            <v>0.31116708068616789</v>
          </cell>
          <cell r="K180">
            <v>0.25877021364421587</v>
          </cell>
          <cell r="L180">
            <v>0.17560040903771046</v>
          </cell>
          <cell r="M180">
            <v>0.28672572315181322</v>
          </cell>
          <cell r="N180">
            <v>0.4039819838893699</v>
          </cell>
          <cell r="O180">
            <v>0.51748079859457219</v>
          </cell>
          <cell r="P180">
            <v>0.46186464611366751</v>
          </cell>
          <cell r="Q180">
            <v>0.29063942928987535</v>
          </cell>
          <cell r="R180">
            <v>0.34032074566355414</v>
          </cell>
          <cell r="S180">
            <v>0.49574806335161636</v>
          </cell>
          <cell r="T180">
            <v>0.63332847133961268</v>
          </cell>
          <cell r="U180">
            <v>0.51632192601337268</v>
          </cell>
          <cell r="V180">
            <v>0.44815933429603194</v>
          </cell>
          <cell r="W180">
            <v>0.25816474696636388</v>
          </cell>
          <cell r="X180">
            <v>0.25341430032107087</v>
          </cell>
          <cell r="Y180">
            <v>0.27179385816167018</v>
          </cell>
          <cell r="Z180">
            <v>0.492732</v>
          </cell>
          <cell r="AA180">
            <v>0.49918399999999996</v>
          </cell>
          <cell r="AB180">
            <v>0.51242220696340901</v>
          </cell>
          <cell r="AC180">
            <v>0.56820095103565071</v>
          </cell>
          <cell r="AD180">
            <v>0.49314781500982674</v>
          </cell>
          <cell r="AE180">
            <v>0.5050087559041242</v>
          </cell>
        </row>
        <row r="181">
          <cell r="H181">
            <v>0.40274807407407415</v>
          </cell>
          <cell r="I181">
            <v>0.37036307407407404</v>
          </cell>
          <cell r="J181">
            <v>0.48768807407407411</v>
          </cell>
          <cell r="K181">
            <v>0.46379207407407413</v>
          </cell>
          <cell r="L181">
            <v>0.53812807407407393</v>
          </cell>
          <cell r="M181">
            <v>0.42164107407407414</v>
          </cell>
          <cell r="N181">
            <v>0.43037807407407414</v>
          </cell>
          <cell r="O181">
            <v>0.50291507407407388</v>
          </cell>
          <cell r="P181">
            <v>0.48163407407407416</v>
          </cell>
          <cell r="Q181">
            <v>0.45580907407407417</v>
          </cell>
          <cell r="R181">
            <v>0.6205150740740738</v>
          </cell>
          <cell r="S181">
            <v>0.56234507407407419</v>
          </cell>
          <cell r="T181">
            <v>0.58473807407407419</v>
          </cell>
          <cell r="U181">
            <v>0.5404590740740739</v>
          </cell>
          <cell r="V181">
            <v>0.42069407407407394</v>
          </cell>
          <cell r="W181">
            <v>1.2428048860740741</v>
          </cell>
          <cell r="X181">
            <v>1.1604115330740739</v>
          </cell>
          <cell r="Y181">
            <v>1.2477731920740742</v>
          </cell>
          <cell r="Z181">
            <v>8.7690780740740752</v>
          </cell>
          <cell r="AA181">
            <v>11.037976074074074</v>
          </cell>
          <cell r="AB181">
            <v>9.3237041313177169</v>
          </cell>
          <cell r="AC181">
            <v>8.7162296123734357</v>
          </cell>
          <cell r="AD181">
            <v>8.4335868012343536</v>
          </cell>
          <cell r="AE181">
            <v>8.7947699601225242</v>
          </cell>
        </row>
        <row r="182">
          <cell r="H182">
            <v>1.2680339999999999</v>
          </cell>
          <cell r="I182">
            <v>3.2701959999999999</v>
          </cell>
          <cell r="J182">
            <v>2.1934979999999999</v>
          </cell>
          <cell r="K182">
            <v>2.1689530000000001</v>
          </cell>
          <cell r="L182">
            <v>1.452771</v>
          </cell>
          <cell r="M182">
            <v>0.90405199999999997</v>
          </cell>
          <cell r="N182">
            <v>1.359175</v>
          </cell>
          <cell r="O182">
            <v>1.5139029999999998</v>
          </cell>
          <cell r="P182">
            <v>2.30301</v>
          </cell>
          <cell r="Q182">
            <v>2.7516340000000001</v>
          </cell>
          <cell r="R182">
            <v>4.7814439999999996</v>
          </cell>
          <cell r="S182">
            <v>4.4062680000000007</v>
          </cell>
          <cell r="T182">
            <v>3.36571</v>
          </cell>
          <cell r="U182">
            <v>3.4345909999999997</v>
          </cell>
          <cell r="V182">
            <v>2.0285880000000001</v>
          </cell>
          <cell r="W182">
            <v>0.95992100000000002</v>
          </cell>
          <cell r="X182">
            <v>1.6628509999999999</v>
          </cell>
          <cell r="Y182">
            <v>1.8797829999999998</v>
          </cell>
          <cell r="Z182">
            <v>2.3661449999999999</v>
          </cell>
          <cell r="AA182">
            <v>3.0826709999999999</v>
          </cell>
          <cell r="AB182">
            <v>3.0169681880581578</v>
          </cell>
          <cell r="AC182">
            <v>2.5401827085011996</v>
          </cell>
          <cell r="AD182">
            <v>2.2922556070064219</v>
          </cell>
          <cell r="AE182">
            <v>2.6029925645564869</v>
          </cell>
        </row>
        <row r="183">
          <cell r="H183">
            <v>0.75905672000000002</v>
          </cell>
          <cell r="I183">
            <v>0.75352307799999996</v>
          </cell>
          <cell r="J183">
            <v>1.0492427340000001</v>
          </cell>
          <cell r="K183">
            <v>0.82287268399999991</v>
          </cell>
          <cell r="L183">
            <v>0.67738382599999991</v>
          </cell>
          <cell r="M183">
            <v>1.2262085980000001</v>
          </cell>
          <cell r="N183">
            <v>0.94672238399999986</v>
          </cell>
          <cell r="O183">
            <v>0.94664478799999996</v>
          </cell>
          <cell r="P183">
            <v>0.89970378400000006</v>
          </cell>
          <cell r="Q183">
            <v>0.77038129399999988</v>
          </cell>
          <cell r="R183">
            <v>1.1871685080000001</v>
          </cell>
          <cell r="S183">
            <v>1.3819149399999999</v>
          </cell>
          <cell r="T183">
            <v>2.1635749979999996</v>
          </cell>
          <cell r="U183">
            <v>1.9397220020000001</v>
          </cell>
          <cell r="V183">
            <v>1.5831111979999999</v>
          </cell>
          <cell r="W183">
            <v>1.026218284</v>
          </cell>
          <cell r="X183">
            <v>1.045345602</v>
          </cell>
          <cell r="Y183">
            <v>1.134643912</v>
          </cell>
          <cell r="Z183">
            <v>7.6951280000000004</v>
          </cell>
          <cell r="AA183">
            <v>4.5313210000000002</v>
          </cell>
          <cell r="AB183">
            <v>4.4960725606</v>
          </cell>
          <cell r="AC183">
            <v>4.5696217040999993</v>
          </cell>
          <cell r="AD183">
            <v>4.8413475147999998</v>
          </cell>
          <cell r="AE183">
            <v>5.1556288689000001</v>
          </cell>
        </row>
        <row r="184">
          <cell r="H184">
            <v>1.5868732800000001</v>
          </cell>
          <cell r="I184">
            <v>1.5850439220000003</v>
          </cell>
          <cell r="J184">
            <v>2.1840582660000001</v>
          </cell>
          <cell r="K184">
            <v>1.6983533159999999</v>
          </cell>
          <cell r="L184">
            <v>1.4102051739999999</v>
          </cell>
          <cell r="M184">
            <v>2.5247384019999997</v>
          </cell>
          <cell r="N184">
            <v>1.9978036160000001</v>
          </cell>
          <cell r="O184">
            <v>1.9580872119999999</v>
          </cell>
          <cell r="P184">
            <v>1.839522216</v>
          </cell>
          <cell r="Q184">
            <v>1.601259706</v>
          </cell>
          <cell r="R184">
            <v>2.454743492</v>
          </cell>
          <cell r="S184">
            <v>2.82329506</v>
          </cell>
          <cell r="T184">
            <v>4.3995720020000002</v>
          </cell>
          <cell r="U184">
            <v>3.9502809980000002</v>
          </cell>
          <cell r="V184">
            <v>3.2548358020000001</v>
          </cell>
          <cell r="W184">
            <v>3.1835925159999996</v>
          </cell>
          <cell r="X184">
            <v>3.2696349979999999</v>
          </cell>
          <cell r="Y184">
            <v>3.3710648879999998</v>
          </cell>
          <cell r="Z184">
            <v>7.6951280000000004</v>
          </cell>
          <cell r="AA184">
            <v>4.5313210000000002</v>
          </cell>
          <cell r="AB184">
            <v>4.4960725606</v>
          </cell>
          <cell r="AC184">
            <v>4.5696217040999993</v>
          </cell>
          <cell r="AD184">
            <v>4.8413475147999998</v>
          </cell>
          <cell r="AE184">
            <v>5.1556288689000001</v>
          </cell>
        </row>
        <row r="185">
          <cell r="H185">
            <v>2.0197172999999999</v>
          </cell>
          <cell r="I185">
            <v>2.4033025800000001</v>
          </cell>
          <cell r="J185">
            <v>1.6100873399999998</v>
          </cell>
          <cell r="K185">
            <v>2.2882799</v>
          </cell>
          <cell r="L185">
            <v>2.8939977200000002</v>
          </cell>
          <cell r="M185">
            <v>2.6208346827820002</v>
          </cell>
          <cell r="N185">
            <v>2.808180909576</v>
          </cell>
          <cell r="O185">
            <v>2.4410076620000001</v>
          </cell>
          <cell r="P185">
            <v>3.4118360120000002</v>
          </cell>
          <cell r="Q185">
            <v>4.6980795400000002</v>
          </cell>
          <cell r="R185">
            <v>5.0203619890400004</v>
          </cell>
          <cell r="S185">
            <v>6.1223928520000008</v>
          </cell>
          <cell r="T185">
            <v>6.8415446340000008</v>
          </cell>
          <cell r="U185">
            <v>6.7605348059999999</v>
          </cell>
          <cell r="V185">
            <v>5.2803142400000009</v>
          </cell>
          <cell r="W185">
            <v>4.7062230000000014</v>
          </cell>
          <cell r="X185">
            <v>4.0795029999999999</v>
          </cell>
          <cell r="Y185">
            <v>5.6370279999999999</v>
          </cell>
          <cell r="Z185">
            <v>3.2726250000000001</v>
          </cell>
          <cell r="AA185">
            <v>4.1234289999999998</v>
          </cell>
          <cell r="AB185">
            <v>4.1990751697822688</v>
          </cell>
          <cell r="AC185">
            <v>3.9559845486033547</v>
          </cell>
          <cell r="AD185">
            <v>4.2245626971251937</v>
          </cell>
          <cell r="AE185">
            <v>4.3471217789162413</v>
          </cell>
        </row>
        <row r="186">
          <cell r="H186">
            <v>3.9206276999999998</v>
          </cell>
          <cell r="I186">
            <v>5.0675564199999998</v>
          </cell>
          <cell r="J186">
            <v>3.3396976600000001</v>
          </cell>
          <cell r="K186">
            <v>4.6083171000000016</v>
          </cell>
          <cell r="L186">
            <v>5.7593702800000006</v>
          </cell>
          <cell r="M186">
            <v>5.3036676835180003</v>
          </cell>
          <cell r="N186">
            <v>5.8835187068239998</v>
          </cell>
          <cell r="O186">
            <v>5.0332471999999999</v>
          </cell>
          <cell r="P186">
            <v>6.8259360000000013</v>
          </cell>
          <cell r="Q186">
            <v>9.5154594599999989</v>
          </cell>
          <cell r="R186">
            <v>10.112064566960001</v>
          </cell>
          <cell r="S186">
            <v>12.42666404</v>
          </cell>
          <cell r="T186">
            <v>13.837188780000002</v>
          </cell>
          <cell r="U186">
            <v>13.824212319999997</v>
          </cell>
          <cell r="V186">
            <v>10.725069760000002</v>
          </cell>
          <cell r="W186">
            <v>7.2359570000000009</v>
          </cell>
          <cell r="X186">
            <v>9.5127849999999992</v>
          </cell>
          <cell r="Y186">
            <v>8.7675900000000002</v>
          </cell>
          <cell r="Z186">
            <v>3.607186</v>
          </cell>
          <cell r="AA186">
            <v>4.0182390000000003</v>
          </cell>
          <cell r="AB186">
            <v>4.2711939641417151</v>
          </cell>
          <cell r="AC186">
            <v>4.5946027044206739</v>
          </cell>
          <cell r="AD186">
            <v>4.429112704129059</v>
          </cell>
          <cell r="AE186">
            <v>4.328169119778071</v>
          </cell>
        </row>
        <row r="207">
          <cell r="G207" t="str">
            <v>High</v>
          </cell>
          <cell r="H207">
            <v>42.389799174074071</v>
          </cell>
          <cell r="I207">
            <v>36.465809974074077</v>
          </cell>
          <cell r="J207">
            <v>35.569335074074075</v>
          </cell>
          <cell r="K207">
            <v>38.272286974074078</v>
          </cell>
          <cell r="L207">
            <v>34.157084474074075</v>
          </cell>
          <cell r="M207">
            <v>35.53257534037408</v>
          </cell>
          <cell r="N207">
            <v>36.773434690474069</v>
          </cell>
          <cell r="O207">
            <v>42.359566936074067</v>
          </cell>
          <cell r="P207">
            <v>51.593021086074074</v>
          </cell>
          <cell r="Q207">
            <v>51.05823207407407</v>
          </cell>
          <cell r="R207">
            <v>58.828523630074066</v>
          </cell>
          <cell r="S207">
            <v>69.276658966074081</v>
          </cell>
          <cell r="T207">
            <v>78.406612488074074</v>
          </cell>
          <cell r="U207">
            <v>74.656716200074086</v>
          </cell>
          <cell r="V207">
            <v>62.619136074074078</v>
          </cell>
          <cell r="W207">
            <v>48.797968286074081</v>
          </cell>
          <cell r="X207">
            <v>52.20252758307408</v>
          </cell>
          <cell r="Y207">
            <v>51.00957789207407</v>
          </cell>
          <cell r="Z207">
            <v>67.083563074074078</v>
          </cell>
          <cell r="AA207">
            <v>72.079969074074057</v>
          </cell>
          <cell r="AB207">
            <v>65.729459982444979</v>
          </cell>
          <cell r="AC207">
            <v>64.942320409137878</v>
          </cell>
          <cell r="AD207">
            <v>63.362334928324181</v>
          </cell>
          <cell r="AE207">
            <v>65.142943044759335</v>
          </cell>
        </row>
      </sheetData>
      <sheetData sheetId="9">
        <row r="20">
          <cell r="AB20">
            <v>685191.00450982037</v>
          </cell>
          <cell r="AC20">
            <v>596548.20473881776</v>
          </cell>
          <cell r="AD20">
            <v>483938.3798507941</v>
          </cell>
          <cell r="AE20">
            <v>527033.92175409861</v>
          </cell>
        </row>
        <row r="21">
          <cell r="AB21">
            <v>943682.68088198837</v>
          </cell>
          <cell r="AC21">
            <v>830208.88036835718</v>
          </cell>
          <cell r="AD21">
            <v>753930.23870589386</v>
          </cell>
          <cell r="AE21">
            <v>871080.35247744701</v>
          </cell>
        </row>
        <row r="22">
          <cell r="AB22">
            <v>565159.94287564873</v>
          </cell>
          <cell r="AC22">
            <v>558970.60872925993</v>
          </cell>
          <cell r="AD22">
            <v>572259.98185306403</v>
          </cell>
          <cell r="AE22">
            <v>556708.83725918015</v>
          </cell>
        </row>
        <row r="23">
          <cell r="AB23">
            <v>648754.53580453689</v>
          </cell>
          <cell r="AC23">
            <v>643800.41382252518</v>
          </cell>
          <cell r="AD23">
            <v>507081.04742742633</v>
          </cell>
          <cell r="AE23">
            <v>592950.14079819003</v>
          </cell>
        </row>
        <row r="24">
          <cell r="AB24">
            <v>286936.01310143375</v>
          </cell>
          <cell r="AC24">
            <v>288736.67150064075</v>
          </cell>
          <cell r="AD24">
            <v>274702.99513519771</v>
          </cell>
          <cell r="AE24">
            <v>302553.93400074064</v>
          </cell>
        </row>
        <row r="25">
          <cell r="AB25">
            <v>937394.72117731895</v>
          </cell>
          <cell r="AC25">
            <v>912080.37477960833</v>
          </cell>
          <cell r="AD25">
            <v>794727.87315070676</v>
          </cell>
          <cell r="AE25">
            <v>915980.80462188413</v>
          </cell>
        </row>
        <row r="26">
          <cell r="AB26">
            <v>2058089.550569477</v>
          </cell>
          <cell r="AC26">
            <v>1844519.6631027595</v>
          </cell>
          <cell r="AD26">
            <v>1808370.9297799692</v>
          </cell>
          <cell r="AE26">
            <v>1928192.5544098606</v>
          </cell>
        </row>
        <row r="27">
          <cell r="AB27">
            <v>1554881.3979650601</v>
          </cell>
          <cell r="AC27">
            <v>1634169.8108176619</v>
          </cell>
          <cell r="AD27">
            <v>1759674.7863607961</v>
          </cell>
          <cell r="AE27">
            <v>2076094.7759013497</v>
          </cell>
        </row>
        <row r="28">
          <cell r="AB28">
            <v>63433.426931604743</v>
          </cell>
          <cell r="AC28">
            <v>66425.748379317301</v>
          </cell>
          <cell r="AD28">
            <v>79151.326502888085</v>
          </cell>
          <cell r="AE28">
            <v>85845.446431490171</v>
          </cell>
        </row>
        <row r="29">
          <cell r="AB29">
            <v>190153.07686218477</v>
          </cell>
          <cell r="AC29">
            <v>187038.28744679055</v>
          </cell>
          <cell r="AD29">
            <v>191274.05068698598</v>
          </cell>
          <cell r="AE29">
            <v>191883.99555047645</v>
          </cell>
        </row>
        <row r="30">
          <cell r="AB30">
            <v>3238398.687584531</v>
          </cell>
          <cell r="AC30">
            <v>3213218.0296330545</v>
          </cell>
          <cell r="AD30">
            <v>3135340.9792414741</v>
          </cell>
          <cell r="AE30">
            <v>3367867.7846948942</v>
          </cell>
        </row>
        <row r="31">
          <cell r="AB31">
            <v>3921798.3362258212</v>
          </cell>
          <cell r="AC31">
            <v>3926905.9078965583</v>
          </cell>
          <cell r="AD31">
            <v>3966158.185490815</v>
          </cell>
          <cell r="AE31">
            <v>4341994.2565287473</v>
          </cell>
        </row>
        <row r="32">
          <cell r="AB32">
            <v>31549091.228681069</v>
          </cell>
          <cell r="AC32">
            <v>31194730.502038229</v>
          </cell>
          <cell r="AD32">
            <v>31505102.105258308</v>
          </cell>
          <cell r="AE32">
            <v>33927719.7277923</v>
          </cell>
        </row>
      </sheetData>
      <sheetData sheetId="10">
        <row r="20">
          <cell r="AB20">
            <v>685191.00450982037</v>
          </cell>
          <cell r="AC20">
            <v>596548.20473881776</v>
          </cell>
          <cell r="AD20">
            <v>483938.3798507941</v>
          </cell>
          <cell r="AE20">
            <v>527033.92175409861</v>
          </cell>
        </row>
        <row r="21">
          <cell r="AB21">
            <v>943682.68088198837</v>
          </cell>
          <cell r="AC21">
            <v>830208.88036835718</v>
          </cell>
          <cell r="AD21">
            <v>753930.23870589386</v>
          </cell>
          <cell r="AE21">
            <v>871080.35247744701</v>
          </cell>
        </row>
        <row r="22">
          <cell r="AB22">
            <v>565159.94287564873</v>
          </cell>
          <cell r="AC22">
            <v>558970.60872925993</v>
          </cell>
          <cell r="AD22">
            <v>572259.98185306403</v>
          </cell>
          <cell r="AE22">
            <v>556708.83725918015</v>
          </cell>
        </row>
        <row r="23">
          <cell r="AB23">
            <v>648754.53580453689</v>
          </cell>
          <cell r="AC23">
            <v>643800.41382252518</v>
          </cell>
          <cell r="AD23">
            <v>507081.04742742633</v>
          </cell>
          <cell r="AE23">
            <v>592950.14079819003</v>
          </cell>
        </row>
        <row r="24">
          <cell r="AB24">
            <v>286936.01310143375</v>
          </cell>
          <cell r="AC24">
            <v>288736.67150064075</v>
          </cell>
          <cell r="AD24">
            <v>274702.99513519771</v>
          </cell>
          <cell r="AE24">
            <v>302553.93400074064</v>
          </cell>
        </row>
        <row r="25">
          <cell r="AB25">
            <v>937394.72117731895</v>
          </cell>
          <cell r="AC25">
            <v>912080.37477960833</v>
          </cell>
          <cell r="AD25">
            <v>794727.87315070676</v>
          </cell>
          <cell r="AE25">
            <v>915980.80462188413</v>
          </cell>
        </row>
        <row r="26">
          <cell r="AB26">
            <v>2058089.550569477</v>
          </cell>
          <cell r="AC26">
            <v>1844519.6631027595</v>
          </cell>
          <cell r="AD26">
            <v>1808370.9297799692</v>
          </cell>
          <cell r="AE26">
            <v>1928192.5544098606</v>
          </cell>
        </row>
        <row r="27">
          <cell r="AB27">
            <v>1554881.3979650601</v>
          </cell>
          <cell r="AC27">
            <v>1634169.8108176619</v>
          </cell>
          <cell r="AD27">
            <v>1759674.7863607961</v>
          </cell>
          <cell r="AE27">
            <v>2076094.7759013497</v>
          </cell>
        </row>
        <row r="28">
          <cell r="AB28">
            <v>63433.426931604743</v>
          </cell>
          <cell r="AC28">
            <v>66425.748379317301</v>
          </cell>
          <cell r="AD28">
            <v>79151.326502888085</v>
          </cell>
          <cell r="AE28">
            <v>85845.446431490171</v>
          </cell>
        </row>
        <row r="29">
          <cell r="AB29">
            <v>190153.07686218477</v>
          </cell>
          <cell r="AC29">
            <v>187038.28744679055</v>
          </cell>
          <cell r="AD29">
            <v>191274.05068698598</v>
          </cell>
          <cell r="AE29">
            <v>191883.99555047645</v>
          </cell>
        </row>
        <row r="30">
          <cell r="AB30">
            <v>3238398.687584531</v>
          </cell>
          <cell r="AC30">
            <v>3213218.0296330545</v>
          </cell>
          <cell r="AD30">
            <v>3135340.9792414741</v>
          </cell>
          <cell r="AE30">
            <v>3367867.7846948942</v>
          </cell>
        </row>
        <row r="31">
          <cell r="AB31">
            <v>3921798.3362258212</v>
          </cell>
          <cell r="AC31">
            <v>3926905.9078965583</v>
          </cell>
          <cell r="AD31">
            <v>3966158.185490815</v>
          </cell>
          <cell r="AE31">
            <v>4341994.2565287473</v>
          </cell>
        </row>
        <row r="32">
          <cell r="AB32">
            <v>31549091.228681069</v>
          </cell>
          <cell r="AC32">
            <v>31194730.502038229</v>
          </cell>
          <cell r="AD32">
            <v>31505102.105258308</v>
          </cell>
          <cell r="AE32">
            <v>33927719.7277923</v>
          </cell>
        </row>
        <row r="34">
          <cell r="R34">
            <v>2241.6830724899996</v>
          </cell>
          <cell r="S34">
            <v>2163.8976968000002</v>
          </cell>
          <cell r="T34">
            <v>2301.1241944899998</v>
          </cell>
          <cell r="U34">
            <v>2076.5717068700001</v>
          </cell>
          <cell r="V34">
            <v>1996.0602896399998</v>
          </cell>
          <cell r="W34">
            <v>2250.2497511900001</v>
          </cell>
          <cell r="X34">
            <v>2163.1746260100003</v>
          </cell>
          <cell r="Y34">
            <v>2140.9822397200001</v>
          </cell>
          <cell r="Z34">
            <v>2292.7090752799995</v>
          </cell>
          <cell r="AA34">
            <v>2500.0165227299999</v>
          </cell>
          <cell r="AB34">
            <v>2481.8948666900001</v>
          </cell>
          <cell r="AC34">
            <v>2045.6792533299999</v>
          </cell>
          <cell r="AD34">
            <v>2094.8695493</v>
          </cell>
          <cell r="AE34">
            <v>1953.9369025999999</v>
          </cell>
        </row>
        <row r="35">
          <cell r="R35">
            <v>256.05469590000001</v>
          </cell>
          <cell r="S35">
            <v>253.2667701</v>
          </cell>
          <cell r="T35">
            <v>300.73964699999999</v>
          </cell>
          <cell r="U35">
            <v>328.24825880000003</v>
          </cell>
          <cell r="V35">
            <v>306.030933</v>
          </cell>
          <cell r="W35">
            <v>712.26009299999998</v>
          </cell>
          <cell r="X35">
            <v>203.55615209999999</v>
          </cell>
          <cell r="Y35">
            <v>366.60731587999999</v>
          </cell>
          <cell r="Z35">
            <v>507.35561760000002</v>
          </cell>
          <cell r="AA35">
            <v>485.31207719999998</v>
          </cell>
          <cell r="AB35">
            <v>378.14491860999999</v>
          </cell>
          <cell r="AC35">
            <v>411.35808100000003</v>
          </cell>
          <cell r="AD35">
            <v>0.71504779399999996</v>
          </cell>
          <cell r="AE35">
            <v>11.82402203</v>
          </cell>
        </row>
        <row r="36">
          <cell r="R36">
            <v>8899.5570035499986</v>
          </cell>
          <cell r="S36">
            <v>8817.6527938600011</v>
          </cell>
          <cell r="T36">
            <v>9245.813338269998</v>
          </cell>
          <cell r="U36">
            <v>9011.5451928240018</v>
          </cell>
          <cell r="V36">
            <v>9024.3629158299973</v>
          </cell>
          <cell r="W36">
            <v>8728.339281479999</v>
          </cell>
          <cell r="X36">
            <v>9126.2937245939993</v>
          </cell>
          <cell r="Y36">
            <v>8944.5317642250011</v>
          </cell>
          <cell r="Z36">
            <v>8800.5436373460016</v>
          </cell>
          <cell r="AA36">
            <v>8714.2793057930012</v>
          </cell>
          <cell r="AB36">
            <v>8450.0425825519997</v>
          </cell>
          <cell r="AC36">
            <v>8358.6997653549988</v>
          </cell>
          <cell r="AD36">
            <v>8113.2350019459991</v>
          </cell>
          <cell r="AE36">
            <v>7787.2052215100011</v>
          </cell>
        </row>
        <row r="37">
          <cell r="R37">
            <v>7661.6714371359994</v>
          </cell>
          <cell r="S37">
            <v>7776.286964425999</v>
          </cell>
          <cell r="T37">
            <v>7610.5201791749996</v>
          </cell>
          <cell r="U37">
            <v>7263.6624161199998</v>
          </cell>
          <cell r="V37">
            <v>7044.5252494289998</v>
          </cell>
          <cell r="W37">
            <v>6466.0726085319993</v>
          </cell>
          <cell r="X37">
            <v>6855.5085877819974</v>
          </cell>
          <cell r="Y37">
            <v>6963.2062946820006</v>
          </cell>
          <cell r="Z37">
            <v>7246.9256291289994</v>
          </cell>
          <cell r="AA37">
            <v>6912.3675650869991</v>
          </cell>
          <cell r="AB37">
            <v>7691.2867780759989</v>
          </cell>
          <cell r="AC37">
            <v>7979.0961733929998</v>
          </cell>
          <cell r="AD37">
            <v>6385.7180026869992</v>
          </cell>
          <cell r="AE37">
            <v>7075.2106742209999</v>
          </cell>
        </row>
        <row r="38">
          <cell r="R38">
            <v>4086.4875090620003</v>
          </cell>
          <cell r="S38">
            <v>4240.3955410879998</v>
          </cell>
          <cell r="T38">
            <v>4356.9694699659995</v>
          </cell>
          <cell r="U38">
            <v>4400.4775716160002</v>
          </cell>
          <cell r="V38">
            <v>4080.6638443390002</v>
          </cell>
          <cell r="W38">
            <v>3924.871003623</v>
          </cell>
          <cell r="X38">
            <v>4080.422248201</v>
          </cell>
          <cell r="Y38">
            <v>4088.9620284799998</v>
          </cell>
          <cell r="Z38">
            <v>4163.5420287199995</v>
          </cell>
          <cell r="AA38">
            <v>4512.5430191099995</v>
          </cell>
          <cell r="AB38">
            <v>4114.052655085</v>
          </cell>
          <cell r="AC38">
            <v>4448.8855489999996</v>
          </cell>
          <cell r="AD38">
            <v>4409.0903840000001</v>
          </cell>
          <cell r="AE38">
            <v>4408.891697</v>
          </cell>
        </row>
        <row r="39">
          <cell r="R39">
            <v>26505.950918524995</v>
          </cell>
          <cell r="S39">
            <v>27057.599951766999</v>
          </cell>
          <cell r="T39">
            <v>27768.108498663994</v>
          </cell>
          <cell r="U39">
            <v>28144.485808357993</v>
          </cell>
          <cell r="V39">
            <v>26713.211992282002</v>
          </cell>
          <cell r="W39">
            <v>26647.198376786</v>
          </cell>
          <cell r="X39">
            <v>26558.064847981997</v>
          </cell>
          <cell r="Y39">
            <v>26862.425029590002</v>
          </cell>
          <cell r="Z39">
            <v>28236.490102593994</v>
          </cell>
          <cell r="AA39">
            <v>29004.628378201</v>
          </cell>
          <cell r="AB39">
            <v>30663.798993526001</v>
          </cell>
          <cell r="AC39">
            <v>30112.770027643008</v>
          </cell>
          <cell r="AD39">
            <v>29742.328145847001</v>
          </cell>
          <cell r="AE39">
            <v>30186.76773027801</v>
          </cell>
        </row>
        <row r="40">
          <cell r="R40">
            <v>3879.7012499000002</v>
          </cell>
          <cell r="S40">
            <v>3811.8713759000002</v>
          </cell>
          <cell r="T40">
            <v>3687.7944449499996</v>
          </cell>
          <cell r="U40">
            <v>4052.86802012</v>
          </cell>
          <cell r="V40">
            <v>3732.9431664399999</v>
          </cell>
          <cell r="W40">
            <v>3838.0874855900001</v>
          </cell>
          <cell r="X40">
            <v>3896.3264584699996</v>
          </cell>
          <cell r="Y40">
            <v>4023.3897939200001</v>
          </cell>
          <cell r="Z40">
            <v>4441.6666339499998</v>
          </cell>
          <cell r="AA40">
            <v>4460.4758901999994</v>
          </cell>
          <cell r="AB40">
            <v>4050.5395106700003</v>
          </cell>
          <cell r="AC40">
            <v>3608.3347951999999</v>
          </cell>
          <cell r="AD40">
            <v>2971.5261042699999</v>
          </cell>
          <cell r="AE40">
            <v>3218.6991336999999</v>
          </cell>
        </row>
        <row r="41">
          <cell r="R41">
            <v>1816.3775173840002</v>
          </cell>
          <cell r="S41">
            <v>1729.1725085159999</v>
          </cell>
          <cell r="T41">
            <v>1809.3160340530001</v>
          </cell>
          <cell r="U41">
            <v>2002.7971589010001</v>
          </cell>
          <cell r="V41">
            <v>1569.27393001</v>
          </cell>
          <cell r="W41">
            <v>1822.5725142000001</v>
          </cell>
          <cell r="X41">
            <v>1313.8137009700001</v>
          </cell>
          <cell r="Y41">
            <v>1811.0114443580001</v>
          </cell>
          <cell r="Z41">
            <v>1966.132555659</v>
          </cell>
          <cell r="AA41">
            <v>1843.8253456399998</v>
          </cell>
          <cell r="AB41">
            <v>1715.36095056</v>
          </cell>
          <cell r="AC41">
            <v>1500.40197229</v>
          </cell>
          <cell r="AD41">
            <v>1188.2826425000001</v>
          </cell>
          <cell r="AE41">
            <v>1479.3628395000001</v>
          </cell>
        </row>
        <row r="42">
          <cell r="R42">
            <v>5746.479911376</v>
          </cell>
          <cell r="S42">
            <v>5566.126728625999</v>
          </cell>
          <cell r="T42">
            <v>5531.0785744169998</v>
          </cell>
          <cell r="U42">
            <v>5509.7806142379995</v>
          </cell>
          <cell r="V42">
            <v>5673.9444785799997</v>
          </cell>
          <cell r="W42">
            <v>5348.2846288990004</v>
          </cell>
          <cell r="X42">
            <v>5709.1822707800002</v>
          </cell>
          <cell r="Y42">
            <v>5327.3116683639983</v>
          </cell>
          <cell r="Z42">
            <v>5951.8128832550001</v>
          </cell>
          <cell r="AA42">
            <v>6332.950077589001</v>
          </cell>
          <cell r="AB42">
            <v>5853.6235859630006</v>
          </cell>
          <cell r="AC42">
            <v>4927.4810865630006</v>
          </cell>
          <cell r="AD42">
            <v>3630.7389282130007</v>
          </cell>
          <cell r="AE42">
            <v>3869.402575519</v>
          </cell>
        </row>
        <row r="43">
          <cell r="R43">
            <v>3542.670451942</v>
          </cell>
          <cell r="S43">
            <v>3695.7599722179998</v>
          </cell>
          <cell r="T43">
            <v>3595.7598673529997</v>
          </cell>
          <cell r="U43">
            <v>3703.5822214660002</v>
          </cell>
          <cell r="V43">
            <v>3891.4965771289999</v>
          </cell>
          <cell r="W43">
            <v>3776.8268019760003</v>
          </cell>
          <cell r="X43">
            <v>3572.9034326199999</v>
          </cell>
          <cell r="Y43">
            <v>3426.6527044069999</v>
          </cell>
          <cell r="Z43">
            <v>3694.4458117259996</v>
          </cell>
          <cell r="AA43">
            <v>3759.6007925679996</v>
          </cell>
          <cell r="AB43">
            <v>3996.2397316549996</v>
          </cell>
          <cell r="AC43">
            <v>4240.3662453959996</v>
          </cell>
          <cell r="AD43">
            <v>4298.4174826000008</v>
          </cell>
          <cell r="AE43">
            <v>4308.9514624540006</v>
          </cell>
        </row>
        <row r="44">
          <cell r="R44">
            <v>6722.875926398</v>
          </cell>
          <cell r="S44">
            <v>6549.6763158989997</v>
          </cell>
          <cell r="T44">
            <v>9735.1093495830009</v>
          </cell>
          <cell r="U44">
            <v>10917.79018881</v>
          </cell>
          <cell r="V44">
            <v>10471.642102559999</v>
          </cell>
          <cell r="W44">
            <v>9700.2649560009995</v>
          </cell>
          <cell r="X44">
            <v>9166.7088366469998</v>
          </cell>
          <cell r="Y44">
            <v>10082.399690292999</v>
          </cell>
          <cell r="Z44">
            <v>10930.476474950001</v>
          </cell>
          <cell r="AA44">
            <v>11077.385120202998</v>
          </cell>
          <cell r="AB44">
            <v>12644.081003894002</v>
          </cell>
          <cell r="AC44">
            <v>12620.560673337999</v>
          </cell>
          <cell r="AD44">
            <v>10752.502854922999</v>
          </cell>
          <cell r="AE44">
            <v>12228.901004306003</v>
          </cell>
        </row>
        <row r="45">
          <cell r="R45">
            <v>987.87010710000004</v>
          </cell>
          <cell r="S45">
            <v>1056.3657720000001</v>
          </cell>
          <cell r="T45">
            <v>1077.3572095</v>
          </cell>
          <cell r="U45">
            <v>1157.7823619999999</v>
          </cell>
          <cell r="V45">
            <v>865.11798090000002</v>
          </cell>
          <cell r="W45">
            <v>810.12230950000003</v>
          </cell>
          <cell r="X45">
            <v>561.35247136999999</v>
          </cell>
          <cell r="Y45">
            <v>530.68944077000003</v>
          </cell>
          <cell r="Z45">
            <v>562.70049167000002</v>
          </cell>
          <cell r="AA45">
            <v>522.48133399999995</v>
          </cell>
          <cell r="AB45">
            <v>728.54446539999992</v>
          </cell>
          <cell r="AC45">
            <v>648.91529459800006</v>
          </cell>
          <cell r="AD45">
            <v>674.46126260000005</v>
          </cell>
          <cell r="AE45">
            <v>807.73480789999996</v>
          </cell>
        </row>
        <row r="46">
          <cell r="R46">
            <v>8028.1012373619997</v>
          </cell>
          <cell r="S46">
            <v>8070.8592808919984</v>
          </cell>
          <cell r="T46">
            <v>8108.7047170469987</v>
          </cell>
          <cell r="U46">
            <v>8459.6545123170017</v>
          </cell>
          <cell r="V46">
            <v>8153.1399437289983</v>
          </cell>
          <cell r="W46">
            <v>8067.6336821470004</v>
          </cell>
          <cell r="X46">
            <v>7874.9026928249996</v>
          </cell>
          <cell r="Y46">
            <v>8092.7712354900013</v>
          </cell>
          <cell r="Z46">
            <v>8903.6919559619982</v>
          </cell>
          <cell r="AA46">
            <v>9583.8892045320008</v>
          </cell>
          <cell r="AB46">
            <v>10360.924623815999</v>
          </cell>
          <cell r="AC46">
            <v>10390.091238621</v>
          </cell>
          <cell r="AD46">
            <v>8070.4875509460007</v>
          </cell>
          <cell r="AE46">
            <v>8686.678736459</v>
          </cell>
        </row>
        <row r="47">
          <cell r="R47">
            <v>41792.478669936005</v>
          </cell>
          <cell r="S47">
            <v>46010.360973889998</v>
          </cell>
          <cell r="T47">
            <v>44345.152375557009</v>
          </cell>
          <cell r="U47">
            <v>39409.983743543999</v>
          </cell>
          <cell r="V47">
            <v>38522.503463543995</v>
          </cell>
          <cell r="W47">
            <v>36928.813054537</v>
          </cell>
          <cell r="X47">
            <v>31917.853005771005</v>
          </cell>
          <cell r="Y47">
            <v>30913.049653784004</v>
          </cell>
          <cell r="Z47">
            <v>36563.309115559001</v>
          </cell>
          <cell r="AA47">
            <v>36231.182085049993</v>
          </cell>
          <cell r="AB47">
            <v>41925.344552873998</v>
          </cell>
          <cell r="AC47">
            <v>40010.464847378003</v>
          </cell>
          <cell r="AD47">
            <v>34259.478258410003</v>
          </cell>
          <cell r="AE47">
            <v>33961.319954475999</v>
          </cell>
        </row>
        <row r="48">
          <cell r="R48">
            <v>18481.578407179994</v>
          </cell>
          <cell r="S48">
            <v>21586.36417348</v>
          </cell>
          <cell r="T48">
            <v>21592.211247160001</v>
          </cell>
          <cell r="U48">
            <v>17487.501183939999</v>
          </cell>
          <cell r="V48">
            <v>19724.441197800003</v>
          </cell>
          <cell r="W48">
            <v>24393.497758800004</v>
          </cell>
          <cell r="X48">
            <v>22613.35078796</v>
          </cell>
          <cell r="Y48">
            <v>22396.87912998</v>
          </cell>
          <cell r="Z48">
            <v>23725.38254327</v>
          </cell>
          <cell r="AA48">
            <v>22484.80126941</v>
          </cell>
          <cell r="AB48">
            <v>22984.535535661998</v>
          </cell>
          <cell r="AC48">
            <v>23356.263114869998</v>
          </cell>
          <cell r="AD48">
            <v>21977.079059080002</v>
          </cell>
          <cell r="AE48">
            <v>22840.553454469999</v>
          </cell>
        </row>
        <row r="49">
          <cell r="R49">
            <v>749.90207379999993</v>
          </cell>
          <cell r="S49">
            <v>935.18946029999995</v>
          </cell>
          <cell r="T49">
            <v>917.65450629999998</v>
          </cell>
          <cell r="U49">
            <v>688.46132488000001</v>
          </cell>
          <cell r="V49">
            <v>819.13943889999996</v>
          </cell>
          <cell r="W49">
            <v>819.53012970000009</v>
          </cell>
          <cell r="X49">
            <v>287.03224672000005</v>
          </cell>
          <cell r="Y49">
            <v>244.79613380000001</v>
          </cell>
          <cell r="Z49">
            <v>275.05236581000003</v>
          </cell>
          <cell r="AA49">
            <v>316.49096226999995</v>
          </cell>
          <cell r="AB49">
            <v>282.88455316299996</v>
          </cell>
          <cell r="AC49">
            <v>239.51335706</v>
          </cell>
          <cell r="AD49">
            <v>245.71880753400001</v>
          </cell>
          <cell r="AE49">
            <v>308.6148187</v>
          </cell>
        </row>
        <row r="50">
          <cell r="R50">
            <v>40.069969979999996</v>
          </cell>
          <cell r="S50">
            <v>49.290437079999997</v>
          </cell>
          <cell r="T50">
            <v>44.181923900000001</v>
          </cell>
          <cell r="U50">
            <v>31.744433829999998</v>
          </cell>
          <cell r="V50">
            <v>54.459537689999998</v>
          </cell>
          <cell r="W50">
            <v>52.790640359999998</v>
          </cell>
          <cell r="X50">
            <v>43.922344730000006</v>
          </cell>
          <cell r="Y50">
            <v>39.602347330000001</v>
          </cell>
          <cell r="Z50">
            <v>40.60147078</v>
          </cell>
          <cell r="AA50">
            <v>38.540427280000003</v>
          </cell>
          <cell r="AB50">
            <v>36.793157460000003</v>
          </cell>
          <cell r="AC50">
            <v>28.552671589999999</v>
          </cell>
          <cell r="AD50">
            <v>33.155464689999995</v>
          </cell>
          <cell r="AE50">
            <v>33.495301169999998</v>
          </cell>
        </row>
        <row r="51">
          <cell r="R51">
            <v>6917.5240422659999</v>
          </cell>
          <cell r="S51">
            <v>7154.4176529240003</v>
          </cell>
          <cell r="T51">
            <v>6954.8331545249976</v>
          </cell>
          <cell r="U51">
            <v>7466.3359534339979</v>
          </cell>
          <cell r="V51">
            <v>6631.2142074649992</v>
          </cell>
          <cell r="W51">
            <v>6846.4082258890021</v>
          </cell>
          <cell r="X51">
            <v>7440.8036104329985</v>
          </cell>
          <cell r="Y51">
            <v>7458.7309479640007</v>
          </cell>
          <cell r="Z51">
            <v>8233.4972310660014</v>
          </cell>
          <cell r="AA51">
            <v>9313.2930892950026</v>
          </cell>
          <cell r="AB51">
            <v>9743.0205369740015</v>
          </cell>
          <cell r="AC51">
            <v>9752.3034524309987</v>
          </cell>
          <cell r="AD51">
            <v>8962.0381981580013</v>
          </cell>
          <cell r="AE51">
            <v>9637.3531107639992</v>
          </cell>
        </row>
        <row r="52">
          <cell r="R52">
            <v>4004.0712452110001</v>
          </cell>
          <cell r="S52">
            <v>4139.9692471550006</v>
          </cell>
          <cell r="T52">
            <v>4212.7945610890001</v>
          </cell>
          <cell r="U52">
            <v>4270.1149149959992</v>
          </cell>
          <cell r="V52">
            <v>4021.7182798519993</v>
          </cell>
          <cell r="W52">
            <v>4150.6466018599995</v>
          </cell>
          <cell r="X52">
            <v>4351.1031298949993</v>
          </cell>
          <cell r="Y52">
            <v>4871.9967591999994</v>
          </cell>
          <cell r="Z52">
            <v>5226.982737368</v>
          </cell>
          <cell r="AA52">
            <v>5449.5668509220013</v>
          </cell>
          <cell r="AB52">
            <v>5596.5540052040005</v>
          </cell>
          <cell r="AC52">
            <v>4880.9543222960001</v>
          </cell>
          <cell r="AD52">
            <v>3866.1307475399994</v>
          </cell>
          <cell r="AE52">
            <v>4116.998073406</v>
          </cell>
        </row>
        <row r="53">
          <cell r="R53">
            <v>33164.658018429996</v>
          </cell>
          <cell r="S53">
            <v>33170.663591147008</v>
          </cell>
          <cell r="T53">
            <v>30528.007657471997</v>
          </cell>
          <cell r="U53">
            <v>32426.967795426008</v>
          </cell>
          <cell r="V53">
            <v>30920.321995161001</v>
          </cell>
          <cell r="W53">
            <v>30918.806798735004</v>
          </cell>
          <cell r="X53">
            <v>31688.631427576969</v>
          </cell>
          <cell r="Y53">
            <v>33667.820920850994</v>
          </cell>
          <cell r="Z53">
            <v>36171.043930711028</v>
          </cell>
          <cell r="AA53">
            <v>38514.50851054598</v>
          </cell>
          <cell r="AB53">
            <v>38765.897106021977</v>
          </cell>
          <cell r="AC53">
            <v>36751.652896097214</v>
          </cell>
          <cell r="AD53">
            <v>29684.407380997109</v>
          </cell>
          <cell r="AE53">
            <v>31122.570124542992</v>
          </cell>
        </row>
        <row r="55">
          <cell r="K55">
            <v>1990</v>
          </cell>
          <cell r="L55">
            <v>1991</v>
          </cell>
          <cell r="M55">
            <v>1992</v>
          </cell>
          <cell r="N55">
            <v>1993</v>
          </cell>
          <cell r="O55">
            <v>1994</v>
          </cell>
          <cell r="P55">
            <v>1995</v>
          </cell>
          <cell r="Q55">
            <v>1996</v>
          </cell>
          <cell r="R55">
            <v>1997</v>
          </cell>
          <cell r="S55">
            <v>1998</v>
          </cell>
          <cell r="T55">
            <v>1999</v>
          </cell>
          <cell r="U55">
            <v>2000</v>
          </cell>
          <cell r="V55">
            <v>2001</v>
          </cell>
          <cell r="W55">
            <v>2002</v>
          </cell>
          <cell r="X55">
            <v>2003</v>
          </cell>
          <cell r="Y55">
            <v>2004</v>
          </cell>
          <cell r="Z55">
            <v>2005</v>
          </cell>
          <cell r="AA55">
            <v>2006</v>
          </cell>
          <cell r="AB55">
            <v>2007</v>
          </cell>
          <cell r="AC55">
            <v>2008</v>
          </cell>
          <cell r="AD55">
            <v>2009</v>
          </cell>
          <cell r="AE55">
            <v>2010</v>
          </cell>
        </row>
        <row r="56">
          <cell r="K56">
            <v>52.55</v>
          </cell>
          <cell r="L56">
            <v>55.366999999999997</v>
          </cell>
          <cell r="M56">
            <v>57.883000000000003</v>
          </cell>
          <cell r="N56">
            <v>61.042000000000002</v>
          </cell>
          <cell r="O56">
            <v>62.982999999999997</v>
          </cell>
          <cell r="P56">
            <v>63.107999999999997</v>
          </cell>
          <cell r="Q56">
            <v>66.042000000000002</v>
          </cell>
          <cell r="R56">
            <v>68.266999999999996</v>
          </cell>
          <cell r="S56">
            <v>69.266999999999996</v>
          </cell>
          <cell r="T56">
            <v>68.957999999999998</v>
          </cell>
          <cell r="U56">
            <v>70.3</v>
          </cell>
          <cell r="V56">
            <v>69</v>
          </cell>
          <cell r="W56">
            <v>65.433000000000007</v>
          </cell>
          <cell r="X56">
            <v>62.392000000000003</v>
          </cell>
          <cell r="Y56">
            <v>62.25</v>
          </cell>
          <cell r="Z56">
            <v>63.55</v>
          </cell>
          <cell r="AA56">
            <v>66.091999999999999</v>
          </cell>
          <cell r="AB56">
            <v>66.242000000000004</v>
          </cell>
          <cell r="AC56">
            <v>62.957999999999998</v>
          </cell>
          <cell r="AD56">
            <v>54.8</v>
          </cell>
          <cell r="AE56">
            <v>53.2</v>
          </cell>
        </row>
        <row r="57">
          <cell r="K57">
            <v>19.5</v>
          </cell>
          <cell r="L57">
            <v>19.132999999999999</v>
          </cell>
          <cell r="M57">
            <v>20</v>
          </cell>
          <cell r="N57">
            <v>20.399999999999999</v>
          </cell>
          <cell r="O57">
            <v>20.707999999999998</v>
          </cell>
          <cell r="P57">
            <v>21.308</v>
          </cell>
          <cell r="Q57">
            <v>22.007999999999999</v>
          </cell>
          <cell r="R57">
            <v>22.207999999999998</v>
          </cell>
          <cell r="S57">
            <v>22.183</v>
          </cell>
          <cell r="T57">
            <v>22.6</v>
          </cell>
          <cell r="U57">
            <v>22.55</v>
          </cell>
          <cell r="V57">
            <v>21.382999999999999</v>
          </cell>
          <cell r="W57">
            <v>20.016999999999999</v>
          </cell>
          <cell r="X57">
            <v>18.975000000000001</v>
          </cell>
          <cell r="Y57">
            <v>19.167000000000002</v>
          </cell>
          <cell r="Z57">
            <v>19.574999999999999</v>
          </cell>
          <cell r="AA57">
            <v>20.2</v>
          </cell>
          <cell r="AB57">
            <v>20.442</v>
          </cell>
          <cell r="AC57">
            <v>19.917000000000002</v>
          </cell>
          <cell r="AD57">
            <v>17.417000000000002</v>
          </cell>
          <cell r="AE57">
            <v>16.542000000000002</v>
          </cell>
        </row>
        <row r="58">
          <cell r="K58">
            <v>204.15700000000001</v>
          </cell>
          <cell r="L58">
            <v>196.375</v>
          </cell>
          <cell r="M58">
            <v>193.01</v>
          </cell>
          <cell r="N58">
            <v>194.80099999999999</v>
          </cell>
          <cell r="O58">
            <v>202.876</v>
          </cell>
          <cell r="P58">
            <v>210.71700000000001</v>
          </cell>
          <cell r="Q58">
            <v>217.52500000000001</v>
          </cell>
          <cell r="R58">
            <v>226.88200000000001</v>
          </cell>
          <cell r="S58">
            <v>228.47300000000001</v>
          </cell>
          <cell r="T58">
            <v>224.44900000000001</v>
          </cell>
          <cell r="U58">
            <v>225.08199999999999</v>
          </cell>
          <cell r="V58">
            <v>215.715</v>
          </cell>
          <cell r="W58">
            <v>201.59100000000001</v>
          </cell>
          <cell r="X58">
            <v>194.80799999999999</v>
          </cell>
          <cell r="Y58">
            <v>199.892</v>
          </cell>
          <cell r="Z58">
            <v>203.98400000000001</v>
          </cell>
          <cell r="AA58">
            <v>207.45</v>
          </cell>
          <cell r="AB58">
            <v>204.02500000000001</v>
          </cell>
          <cell r="AC58">
            <v>195.083</v>
          </cell>
          <cell r="AD58">
            <v>167.04900000000001</v>
          </cell>
          <cell r="AE58">
            <v>163.9</v>
          </cell>
        </row>
        <row r="59">
          <cell r="K59">
            <v>335.97500000000002</v>
          </cell>
          <cell r="L59">
            <v>328.6</v>
          </cell>
          <cell r="M59">
            <v>325.17500000000001</v>
          </cell>
          <cell r="N59">
            <v>317.25</v>
          </cell>
          <cell r="O59">
            <v>311.733</v>
          </cell>
          <cell r="P59">
            <v>311.30799999999999</v>
          </cell>
          <cell r="Q59">
            <v>324.84199999999998</v>
          </cell>
          <cell r="R59">
            <v>350.40800000000002</v>
          </cell>
          <cell r="S59">
            <v>360.625</v>
          </cell>
          <cell r="T59">
            <v>343.56700000000001</v>
          </cell>
          <cell r="U59">
            <v>331.88299999999998</v>
          </cell>
          <cell r="V59">
            <v>316.05</v>
          </cell>
          <cell r="W59">
            <v>284.94200000000001</v>
          </cell>
          <cell r="X59">
            <v>267.19200000000001</v>
          </cell>
          <cell r="Y59">
            <v>263.72500000000002</v>
          </cell>
          <cell r="Z59">
            <v>272.58300000000003</v>
          </cell>
          <cell r="AA59">
            <v>285.82499999999999</v>
          </cell>
          <cell r="AB59">
            <v>293.21699999999998</v>
          </cell>
          <cell r="AC59">
            <v>291.04199999999997</v>
          </cell>
          <cell r="AD59">
            <v>265.483</v>
          </cell>
          <cell r="AE59">
            <v>258.11700000000002</v>
          </cell>
        </row>
        <row r="60">
          <cell r="K60">
            <v>612.18200000000002</v>
          </cell>
          <cell r="L60">
            <v>599.47500000000002</v>
          </cell>
          <cell r="M60">
            <v>596.06799999999998</v>
          </cell>
          <cell r="N60">
            <v>593.49299999999994</v>
          </cell>
          <cell r="O60">
            <v>598.29999999999995</v>
          </cell>
          <cell r="P60">
            <v>606.44100000000003</v>
          </cell>
          <cell r="Q60">
            <v>630.41699999999992</v>
          </cell>
          <cell r="R60">
            <v>667.76499999999999</v>
          </cell>
          <cell r="S60">
            <v>680.548</v>
          </cell>
          <cell r="T60">
            <v>659.57400000000007</v>
          </cell>
          <cell r="U60">
            <v>649.81500000000005</v>
          </cell>
          <cell r="V60">
            <v>622.14800000000002</v>
          </cell>
          <cell r="W60">
            <v>571.98299999999995</v>
          </cell>
          <cell r="X60">
            <v>543.36699999999996</v>
          </cell>
          <cell r="Y60">
            <v>545.03399999999999</v>
          </cell>
          <cell r="Z60">
            <v>559.69200000000001</v>
          </cell>
          <cell r="AA60">
            <v>579.56700000000001</v>
          </cell>
          <cell r="AB60">
            <v>583.92599999999993</v>
          </cell>
          <cell r="AC60">
            <v>569</v>
          </cell>
          <cell r="AD60">
            <v>504.74900000000002</v>
          </cell>
          <cell r="AE60">
            <v>491.75900000000001</v>
          </cell>
        </row>
        <row r="63">
          <cell r="R63">
            <v>5561</v>
          </cell>
          <cell r="S63">
            <v>5511</v>
          </cell>
          <cell r="T63">
            <v>5838</v>
          </cell>
          <cell r="U63">
            <v>5356</v>
          </cell>
          <cell r="V63">
            <v>5261</v>
          </cell>
          <cell r="W63">
            <v>5442</v>
          </cell>
          <cell r="X63">
            <v>5246</v>
          </cell>
          <cell r="Y63">
            <v>5046</v>
          </cell>
          <cell r="Z63">
            <v>5210</v>
          </cell>
          <cell r="AA63">
            <v>5741</v>
          </cell>
          <cell r="AB63">
            <v>5611</v>
          </cell>
          <cell r="AC63">
            <v>4441</v>
          </cell>
          <cell r="AD63">
            <v>4359</v>
          </cell>
          <cell r="AE63">
            <v>4070</v>
          </cell>
        </row>
        <row r="64">
          <cell r="R64">
            <v>471</v>
          </cell>
          <cell r="S64">
            <v>472</v>
          </cell>
          <cell r="T64">
            <v>532</v>
          </cell>
          <cell r="U64">
            <v>572</v>
          </cell>
          <cell r="V64">
            <v>511</v>
          </cell>
          <cell r="W64">
            <v>1141</v>
          </cell>
          <cell r="X64">
            <v>311</v>
          </cell>
          <cell r="Y64">
            <v>528</v>
          </cell>
          <cell r="Z64">
            <v>686</v>
          </cell>
          <cell r="AA64">
            <v>622</v>
          </cell>
          <cell r="AB64">
            <v>494</v>
          </cell>
          <cell r="AC64">
            <v>528</v>
          </cell>
          <cell r="AD64">
            <v>1</v>
          </cell>
          <cell r="AE64">
            <v>21</v>
          </cell>
        </row>
        <row r="65">
          <cell r="R65">
            <v>20517</v>
          </cell>
          <cell r="S65">
            <v>20752</v>
          </cell>
          <cell r="T65">
            <v>19820</v>
          </cell>
          <cell r="U65">
            <v>18901</v>
          </cell>
          <cell r="V65">
            <v>18107</v>
          </cell>
          <cell r="W65">
            <v>15947</v>
          </cell>
          <cell r="X65">
            <v>16534</v>
          </cell>
          <cell r="Y65">
            <v>15968</v>
          </cell>
          <cell r="Z65">
            <v>14992</v>
          </cell>
          <cell r="AA65">
            <v>14275</v>
          </cell>
          <cell r="AB65">
            <v>13733</v>
          </cell>
          <cell r="AC65">
            <v>14005</v>
          </cell>
          <cell r="AD65">
            <v>13118</v>
          </cell>
          <cell r="AE65">
            <v>11896</v>
          </cell>
        </row>
        <row r="66">
          <cell r="R66">
            <v>16784</v>
          </cell>
          <cell r="S66">
            <v>16968</v>
          </cell>
          <cell r="T66">
            <v>16248</v>
          </cell>
          <cell r="U66">
            <v>15603</v>
          </cell>
          <cell r="V66">
            <v>14433</v>
          </cell>
          <cell r="W66">
            <v>12367</v>
          </cell>
          <cell r="X66">
            <v>11875</v>
          </cell>
          <cell r="Y66">
            <v>11897</v>
          </cell>
          <cell r="Z66">
            <v>12704</v>
          </cell>
          <cell r="AA66">
            <v>13455</v>
          </cell>
          <cell r="AB66">
            <v>14273</v>
          </cell>
          <cell r="AC66">
            <v>14356</v>
          </cell>
          <cell r="AD66">
            <v>12445</v>
          </cell>
          <cell r="AE66">
            <v>12051</v>
          </cell>
        </row>
        <row r="67">
          <cell r="R67">
            <v>14657</v>
          </cell>
          <cell r="S67">
            <v>14498</v>
          </cell>
          <cell r="T67">
            <v>14353</v>
          </cell>
          <cell r="U67">
            <v>13734</v>
          </cell>
          <cell r="V67">
            <v>13209</v>
          </cell>
          <cell r="W67">
            <v>12665</v>
          </cell>
          <cell r="X67">
            <v>12555</v>
          </cell>
          <cell r="Y67">
            <v>12330</v>
          </cell>
          <cell r="Z67">
            <v>11864</v>
          </cell>
          <cell r="AA67">
            <v>12741</v>
          </cell>
          <cell r="AB67">
            <v>11430</v>
          </cell>
          <cell r="AC67">
            <v>12221</v>
          </cell>
          <cell r="AD67">
            <v>12099</v>
          </cell>
          <cell r="AE67">
            <v>11904</v>
          </cell>
        </row>
        <row r="68">
          <cell r="R68">
            <v>64864</v>
          </cell>
          <cell r="S68">
            <v>63666</v>
          </cell>
          <cell r="T68">
            <v>64446</v>
          </cell>
          <cell r="U68">
            <v>64955</v>
          </cell>
          <cell r="V68">
            <v>62868</v>
          </cell>
          <cell r="W68">
            <v>60760</v>
          </cell>
          <cell r="X68">
            <v>60488</v>
          </cell>
          <cell r="Y68">
            <v>59934</v>
          </cell>
          <cell r="Z68">
            <v>58992</v>
          </cell>
          <cell r="AA68">
            <v>59320</v>
          </cell>
          <cell r="AB68">
            <v>62434</v>
          </cell>
          <cell r="AC68">
            <v>62832</v>
          </cell>
          <cell r="AD68">
            <v>62266</v>
          </cell>
          <cell r="AE68">
            <v>62860</v>
          </cell>
        </row>
        <row r="69">
          <cell r="R69">
            <v>26496</v>
          </cell>
          <cell r="S69">
            <v>25874</v>
          </cell>
          <cell r="T69">
            <v>24842</v>
          </cell>
          <cell r="U69">
            <v>25486</v>
          </cell>
          <cell r="V69">
            <v>22660</v>
          </cell>
          <cell r="W69">
            <v>22153</v>
          </cell>
          <cell r="X69">
            <v>22029</v>
          </cell>
          <cell r="Y69">
            <v>22790</v>
          </cell>
          <cell r="Z69">
            <v>23420</v>
          </cell>
          <cell r="AA69">
            <v>23046</v>
          </cell>
          <cell r="AB69">
            <v>21291</v>
          </cell>
          <cell r="AC69">
            <v>19378</v>
          </cell>
          <cell r="AD69">
            <v>15880</v>
          </cell>
          <cell r="AE69">
            <v>15041</v>
          </cell>
        </row>
        <row r="70">
          <cell r="R70">
            <v>12252</v>
          </cell>
          <cell r="S70">
            <v>11657</v>
          </cell>
          <cell r="T70">
            <v>12130</v>
          </cell>
          <cell r="U70">
            <v>12879</v>
          </cell>
          <cell r="V70">
            <v>9662</v>
          </cell>
          <cell r="W70">
            <v>10770</v>
          </cell>
          <cell r="X70">
            <v>7440</v>
          </cell>
          <cell r="Y70">
            <v>10362</v>
          </cell>
          <cell r="Z70">
            <v>10507</v>
          </cell>
          <cell r="AA70">
            <v>9746</v>
          </cell>
          <cell r="AB70">
            <v>9142</v>
          </cell>
          <cell r="AC70">
            <v>8120</v>
          </cell>
          <cell r="AD70">
            <v>6428</v>
          </cell>
          <cell r="AE70">
            <v>6879</v>
          </cell>
        </row>
        <row r="71">
          <cell r="R71">
            <v>38812</v>
          </cell>
          <cell r="S71">
            <v>37565</v>
          </cell>
          <cell r="T71">
            <v>37205</v>
          </cell>
          <cell r="U71">
            <v>34589</v>
          </cell>
          <cell r="V71">
            <v>34285</v>
          </cell>
          <cell r="W71">
            <v>31009</v>
          </cell>
          <cell r="X71">
            <v>32445</v>
          </cell>
          <cell r="Y71">
            <v>30309</v>
          </cell>
          <cell r="Z71">
            <v>31736</v>
          </cell>
          <cell r="AA71">
            <v>33173</v>
          </cell>
          <cell r="AB71">
            <v>31198</v>
          </cell>
          <cell r="AC71">
            <v>26786</v>
          </cell>
          <cell r="AD71">
            <v>19729</v>
          </cell>
          <cell r="AE71">
            <v>18380</v>
          </cell>
        </row>
        <row r="72">
          <cell r="R72">
            <v>11310</v>
          </cell>
          <cell r="S72">
            <v>11351</v>
          </cell>
          <cell r="T72">
            <v>10908</v>
          </cell>
          <cell r="U72">
            <v>11080</v>
          </cell>
          <cell r="V72">
            <v>11527</v>
          </cell>
          <cell r="W72">
            <v>10644</v>
          </cell>
          <cell r="X72">
            <v>10047</v>
          </cell>
          <cell r="Y72">
            <v>9659</v>
          </cell>
          <cell r="Z72">
            <v>9617</v>
          </cell>
          <cell r="AA72">
            <v>9655</v>
          </cell>
          <cell r="AB72">
            <v>10137</v>
          </cell>
          <cell r="AC72">
            <v>10393</v>
          </cell>
          <cell r="AD72">
            <v>10385</v>
          </cell>
          <cell r="AE72">
            <v>10513</v>
          </cell>
        </row>
        <row r="73">
          <cell r="R73">
            <v>55429</v>
          </cell>
          <cell r="S73">
            <v>57601</v>
          </cell>
          <cell r="T73">
            <v>69099</v>
          </cell>
          <cell r="U73">
            <v>73302</v>
          </cell>
          <cell r="V73">
            <v>75464</v>
          </cell>
          <cell r="W73">
            <v>63198</v>
          </cell>
          <cell r="X73">
            <v>53968</v>
          </cell>
          <cell r="Y73">
            <v>53006</v>
          </cell>
          <cell r="Z73">
            <v>54157</v>
          </cell>
          <cell r="AA73">
            <v>56045</v>
          </cell>
          <cell r="AB73">
            <v>53965</v>
          </cell>
          <cell r="AC73">
            <v>50956</v>
          </cell>
          <cell r="AD73">
            <v>45309</v>
          </cell>
          <cell r="AE73">
            <v>44491</v>
          </cell>
        </row>
        <row r="74">
          <cell r="R74">
            <v>1969</v>
          </cell>
          <cell r="S74">
            <v>1920</v>
          </cell>
          <cell r="T74">
            <v>1820</v>
          </cell>
          <cell r="U74">
            <v>1906</v>
          </cell>
          <cell r="V74">
            <v>1506</v>
          </cell>
          <cell r="W74">
            <v>1223</v>
          </cell>
          <cell r="X74">
            <v>844</v>
          </cell>
          <cell r="Y74">
            <v>782</v>
          </cell>
          <cell r="Z74">
            <v>765</v>
          </cell>
          <cell r="AA74">
            <v>714</v>
          </cell>
          <cell r="AB74">
            <v>898</v>
          </cell>
          <cell r="AC74">
            <v>895</v>
          </cell>
          <cell r="AD74">
            <v>1130</v>
          </cell>
          <cell r="AE74">
            <v>1160</v>
          </cell>
        </row>
        <row r="75">
          <cell r="R75">
            <v>41716</v>
          </cell>
          <cell r="S75">
            <v>42787</v>
          </cell>
          <cell r="T75">
            <v>41996</v>
          </cell>
          <cell r="U75">
            <v>42475</v>
          </cell>
          <cell r="V75">
            <v>40521</v>
          </cell>
          <cell r="W75">
            <v>37406</v>
          </cell>
          <cell r="X75">
            <v>36377</v>
          </cell>
          <cell r="Y75">
            <v>38029</v>
          </cell>
          <cell r="Z75">
            <v>40003</v>
          </cell>
          <cell r="AA75">
            <v>41483</v>
          </cell>
          <cell r="AB75">
            <v>43588</v>
          </cell>
          <cell r="AC75">
            <v>44269</v>
          </cell>
          <cell r="AD75">
            <v>37338</v>
          </cell>
          <cell r="AE75">
            <v>36808</v>
          </cell>
        </row>
        <row r="76">
          <cell r="R76">
            <v>136196</v>
          </cell>
          <cell r="S76">
            <v>145117</v>
          </cell>
          <cell r="T76">
            <v>133689</v>
          </cell>
          <cell r="U76">
            <v>120895</v>
          </cell>
          <cell r="V76">
            <v>116259</v>
          </cell>
          <cell r="W76">
            <v>103705</v>
          </cell>
          <cell r="X76">
            <v>94377</v>
          </cell>
          <cell r="Y76">
            <v>92283</v>
          </cell>
          <cell r="Z76">
            <v>99083</v>
          </cell>
          <cell r="AA76">
            <v>109159</v>
          </cell>
          <cell r="AB76">
            <v>114018</v>
          </cell>
          <cell r="AC76">
            <v>113610</v>
          </cell>
          <cell r="AD76">
            <v>104792</v>
          </cell>
          <cell r="AE76">
            <v>102399</v>
          </cell>
        </row>
        <row r="77">
          <cell r="R77">
            <v>4522</v>
          </cell>
          <cell r="S77">
            <v>4417</v>
          </cell>
          <cell r="T77">
            <v>4358</v>
          </cell>
          <cell r="U77">
            <v>4131</v>
          </cell>
          <cell r="V77">
            <v>4143</v>
          </cell>
          <cell r="W77">
            <v>4491</v>
          </cell>
          <cell r="X77">
            <v>4541</v>
          </cell>
          <cell r="Y77">
            <v>3992</v>
          </cell>
          <cell r="Z77">
            <v>3894</v>
          </cell>
          <cell r="AA77">
            <v>3842</v>
          </cell>
          <cell r="AB77">
            <v>3986</v>
          </cell>
          <cell r="AC77">
            <v>4010</v>
          </cell>
          <cell r="AD77">
            <v>3788</v>
          </cell>
          <cell r="AE77">
            <v>3799</v>
          </cell>
        </row>
        <row r="78">
          <cell r="R78">
            <v>7719</v>
          </cell>
          <cell r="S78">
            <v>8266</v>
          </cell>
          <cell r="T78">
            <v>8083</v>
          </cell>
          <cell r="U78">
            <v>6149</v>
          </cell>
          <cell r="V78">
            <v>7395</v>
          </cell>
          <cell r="W78">
            <v>7256</v>
          </cell>
          <cell r="X78">
            <v>3020</v>
          </cell>
          <cell r="Y78">
            <v>2667</v>
          </cell>
          <cell r="Z78">
            <v>3108</v>
          </cell>
          <cell r="AA78">
            <v>3455</v>
          </cell>
          <cell r="AB78">
            <v>3252</v>
          </cell>
          <cell r="AC78">
            <v>2718</v>
          </cell>
          <cell r="AD78">
            <v>2714</v>
          </cell>
          <cell r="AE78">
            <v>3162</v>
          </cell>
        </row>
        <row r="79">
          <cell r="R79">
            <v>415</v>
          </cell>
          <cell r="S79">
            <v>438</v>
          </cell>
          <cell r="T79">
            <v>392</v>
          </cell>
          <cell r="U79">
            <v>289</v>
          </cell>
          <cell r="V79">
            <v>493</v>
          </cell>
          <cell r="W79">
            <v>465</v>
          </cell>
          <cell r="X79">
            <v>484</v>
          </cell>
          <cell r="Y79">
            <v>457</v>
          </cell>
          <cell r="Z79">
            <v>477</v>
          </cell>
          <cell r="AA79">
            <v>441</v>
          </cell>
          <cell r="AB79">
            <v>439</v>
          </cell>
          <cell r="AC79">
            <v>321</v>
          </cell>
          <cell r="AD79">
            <v>363</v>
          </cell>
          <cell r="AE79">
            <v>338</v>
          </cell>
        </row>
        <row r="80">
          <cell r="R80">
            <v>10704</v>
          </cell>
          <cell r="S80">
            <v>11187</v>
          </cell>
          <cell r="T80">
            <v>10829</v>
          </cell>
          <cell r="U80">
            <v>11239</v>
          </cell>
          <cell r="V80">
            <v>10120</v>
          </cell>
          <cell r="W80">
            <v>9916</v>
          </cell>
          <cell r="X80">
            <v>10325</v>
          </cell>
          <cell r="Y80">
            <v>10128</v>
          </cell>
          <cell r="Z80">
            <v>10274</v>
          </cell>
          <cell r="AA80">
            <v>11333</v>
          </cell>
          <cell r="AB80">
            <v>11574</v>
          </cell>
          <cell r="AC80">
            <v>12133</v>
          </cell>
          <cell r="AD80">
            <v>11425</v>
          </cell>
          <cell r="AE80">
            <v>11543</v>
          </cell>
        </row>
        <row r="81">
          <cell r="R81">
            <v>15915</v>
          </cell>
          <cell r="S81">
            <v>16513</v>
          </cell>
          <cell r="T81">
            <v>16722</v>
          </cell>
          <cell r="U81">
            <v>17285</v>
          </cell>
          <cell r="V81">
            <v>16260</v>
          </cell>
          <cell r="W81">
            <v>15733</v>
          </cell>
          <cell r="X81">
            <v>16244</v>
          </cell>
          <cell r="Y81">
            <v>18165</v>
          </cell>
          <cell r="Z81">
            <v>18418</v>
          </cell>
          <cell r="AA81">
            <v>19210</v>
          </cell>
          <cell r="AB81">
            <v>19936</v>
          </cell>
          <cell r="AC81">
            <v>18985</v>
          </cell>
          <cell r="AD81">
            <v>16540</v>
          </cell>
          <cell r="AE81">
            <v>15951</v>
          </cell>
        </row>
        <row r="82">
          <cell r="R82">
            <v>179937</v>
          </cell>
          <cell r="S82">
            <v>182930</v>
          </cell>
          <cell r="T82">
            <v>165785</v>
          </cell>
          <cell r="U82">
            <v>166299</v>
          </cell>
          <cell r="V82">
            <v>158635</v>
          </cell>
          <cell r="W82">
            <v>148754</v>
          </cell>
          <cell r="X82">
            <v>144987</v>
          </cell>
          <cell r="Y82">
            <v>147412</v>
          </cell>
          <cell r="Z82">
            <v>150939</v>
          </cell>
          <cell r="AA82">
            <v>153451</v>
          </cell>
          <cell r="AB82">
            <v>153455</v>
          </cell>
          <cell r="AC82">
            <v>148403</v>
          </cell>
          <cell r="AD82">
            <v>125607</v>
          </cell>
          <cell r="AE82">
            <v>119972</v>
          </cell>
        </row>
        <row r="83">
          <cell r="R83">
            <v>666246</v>
          </cell>
          <cell r="S83">
            <v>679490</v>
          </cell>
          <cell r="T83">
            <v>659095</v>
          </cell>
          <cell r="U83">
            <v>647125</v>
          </cell>
          <cell r="V83">
            <v>623319</v>
          </cell>
          <cell r="W83">
            <v>575045</v>
          </cell>
          <cell r="X83">
            <v>544137</v>
          </cell>
          <cell r="Y83">
            <v>545744</v>
          </cell>
          <cell r="Z83">
            <v>560846</v>
          </cell>
          <cell r="AA83">
            <v>580907</v>
          </cell>
          <cell r="AB83">
            <v>584854</v>
          </cell>
          <cell r="AC83">
            <v>569360</v>
          </cell>
          <cell r="AD83">
            <v>505716</v>
          </cell>
          <cell r="AE83">
            <v>493238</v>
          </cell>
        </row>
        <row r="84">
          <cell r="R84">
            <v>0.99772524765448922</v>
          </cell>
          <cell r="S84">
            <v>0.99844537049554183</v>
          </cell>
          <cell r="T84">
            <v>0.99927377367816184</v>
          </cell>
          <cell r="U84">
            <v>0.99586036025638069</v>
          </cell>
          <cell r="V84">
            <v>1.0018821888039502</v>
          </cell>
          <cell r="W84">
            <v>1.0053533059548974</v>
          </cell>
          <cell r="X84">
            <v>1.0014170901066866</v>
          </cell>
          <cell r="Y84">
            <v>1.0013026710260278</v>
          </cell>
          <cell r="Z84">
            <v>1.0020618483022805</v>
          </cell>
          <cell r="AA84">
            <v>1.002312070908109</v>
          </cell>
          <cell r="AB84">
            <v>1.0015892424725052</v>
          </cell>
          <cell r="AC84">
            <v>1.0006326889279438</v>
          </cell>
          <cell r="AD84">
            <v>1.0019158036964908</v>
          </cell>
          <cell r="AE84">
            <v>1.0030075707816226</v>
          </cell>
        </row>
      </sheetData>
      <sheetData sheetId="11">
        <row r="20">
          <cell r="AB20">
            <v>685191.00450982037</v>
          </cell>
          <cell r="AC20">
            <v>596548.20473881776</v>
          </cell>
          <cell r="AD20">
            <v>483938.3798507941</v>
          </cell>
          <cell r="AE20">
            <v>527033.92175409861</v>
          </cell>
        </row>
        <row r="21">
          <cell r="AB21">
            <v>943682.68088198837</v>
          </cell>
          <cell r="AC21">
            <v>830208.88036835718</v>
          </cell>
          <cell r="AD21">
            <v>753930.23870589386</v>
          </cell>
          <cell r="AE21">
            <v>871080.35247744701</v>
          </cell>
        </row>
        <row r="22">
          <cell r="AB22">
            <v>565159.94287564873</v>
          </cell>
          <cell r="AC22">
            <v>558970.60872925993</v>
          </cell>
          <cell r="AD22">
            <v>572259.98185306403</v>
          </cell>
          <cell r="AE22">
            <v>556708.83725918015</v>
          </cell>
        </row>
        <row r="23">
          <cell r="AB23">
            <v>648754.53580453689</v>
          </cell>
          <cell r="AC23">
            <v>643800.41382252518</v>
          </cell>
          <cell r="AD23">
            <v>507081.04742742633</v>
          </cell>
          <cell r="AE23">
            <v>592950.14079819003</v>
          </cell>
        </row>
        <row r="24">
          <cell r="AB24">
            <v>286936.01310143375</v>
          </cell>
          <cell r="AC24">
            <v>288736.67150064075</v>
          </cell>
          <cell r="AD24">
            <v>274702.99513519771</v>
          </cell>
          <cell r="AE24">
            <v>302553.93400074064</v>
          </cell>
        </row>
        <row r="25">
          <cell r="AB25">
            <v>937394.72117731895</v>
          </cell>
          <cell r="AC25">
            <v>912080.37477960833</v>
          </cell>
          <cell r="AD25">
            <v>794727.87315070676</v>
          </cell>
          <cell r="AE25">
            <v>915980.80462188413</v>
          </cell>
        </row>
        <row r="26">
          <cell r="AB26">
            <v>2058089.550569477</v>
          </cell>
          <cell r="AC26">
            <v>1844519.6631027595</v>
          </cell>
          <cell r="AD26">
            <v>1808370.9297799692</v>
          </cell>
          <cell r="AE26">
            <v>1928192.5544098606</v>
          </cell>
        </row>
        <row r="27">
          <cell r="AB27">
            <v>1554881.3979650601</v>
          </cell>
          <cell r="AC27">
            <v>1634169.8108176619</v>
          </cell>
          <cell r="AD27">
            <v>1759674.7863607961</v>
          </cell>
          <cell r="AE27">
            <v>2076094.7759013497</v>
          </cell>
        </row>
        <row r="28">
          <cell r="AB28">
            <v>63433.426931604743</v>
          </cell>
          <cell r="AC28">
            <v>66425.748379317301</v>
          </cell>
          <cell r="AD28">
            <v>79151.326502888085</v>
          </cell>
          <cell r="AE28">
            <v>85845.446431490171</v>
          </cell>
        </row>
        <row r="29">
          <cell r="AB29">
            <v>190153.07686218477</v>
          </cell>
          <cell r="AC29">
            <v>187038.28744679055</v>
          </cell>
          <cell r="AD29">
            <v>191274.05068698598</v>
          </cell>
          <cell r="AE29">
            <v>191883.99555047645</v>
          </cell>
        </row>
        <row r="30">
          <cell r="AB30">
            <v>3238398.687584531</v>
          </cell>
          <cell r="AC30">
            <v>3213218.0296330545</v>
          </cell>
          <cell r="AD30">
            <v>3135340.9792414741</v>
          </cell>
          <cell r="AE30">
            <v>3367867.7846948942</v>
          </cell>
        </row>
        <row r="31">
          <cell r="AB31">
            <v>3921798.3362258212</v>
          </cell>
          <cell r="AC31">
            <v>3926905.9078965583</v>
          </cell>
          <cell r="AD31">
            <v>3966158.185490815</v>
          </cell>
          <cell r="AE31">
            <v>4341994.2565287473</v>
          </cell>
        </row>
        <row r="32">
          <cell r="AB32">
            <v>31549091.228681069</v>
          </cell>
          <cell r="AC32">
            <v>31194730.502038229</v>
          </cell>
          <cell r="AD32">
            <v>31505102.105258308</v>
          </cell>
          <cell r="AE32">
            <v>33927719.7277923</v>
          </cell>
        </row>
      </sheetData>
      <sheetData sheetId="12">
        <row r="20">
          <cell r="H20">
            <v>420.90410493345433</v>
          </cell>
          <cell r="I20">
            <v>423.13679518832237</v>
          </cell>
          <cell r="J20">
            <v>394.67431530947567</v>
          </cell>
          <cell r="K20">
            <v>468.25061854804272</v>
          </cell>
          <cell r="L20">
            <v>344.52373444721451</v>
          </cell>
          <cell r="M20">
            <v>445.49503488725964</v>
          </cell>
          <cell r="N20">
            <v>348.28403706589631</v>
          </cell>
          <cell r="O20">
            <v>362.3397594571631</v>
          </cell>
          <cell r="P20">
            <v>371.606224056516</v>
          </cell>
          <cell r="Q20">
            <v>312.50970489313931</v>
          </cell>
          <cell r="R20">
            <v>335.2975740310236</v>
          </cell>
          <cell r="S20">
            <v>342.2055640259951</v>
          </cell>
          <cell r="T20">
            <v>402.99180686349803</v>
          </cell>
          <cell r="U20">
            <v>414.03797570414213</v>
          </cell>
          <cell r="V20">
            <v>389.97709928167609</v>
          </cell>
          <cell r="W20">
            <v>391.37822136142915</v>
          </cell>
          <cell r="X20">
            <v>293.2540267496567</v>
          </cell>
          <cell r="Y20">
            <v>312.26727082893217</v>
          </cell>
          <cell r="Z20">
            <v>358.48883909919152</v>
          </cell>
          <cell r="AA20">
            <v>360.66110448832524</v>
          </cell>
          <cell r="AB20">
            <v>326.86508800620044</v>
          </cell>
          <cell r="AC20">
            <v>307.34855388727095</v>
          </cell>
          <cell r="AD20">
            <v>315.74630914426245</v>
          </cell>
          <cell r="AE20">
            <v>390.84711724540011</v>
          </cell>
        </row>
        <row r="21">
          <cell r="G21">
            <v>25.652573750057851</v>
          </cell>
          <cell r="H21">
            <v>25.562876348592489</v>
          </cell>
          <cell r="I21">
            <v>25.698333253680506</v>
          </cell>
          <cell r="J21">
            <v>13.848576325371898</v>
          </cell>
          <cell r="K21">
            <v>28.066991307719697</v>
          </cell>
          <cell r="L21">
            <v>16.117144199118059</v>
          </cell>
          <cell r="M21">
            <v>37.124640142297991</v>
          </cell>
          <cell r="N21">
            <v>24.163570975730682</v>
          </cell>
          <cell r="O21">
            <v>20.725655611245173</v>
          </cell>
          <cell r="P21">
            <v>16.890770559431886</v>
          </cell>
          <cell r="Q21">
            <v>14.204568678363051</v>
          </cell>
          <cell r="R21">
            <v>15.240536736838072</v>
          </cell>
          <cell r="S21">
            <v>43.601175474442854</v>
          </cell>
          <cell r="T21">
            <v>51.34627945462649</v>
          </cell>
          <cell r="U21">
            <v>52.753693876351583</v>
          </cell>
          <cell r="V21">
            <v>49.688014634735822</v>
          </cell>
          <cell r="W21">
            <v>47.389006316911576</v>
          </cell>
          <cell r="X21">
            <v>39.719600078948531</v>
          </cell>
          <cell r="Y21">
            <v>42.946811008193642</v>
          </cell>
          <cell r="Z21">
            <v>42.912847331836325</v>
          </cell>
          <cell r="AA21">
            <v>45.360843253028662</v>
          </cell>
          <cell r="AB21">
            <v>43.780346509804978</v>
          </cell>
          <cell r="AC21">
            <v>37.521853433522573</v>
          </cell>
          <cell r="AD21">
            <v>21.874406648760488</v>
          </cell>
          <cell r="AE21">
            <v>28.568841979826072</v>
          </cell>
        </row>
        <row r="22">
          <cell r="G22">
            <v>148.09067407337858</v>
          </cell>
          <cell r="H22">
            <v>147.57241187782651</v>
          </cell>
          <cell r="I22">
            <v>148.35520903287315</v>
          </cell>
          <cell r="J22">
            <v>165.79860767185517</v>
          </cell>
          <cell r="K22">
            <v>173.03383335582868</v>
          </cell>
          <cell r="L22">
            <v>144.04017279599154</v>
          </cell>
          <cell r="M22">
            <v>167.02077778073459</v>
          </cell>
          <cell r="N22">
            <v>156.95175264438686</v>
          </cell>
          <cell r="O22">
            <v>159.76203940526821</v>
          </cell>
          <cell r="P22">
            <v>160.37081910472003</v>
          </cell>
          <cell r="Q22">
            <v>134.84041862377427</v>
          </cell>
          <cell r="R22">
            <v>144.66695632902375</v>
          </cell>
          <cell r="S22">
            <v>123.14160260115491</v>
          </cell>
          <cell r="T22">
            <v>145.02256658050578</v>
          </cell>
          <cell r="U22">
            <v>148.98487297542223</v>
          </cell>
          <cell r="V22">
            <v>140.3064744760587</v>
          </cell>
          <cell r="W22">
            <v>145.5638815883764</v>
          </cell>
          <cell r="X22">
            <v>115.86372571929033</v>
          </cell>
          <cell r="Y22">
            <v>125.98853086440919</v>
          </cell>
          <cell r="Z22">
            <v>141.5697676064546</v>
          </cell>
          <cell r="AA22">
            <v>139.73676861475923</v>
          </cell>
          <cell r="AB22">
            <v>137.37429289745472</v>
          </cell>
          <cell r="AC22">
            <v>118.55546948593621</v>
          </cell>
          <cell r="AD22">
            <v>121.9097195623316</v>
          </cell>
          <cell r="AE22">
            <v>123.60453687075486</v>
          </cell>
        </row>
        <row r="23">
          <cell r="G23">
            <v>285.87082646496032</v>
          </cell>
          <cell r="H23">
            <v>284.87051536995608</v>
          </cell>
          <cell r="I23">
            <v>286.38156346652335</v>
          </cell>
          <cell r="J23">
            <v>292.12065892251803</v>
          </cell>
          <cell r="K23">
            <v>295.25657380571096</v>
          </cell>
          <cell r="L23">
            <v>273.72255952617945</v>
          </cell>
          <cell r="M23">
            <v>296.99142911960104</v>
          </cell>
          <cell r="N23">
            <v>303.2728886913564</v>
          </cell>
          <cell r="O23">
            <v>305.80805486181697</v>
          </cell>
          <cell r="P23">
            <v>304.02727286374443</v>
          </cell>
          <cell r="Q23">
            <v>255.67266336902762</v>
          </cell>
          <cell r="R23">
            <v>274.31306879249058</v>
          </cell>
          <cell r="S23">
            <v>295.74791991806399</v>
          </cell>
          <cell r="T23">
            <v>348.28133891832391</v>
          </cell>
          <cell r="U23">
            <v>357.82579254635169</v>
          </cell>
          <cell r="V23">
            <v>337.03000536087393</v>
          </cell>
          <cell r="W23">
            <v>341.86317827135667</v>
          </cell>
          <cell r="X23">
            <v>297.0016363582576</v>
          </cell>
          <cell r="Y23">
            <v>256.94850517252331</v>
          </cell>
          <cell r="Z23">
            <v>276.85700974362169</v>
          </cell>
          <cell r="AA23">
            <v>297.90433494381182</v>
          </cell>
          <cell r="AB23">
            <v>295.22513781900727</v>
          </cell>
          <cell r="AC23">
            <v>265.07383573829964</v>
          </cell>
          <cell r="AD23">
            <v>267.25903800414943</v>
          </cell>
          <cell r="AE23">
            <v>299.10375236482099</v>
          </cell>
        </row>
        <row r="24">
          <cell r="G24">
            <v>881.99616063500446</v>
          </cell>
          <cell r="H24">
            <v>878.90990852982929</v>
          </cell>
          <cell r="I24">
            <v>883.57190094139946</v>
          </cell>
          <cell r="J24">
            <v>866.44215822922081</v>
          </cell>
          <cell r="K24">
            <v>964.60788783349199</v>
          </cell>
          <cell r="L24">
            <v>778.40348106905492</v>
          </cell>
          <cell r="M24">
            <v>946.6318819298931</v>
          </cell>
          <cell r="N24">
            <v>832.67224937737035</v>
          </cell>
          <cell r="O24">
            <v>848.63549634990864</v>
          </cell>
          <cell r="P24">
            <v>852.89507384849344</v>
          </cell>
          <cell r="Q24">
            <v>717.22734293522569</v>
          </cell>
          <cell r="R24">
            <v>769.51812330024813</v>
          </cell>
          <cell r="S24">
            <v>804.69619959655552</v>
          </cell>
          <cell r="T24">
            <v>947.64197928500766</v>
          </cell>
          <cell r="U24">
            <v>973.60245291650426</v>
          </cell>
          <cell r="V24">
            <v>917.00158079266578</v>
          </cell>
          <cell r="W24">
            <v>926.19414624671435</v>
          </cell>
          <cell r="X24">
            <v>745.8391027960281</v>
          </cell>
          <cell r="Y24">
            <v>738.15110558736103</v>
          </cell>
          <cell r="Z24">
            <v>819.82857199685373</v>
          </cell>
          <cell r="AA24">
            <v>843.66301387825172</v>
          </cell>
          <cell r="AB24">
            <v>803.24492655162635</v>
          </cell>
          <cell r="AC24">
            <v>728.49965144856913</v>
          </cell>
          <cell r="AD24">
            <v>726.78953384067529</v>
          </cell>
          <cell r="AE24">
            <v>842.12418774695084</v>
          </cell>
        </row>
        <row r="25">
          <cell r="G25">
            <v>1988</v>
          </cell>
          <cell r="H25">
            <v>1989</v>
          </cell>
          <cell r="I25">
            <v>1990</v>
          </cell>
          <cell r="J25">
            <v>1991</v>
          </cell>
          <cell r="K25">
            <v>1992</v>
          </cell>
          <cell r="L25">
            <v>1993</v>
          </cell>
          <cell r="M25">
            <v>1994</v>
          </cell>
          <cell r="N25">
            <v>1995</v>
          </cell>
          <cell r="O25">
            <v>1996</v>
          </cell>
          <cell r="P25">
            <v>1997</v>
          </cell>
          <cell r="Q25">
            <v>1998</v>
          </cell>
          <cell r="R25">
            <v>1999</v>
          </cell>
          <cell r="S25">
            <v>2000</v>
          </cell>
          <cell r="T25">
            <v>2001</v>
          </cell>
          <cell r="U25">
            <v>2002</v>
          </cell>
          <cell r="V25">
            <v>2003</v>
          </cell>
          <cell r="W25">
            <v>2004</v>
          </cell>
          <cell r="X25">
            <v>2005</v>
          </cell>
          <cell r="Y25">
            <v>2006</v>
          </cell>
          <cell r="Z25">
            <v>2007</v>
          </cell>
          <cell r="AA25">
            <v>2008</v>
          </cell>
          <cell r="AB25">
            <v>2009</v>
          </cell>
          <cell r="AC25">
            <v>2010</v>
          </cell>
          <cell r="AD25">
            <v>2011</v>
          </cell>
          <cell r="AE25">
            <v>2012</v>
          </cell>
        </row>
      </sheetData>
      <sheetData sheetId="13">
        <row r="20">
          <cell r="H20">
            <v>420.90410493345433</v>
          </cell>
          <cell r="I20">
            <v>423.13679518832231</v>
          </cell>
          <cell r="J20">
            <v>394.67431530947567</v>
          </cell>
          <cell r="K20">
            <v>468.25061854804272</v>
          </cell>
          <cell r="L20">
            <v>344.52373444721451</v>
          </cell>
          <cell r="M20">
            <v>445.49503488725958</v>
          </cell>
          <cell r="N20">
            <v>348.28403706589631</v>
          </cell>
          <cell r="O20">
            <v>362.3397594571631</v>
          </cell>
          <cell r="P20">
            <v>371.60622405651606</v>
          </cell>
          <cell r="Q20">
            <v>312.50970489313931</v>
          </cell>
          <cell r="R20">
            <v>335.29757403102366</v>
          </cell>
          <cell r="S20">
            <v>342.2055640259951</v>
          </cell>
          <cell r="T20">
            <v>402.99180686349797</v>
          </cell>
          <cell r="U20">
            <v>414.03797570414213</v>
          </cell>
          <cell r="V20">
            <v>389.97709928167603</v>
          </cell>
          <cell r="W20">
            <v>391.37822136142915</v>
          </cell>
          <cell r="X20">
            <v>293.2540267496567</v>
          </cell>
          <cell r="Y20">
            <v>312.26727082893217</v>
          </cell>
          <cell r="Z20">
            <v>358.48883909919152</v>
          </cell>
          <cell r="AA20">
            <v>360.66110448832524</v>
          </cell>
          <cell r="AB20">
            <v>326.86508800620044</v>
          </cell>
          <cell r="AC20">
            <v>307.34855388727095</v>
          </cell>
          <cell r="AD20">
            <v>315.74630914426245</v>
          </cell>
          <cell r="AE20">
            <v>390.84711724540011</v>
          </cell>
        </row>
        <row r="21">
          <cell r="G21">
            <v>25.652573750057851</v>
          </cell>
          <cell r="H21">
            <v>25.562876348592493</v>
          </cell>
          <cell r="I21">
            <v>25.698333253680506</v>
          </cell>
          <cell r="J21">
            <v>13.848576325371896</v>
          </cell>
          <cell r="K21">
            <v>28.066991307719693</v>
          </cell>
          <cell r="L21">
            <v>16.117144199118062</v>
          </cell>
          <cell r="M21">
            <v>37.124640142297984</v>
          </cell>
          <cell r="N21">
            <v>24.163570975730682</v>
          </cell>
          <cell r="O21">
            <v>20.725655611245173</v>
          </cell>
          <cell r="P21">
            <v>16.890770559431886</v>
          </cell>
          <cell r="Q21">
            <v>14.204568678363051</v>
          </cell>
          <cell r="R21">
            <v>15.240536736838074</v>
          </cell>
          <cell r="S21">
            <v>43.601175474442854</v>
          </cell>
          <cell r="T21">
            <v>51.34627945462649</v>
          </cell>
          <cell r="U21">
            <v>52.753693876351583</v>
          </cell>
          <cell r="V21">
            <v>49.688014634735815</v>
          </cell>
          <cell r="W21">
            <v>47.389006316911583</v>
          </cell>
          <cell r="X21">
            <v>39.719600078948538</v>
          </cell>
          <cell r="Y21">
            <v>42.946811008193649</v>
          </cell>
          <cell r="Z21">
            <v>42.912847331836332</v>
          </cell>
          <cell r="AA21">
            <v>45.360843253028669</v>
          </cell>
          <cell r="AB21">
            <v>43.780346509804978</v>
          </cell>
          <cell r="AC21">
            <v>37.521853433522573</v>
          </cell>
          <cell r="AD21">
            <v>21.874406648760488</v>
          </cell>
          <cell r="AE21">
            <v>28.568841979826072</v>
          </cell>
        </row>
        <row r="22">
          <cell r="G22">
            <v>148.09067407337858</v>
          </cell>
          <cell r="H22">
            <v>147.57241187782651</v>
          </cell>
          <cell r="I22">
            <v>148.35520903287318</v>
          </cell>
          <cell r="J22">
            <v>165.79860767185514</v>
          </cell>
          <cell r="K22">
            <v>173.03383335582868</v>
          </cell>
          <cell r="L22">
            <v>144.04017279599154</v>
          </cell>
          <cell r="M22">
            <v>167.02077778073456</v>
          </cell>
          <cell r="N22">
            <v>156.95175264438686</v>
          </cell>
          <cell r="O22">
            <v>159.76203940526821</v>
          </cell>
          <cell r="P22">
            <v>160.37081910472</v>
          </cell>
          <cell r="Q22">
            <v>134.84041862377427</v>
          </cell>
          <cell r="R22">
            <v>144.66695632902378</v>
          </cell>
          <cell r="S22">
            <v>123.14160260115491</v>
          </cell>
          <cell r="T22">
            <v>145.02256658050578</v>
          </cell>
          <cell r="U22">
            <v>148.98487297542223</v>
          </cell>
          <cell r="V22">
            <v>140.30647447605867</v>
          </cell>
          <cell r="W22">
            <v>145.56388158837643</v>
          </cell>
          <cell r="X22">
            <v>115.86372571929033</v>
          </cell>
          <cell r="Y22">
            <v>125.98853086440919</v>
          </cell>
          <cell r="Z22">
            <v>141.5697676064546</v>
          </cell>
          <cell r="AA22">
            <v>139.7367686147592</v>
          </cell>
          <cell r="AB22">
            <v>137.37429289745472</v>
          </cell>
          <cell r="AC22">
            <v>118.55546948593621</v>
          </cell>
          <cell r="AD22">
            <v>121.90971956233162</v>
          </cell>
          <cell r="AE22">
            <v>123.60453687075486</v>
          </cell>
        </row>
        <row r="23">
          <cell r="G23">
            <v>285.87082646496026</v>
          </cell>
          <cell r="H23">
            <v>284.87051536995608</v>
          </cell>
          <cell r="I23">
            <v>286.38156346652335</v>
          </cell>
          <cell r="J23">
            <v>292.12065892251798</v>
          </cell>
          <cell r="K23">
            <v>295.2565738057109</v>
          </cell>
          <cell r="L23">
            <v>273.72255952617945</v>
          </cell>
          <cell r="M23">
            <v>296.99142911960104</v>
          </cell>
          <cell r="N23">
            <v>303.27288869135646</v>
          </cell>
          <cell r="O23">
            <v>305.80805486181691</v>
          </cell>
          <cell r="P23">
            <v>304.02727286374443</v>
          </cell>
          <cell r="Q23">
            <v>255.67266336902762</v>
          </cell>
          <cell r="R23">
            <v>274.31306879249058</v>
          </cell>
          <cell r="S23">
            <v>295.74791991806393</v>
          </cell>
          <cell r="T23">
            <v>348.28133891832385</v>
          </cell>
          <cell r="U23">
            <v>357.82579254635169</v>
          </cell>
          <cell r="V23">
            <v>337.03000536087387</v>
          </cell>
          <cell r="W23">
            <v>341.86317827135667</v>
          </cell>
          <cell r="X23">
            <v>297.0016363582576</v>
          </cell>
          <cell r="Y23">
            <v>256.94850517252331</v>
          </cell>
          <cell r="Z23">
            <v>276.85700974362169</v>
          </cell>
          <cell r="AA23">
            <v>297.90433494381182</v>
          </cell>
          <cell r="AB23">
            <v>295.22513781900722</v>
          </cell>
          <cell r="AC23">
            <v>265.07383573829964</v>
          </cell>
          <cell r="AD23">
            <v>267.25903800414949</v>
          </cell>
          <cell r="AE23">
            <v>299.10375236482099</v>
          </cell>
        </row>
        <row r="24">
          <cell r="G24">
            <v>881.99616063500446</v>
          </cell>
          <cell r="H24">
            <v>878.90990852982941</v>
          </cell>
          <cell r="I24">
            <v>883.57190094139935</v>
          </cell>
          <cell r="J24">
            <v>866.44215822922069</v>
          </cell>
          <cell r="K24">
            <v>964.60788783349187</v>
          </cell>
          <cell r="L24">
            <v>778.40348106905492</v>
          </cell>
          <cell r="M24">
            <v>946.6318819298931</v>
          </cell>
          <cell r="N24">
            <v>832.67224937737035</v>
          </cell>
          <cell r="O24">
            <v>848.63549634990864</v>
          </cell>
          <cell r="P24">
            <v>852.89507384849344</v>
          </cell>
          <cell r="Q24">
            <v>717.22734293522569</v>
          </cell>
          <cell r="R24">
            <v>769.51812330024813</v>
          </cell>
          <cell r="S24">
            <v>804.69619959655552</v>
          </cell>
          <cell r="T24">
            <v>947.64197928500778</v>
          </cell>
          <cell r="U24">
            <v>973.60245291650426</v>
          </cell>
          <cell r="V24">
            <v>917.00158079266578</v>
          </cell>
          <cell r="W24">
            <v>926.19414624671447</v>
          </cell>
          <cell r="X24">
            <v>745.8391027960281</v>
          </cell>
          <cell r="Y24">
            <v>738.15110558736103</v>
          </cell>
          <cell r="Z24">
            <v>819.82857199685373</v>
          </cell>
          <cell r="AA24">
            <v>843.66301387825172</v>
          </cell>
          <cell r="AB24">
            <v>803.24492655162635</v>
          </cell>
          <cell r="AC24">
            <v>728.49965144856913</v>
          </cell>
          <cell r="AD24">
            <v>726.78953384067529</v>
          </cell>
          <cell r="AE24">
            <v>842.12418774695072</v>
          </cell>
        </row>
        <row r="25">
          <cell r="G25">
            <v>1988</v>
          </cell>
          <cell r="H25">
            <v>1989</v>
          </cell>
          <cell r="I25">
            <v>1990</v>
          </cell>
          <cell r="J25">
            <v>1991</v>
          </cell>
          <cell r="K25">
            <v>1992</v>
          </cell>
          <cell r="L25">
            <v>1993</v>
          </cell>
          <cell r="M25">
            <v>1994</v>
          </cell>
          <cell r="N25">
            <v>1995</v>
          </cell>
          <cell r="O25">
            <v>1996</v>
          </cell>
          <cell r="P25">
            <v>1997</v>
          </cell>
          <cell r="Q25">
            <v>1998</v>
          </cell>
          <cell r="R25">
            <v>1999</v>
          </cell>
          <cell r="S25">
            <v>2000</v>
          </cell>
          <cell r="T25">
            <v>2001</v>
          </cell>
          <cell r="U25">
            <v>2002</v>
          </cell>
          <cell r="V25">
            <v>2003</v>
          </cell>
          <cell r="W25">
            <v>2004</v>
          </cell>
          <cell r="X25">
            <v>2005</v>
          </cell>
          <cell r="Y25">
            <v>2006</v>
          </cell>
          <cell r="Z25">
            <v>2007</v>
          </cell>
          <cell r="AA25">
            <v>2008</v>
          </cell>
          <cell r="AB25">
            <v>2009</v>
          </cell>
          <cell r="AC25">
            <v>2010</v>
          </cell>
          <cell r="AD25">
            <v>2011</v>
          </cell>
          <cell r="AE25">
            <v>2012</v>
          </cell>
        </row>
        <row r="50">
          <cell r="G50">
            <v>1988</v>
          </cell>
          <cell r="H50">
            <v>1989</v>
          </cell>
          <cell r="I50">
            <v>1990</v>
          </cell>
          <cell r="J50">
            <v>1991</v>
          </cell>
          <cell r="K50">
            <v>1992</v>
          </cell>
          <cell r="L50">
            <v>1993</v>
          </cell>
          <cell r="M50">
            <v>1994</v>
          </cell>
          <cell r="N50">
            <v>1995</v>
          </cell>
          <cell r="O50">
            <v>1996</v>
          </cell>
          <cell r="P50">
            <v>1997</v>
          </cell>
          <cell r="Q50">
            <v>1998</v>
          </cell>
          <cell r="R50">
            <v>1999</v>
          </cell>
          <cell r="S50">
            <v>2000</v>
          </cell>
          <cell r="T50">
            <v>2001</v>
          </cell>
          <cell r="U50">
            <v>2002</v>
          </cell>
          <cell r="V50">
            <v>2003</v>
          </cell>
          <cell r="W50">
            <v>2004</v>
          </cell>
          <cell r="X50">
            <v>2005</v>
          </cell>
          <cell r="Y50">
            <v>2006</v>
          </cell>
          <cell r="Z50">
            <v>2007</v>
          </cell>
          <cell r="AA50">
            <v>2008</v>
          </cell>
          <cell r="AB50">
            <v>2009</v>
          </cell>
          <cell r="AC50">
            <v>2010</v>
          </cell>
          <cell r="AD50">
            <v>2011</v>
          </cell>
          <cell r="AE50">
            <v>2012</v>
          </cell>
        </row>
        <row r="51">
          <cell r="G51">
            <v>422.38208634660771</v>
          </cell>
          <cell r="H51">
            <v>420.90410493345433</v>
          </cell>
          <cell r="I51">
            <v>423.13679518832231</v>
          </cell>
          <cell r="J51">
            <v>394.67431530947567</v>
          </cell>
          <cell r="K51">
            <v>468.25061854804272</v>
          </cell>
          <cell r="L51">
            <v>344.52373444721451</v>
          </cell>
          <cell r="M51">
            <v>445.49503488725958</v>
          </cell>
          <cell r="N51">
            <v>348.28403706589631</v>
          </cell>
          <cell r="O51">
            <v>362.3397594571631</v>
          </cell>
          <cell r="P51">
            <v>371.60622405651606</v>
          </cell>
          <cell r="Q51">
            <v>312.50970489313931</v>
          </cell>
          <cell r="R51">
            <v>335.29757403102366</v>
          </cell>
          <cell r="S51">
            <v>342.2055640259951</v>
          </cell>
          <cell r="T51">
            <v>402.99180686349797</v>
          </cell>
          <cell r="U51">
            <v>414.03797570414213</v>
          </cell>
          <cell r="V51">
            <v>389.97709928167603</v>
          </cell>
          <cell r="W51">
            <v>391.37822136142915</v>
          </cell>
          <cell r="X51">
            <v>293.2540267496567</v>
          </cell>
          <cell r="Y51">
            <v>312.26727082893217</v>
          </cell>
          <cell r="Z51">
            <v>358.48883909919152</v>
          </cell>
          <cell r="AA51">
            <v>360.66110448832524</v>
          </cell>
          <cell r="AB51">
            <v>326.86508800620044</v>
          </cell>
          <cell r="AC51">
            <v>307.34855388727095</v>
          </cell>
          <cell r="AD51">
            <v>315.74630914426245</v>
          </cell>
          <cell r="AE51">
            <v>390.84711724540011</v>
          </cell>
        </row>
        <row r="52">
          <cell r="G52">
            <v>25.652573750057851</v>
          </cell>
          <cell r="H52">
            <v>25.562876348592493</v>
          </cell>
          <cell r="I52">
            <v>25.698333253680506</v>
          </cell>
          <cell r="J52">
            <v>13.848576325371896</v>
          </cell>
          <cell r="K52">
            <v>28.066991307719693</v>
          </cell>
          <cell r="L52">
            <v>16.117144199118062</v>
          </cell>
          <cell r="M52">
            <v>37.124640142297984</v>
          </cell>
          <cell r="N52">
            <v>24.163570975730682</v>
          </cell>
          <cell r="O52">
            <v>20.725655611245173</v>
          </cell>
          <cell r="P52">
            <v>16.890770559431886</v>
          </cell>
          <cell r="Q52">
            <v>14.204568678363051</v>
          </cell>
          <cell r="R52">
            <v>15.240536736838074</v>
          </cell>
          <cell r="S52">
            <v>43.601175474442854</v>
          </cell>
          <cell r="T52">
            <v>51.34627945462649</v>
          </cell>
          <cell r="U52">
            <v>52.753693876351583</v>
          </cell>
          <cell r="V52">
            <v>49.688014634735815</v>
          </cell>
          <cell r="W52">
            <v>47.389006316911583</v>
          </cell>
          <cell r="X52">
            <v>39.719600078948538</v>
          </cell>
          <cell r="Y52">
            <v>42.946811008193649</v>
          </cell>
          <cell r="Z52">
            <v>42.912847331836332</v>
          </cell>
          <cell r="AA52">
            <v>45.360843253028669</v>
          </cell>
          <cell r="AB52">
            <v>43.780346509804978</v>
          </cell>
          <cell r="AC52">
            <v>37.521853433522573</v>
          </cell>
          <cell r="AD52">
            <v>21.874406648760488</v>
          </cell>
          <cell r="AE52">
            <v>28.568841979826072</v>
          </cell>
        </row>
        <row r="53">
          <cell r="G53">
            <v>148.09067407337858</v>
          </cell>
          <cell r="H53">
            <v>147.57241187782651</v>
          </cell>
          <cell r="I53">
            <v>148.35520903287318</v>
          </cell>
          <cell r="J53">
            <v>165.79860767185514</v>
          </cell>
          <cell r="K53">
            <v>173.03383335582868</v>
          </cell>
          <cell r="L53">
            <v>144.04017279599154</v>
          </cell>
          <cell r="M53">
            <v>167.02077778073456</v>
          </cell>
          <cell r="N53">
            <v>156.95175264438686</v>
          </cell>
          <cell r="O53">
            <v>159.76203940526821</v>
          </cell>
          <cell r="P53">
            <v>160.37081910472</v>
          </cell>
          <cell r="Q53">
            <v>134.84041862377427</v>
          </cell>
          <cell r="R53">
            <v>144.66695632902378</v>
          </cell>
          <cell r="S53">
            <v>123.14160260115491</v>
          </cell>
          <cell r="T53">
            <v>145.02256658050578</v>
          </cell>
          <cell r="U53">
            <v>148.98487297542223</v>
          </cell>
          <cell r="V53">
            <v>140.30647447605867</v>
          </cell>
          <cell r="W53">
            <v>145.56388158837643</v>
          </cell>
          <cell r="X53">
            <v>115.86372571929033</v>
          </cell>
          <cell r="Y53">
            <v>125.98853086440919</v>
          </cell>
          <cell r="Z53">
            <v>141.5697676064546</v>
          </cell>
          <cell r="AA53">
            <v>139.7367686147592</v>
          </cell>
          <cell r="AB53">
            <v>137.37429289745472</v>
          </cell>
          <cell r="AC53">
            <v>118.55546948593621</v>
          </cell>
          <cell r="AD53">
            <v>121.90971956233162</v>
          </cell>
          <cell r="AE53">
            <v>123.60453687075486</v>
          </cell>
        </row>
        <row r="54">
          <cell r="G54">
            <v>285.87082646496026</v>
          </cell>
          <cell r="H54">
            <v>284.87051536995608</v>
          </cell>
          <cell r="I54">
            <v>286.38156346652335</v>
          </cell>
          <cell r="J54">
            <v>292.12065892251798</v>
          </cell>
          <cell r="K54">
            <v>295.2565738057109</v>
          </cell>
          <cell r="L54">
            <v>273.72255952617945</v>
          </cell>
          <cell r="M54">
            <v>296.99142911960104</v>
          </cell>
          <cell r="N54">
            <v>303.27288869135646</v>
          </cell>
          <cell r="O54">
            <v>305.80805486181691</v>
          </cell>
          <cell r="P54">
            <v>304.02727286374443</v>
          </cell>
          <cell r="Q54">
            <v>255.67266336902762</v>
          </cell>
          <cell r="R54">
            <v>274.31306879249058</v>
          </cell>
          <cell r="S54">
            <v>295.74791991806393</v>
          </cell>
          <cell r="T54">
            <v>348.28133891832385</v>
          </cell>
          <cell r="U54">
            <v>357.82579254635169</v>
          </cell>
          <cell r="V54">
            <v>337.03000536087387</v>
          </cell>
          <cell r="W54">
            <v>341.86317827135667</v>
          </cell>
          <cell r="X54">
            <v>297.0016363582576</v>
          </cell>
          <cell r="Y54">
            <v>256.94850517252331</v>
          </cell>
          <cell r="Z54">
            <v>276.85700974362169</v>
          </cell>
          <cell r="AA54">
            <v>297.90433494381182</v>
          </cell>
          <cell r="AB54">
            <v>295.22513781900722</v>
          </cell>
          <cell r="AC54">
            <v>265.07383573829964</v>
          </cell>
          <cell r="AD54">
            <v>267.25903800414949</v>
          </cell>
          <cell r="AE54">
            <v>299.10375236482099</v>
          </cell>
        </row>
        <row r="55">
          <cell r="G55">
            <v>881.99616063500446</v>
          </cell>
          <cell r="H55">
            <v>878.90990852982941</v>
          </cell>
          <cell r="I55">
            <v>883.57190094139935</v>
          </cell>
          <cell r="J55">
            <v>866.44215822922069</v>
          </cell>
          <cell r="K55">
            <v>964.60788783349187</v>
          </cell>
          <cell r="L55">
            <v>778.40348106905492</v>
          </cell>
          <cell r="M55">
            <v>946.6318819298931</v>
          </cell>
          <cell r="N55">
            <v>832.67224937737035</v>
          </cell>
          <cell r="O55">
            <v>848.63549634990864</v>
          </cell>
          <cell r="P55">
            <v>852.89507384849344</v>
          </cell>
          <cell r="Q55">
            <v>717.22734293522569</v>
          </cell>
          <cell r="R55">
            <v>769.51812330024813</v>
          </cell>
          <cell r="S55">
            <v>804.69619959655552</v>
          </cell>
          <cell r="T55">
            <v>947.64197928500778</v>
          </cell>
          <cell r="U55">
            <v>973.60245291650426</v>
          </cell>
          <cell r="V55">
            <v>917.00158079266578</v>
          </cell>
          <cell r="W55">
            <v>926.19414624671447</v>
          </cell>
          <cell r="X55">
            <v>745.8391027960281</v>
          </cell>
          <cell r="Y55">
            <v>738.15110558736103</v>
          </cell>
          <cell r="Z55">
            <v>819.82857199685373</v>
          </cell>
          <cell r="AA55">
            <v>843.66301387825172</v>
          </cell>
          <cell r="AB55">
            <v>803.24492655162635</v>
          </cell>
          <cell r="AC55">
            <v>728.49965144856913</v>
          </cell>
          <cell r="AD55">
            <v>726.78953384067529</v>
          </cell>
          <cell r="AE55">
            <v>842.12418774695072</v>
          </cell>
        </row>
      </sheetData>
      <sheetData sheetId="14">
        <row r="20">
          <cell r="H20">
            <v>420.90410493345433</v>
          </cell>
          <cell r="I20">
            <v>423.13679518832231</v>
          </cell>
          <cell r="J20">
            <v>394.67431530947567</v>
          </cell>
          <cell r="K20">
            <v>468.25061854804272</v>
          </cell>
          <cell r="L20">
            <v>344.52373444721451</v>
          </cell>
          <cell r="M20">
            <v>445.49503488725958</v>
          </cell>
          <cell r="N20">
            <v>348.28403706589631</v>
          </cell>
          <cell r="O20">
            <v>362.3397594571631</v>
          </cell>
          <cell r="P20">
            <v>371.60622405651606</v>
          </cell>
          <cell r="Q20">
            <v>312.50970489313931</v>
          </cell>
          <cell r="R20">
            <v>335.29757403102366</v>
          </cell>
          <cell r="S20">
            <v>342.2055640259951</v>
          </cell>
          <cell r="T20">
            <v>402.99180686349797</v>
          </cell>
          <cell r="U20">
            <v>414.03797570414213</v>
          </cell>
          <cell r="V20">
            <v>389.97709928167603</v>
          </cell>
          <cell r="W20">
            <v>391.37822136142915</v>
          </cell>
          <cell r="X20">
            <v>293.2540267496567</v>
          </cell>
          <cell r="Y20">
            <v>312.26727082893217</v>
          </cell>
          <cell r="Z20">
            <v>358.48883909919152</v>
          </cell>
          <cell r="AA20">
            <v>360.66110448832524</v>
          </cell>
          <cell r="AB20">
            <v>326.86508800620044</v>
          </cell>
          <cell r="AC20">
            <v>307.34855388727095</v>
          </cell>
          <cell r="AD20">
            <v>315.74630914426245</v>
          </cell>
          <cell r="AE20">
            <v>390.84711724540011</v>
          </cell>
        </row>
        <row r="21">
          <cell r="G21">
            <v>25.652573750057851</v>
          </cell>
          <cell r="H21">
            <v>25.562876348592493</v>
          </cell>
          <cell r="I21">
            <v>25.698333253680506</v>
          </cell>
          <cell r="J21">
            <v>13.848576325371896</v>
          </cell>
          <cell r="K21">
            <v>28.066991307719693</v>
          </cell>
          <cell r="L21">
            <v>16.117144199118062</v>
          </cell>
          <cell r="M21">
            <v>37.124640142297984</v>
          </cell>
          <cell r="N21">
            <v>24.163570975730682</v>
          </cell>
          <cell r="O21">
            <v>20.725655611245173</v>
          </cell>
          <cell r="P21">
            <v>16.890770559431886</v>
          </cell>
          <cell r="Q21">
            <v>14.204568678363051</v>
          </cell>
          <cell r="R21">
            <v>15.240536736838074</v>
          </cell>
          <cell r="S21">
            <v>43.601175474442854</v>
          </cell>
          <cell r="T21">
            <v>51.34627945462649</v>
          </cell>
          <cell r="U21">
            <v>52.753693876351583</v>
          </cell>
          <cell r="V21">
            <v>49.688014634735815</v>
          </cell>
          <cell r="W21">
            <v>47.389006316911583</v>
          </cell>
          <cell r="X21">
            <v>39.719600078948538</v>
          </cell>
          <cell r="Y21">
            <v>42.946811008193649</v>
          </cell>
          <cell r="Z21">
            <v>42.912847331836332</v>
          </cell>
          <cell r="AA21">
            <v>45.360843253028669</v>
          </cell>
          <cell r="AB21">
            <v>43.780346509804978</v>
          </cell>
          <cell r="AC21">
            <v>37.521853433522573</v>
          </cell>
          <cell r="AD21">
            <v>21.874406648760488</v>
          </cell>
          <cell r="AE21">
            <v>28.568841979826072</v>
          </cell>
        </row>
        <row r="22">
          <cell r="G22">
            <v>148.09067407337858</v>
          </cell>
          <cell r="H22">
            <v>147.57241187782651</v>
          </cell>
          <cell r="I22">
            <v>148.35520903287318</v>
          </cell>
          <cell r="J22">
            <v>165.79860767185514</v>
          </cell>
          <cell r="K22">
            <v>173.03383335582868</v>
          </cell>
          <cell r="L22">
            <v>144.04017279599154</v>
          </cell>
          <cell r="M22">
            <v>167.02077778073456</v>
          </cell>
          <cell r="N22">
            <v>156.95175264438686</v>
          </cell>
          <cell r="O22">
            <v>159.76203940526821</v>
          </cell>
          <cell r="P22">
            <v>160.37081910472</v>
          </cell>
          <cell r="Q22">
            <v>134.84041862377427</v>
          </cell>
          <cell r="R22">
            <v>144.66695632902378</v>
          </cell>
          <cell r="S22">
            <v>123.14160260115491</v>
          </cell>
          <cell r="T22">
            <v>145.02256658050578</v>
          </cell>
          <cell r="U22">
            <v>148.98487297542223</v>
          </cell>
          <cell r="V22">
            <v>140.30647447605867</v>
          </cell>
          <cell r="W22">
            <v>145.56388158837643</v>
          </cell>
          <cell r="X22">
            <v>115.86372571929033</v>
          </cell>
          <cell r="Y22">
            <v>125.98853086440919</v>
          </cell>
          <cell r="Z22">
            <v>141.5697676064546</v>
          </cell>
          <cell r="AA22">
            <v>139.7367686147592</v>
          </cell>
          <cell r="AB22">
            <v>137.37429289745472</v>
          </cell>
          <cell r="AC22">
            <v>118.55546948593621</v>
          </cell>
          <cell r="AD22">
            <v>121.90971956233162</v>
          </cell>
          <cell r="AE22">
            <v>123.60453687075486</v>
          </cell>
        </row>
        <row r="23">
          <cell r="G23">
            <v>285.87082646496026</v>
          </cell>
          <cell r="H23">
            <v>284.87051536995608</v>
          </cell>
          <cell r="I23">
            <v>286.38156346652335</v>
          </cell>
          <cell r="J23">
            <v>292.12065892251798</v>
          </cell>
          <cell r="K23">
            <v>295.2565738057109</v>
          </cell>
          <cell r="L23">
            <v>273.72255952617945</v>
          </cell>
          <cell r="M23">
            <v>296.99142911960104</v>
          </cell>
          <cell r="N23">
            <v>303.27288869135646</v>
          </cell>
          <cell r="O23">
            <v>305.80805486181691</v>
          </cell>
          <cell r="P23">
            <v>304.02727286374443</v>
          </cell>
          <cell r="Q23">
            <v>255.67266336902762</v>
          </cell>
          <cell r="R23">
            <v>274.31306879249058</v>
          </cell>
          <cell r="S23">
            <v>295.74791991806393</v>
          </cell>
          <cell r="T23">
            <v>348.28133891832385</v>
          </cell>
          <cell r="U23">
            <v>357.82579254635169</v>
          </cell>
          <cell r="V23">
            <v>337.03000536087387</v>
          </cell>
          <cell r="W23">
            <v>341.86317827135667</v>
          </cell>
          <cell r="X23">
            <v>297.0016363582576</v>
          </cell>
          <cell r="Y23">
            <v>256.94850517252331</v>
          </cell>
          <cell r="Z23">
            <v>276.85700974362169</v>
          </cell>
          <cell r="AA23">
            <v>297.90433494381182</v>
          </cell>
          <cell r="AB23">
            <v>295.22513781900722</v>
          </cell>
          <cell r="AC23">
            <v>265.07383573829964</v>
          </cell>
          <cell r="AD23">
            <v>267.25903800414949</v>
          </cell>
          <cell r="AE23">
            <v>299.10375236482099</v>
          </cell>
        </row>
        <row r="24">
          <cell r="G24">
            <v>881.99616063500446</v>
          </cell>
          <cell r="H24">
            <v>878.90990852982941</v>
          </cell>
          <cell r="I24">
            <v>883.57190094139935</v>
          </cell>
          <cell r="J24">
            <v>866.44215822922069</v>
          </cell>
          <cell r="K24">
            <v>964.60788783349187</v>
          </cell>
          <cell r="L24">
            <v>778.40348106905492</v>
          </cell>
          <cell r="M24">
            <v>946.6318819298931</v>
          </cell>
          <cell r="N24">
            <v>832.67224937737035</v>
          </cell>
          <cell r="O24">
            <v>848.63549634990864</v>
          </cell>
          <cell r="P24">
            <v>852.89507384849344</v>
          </cell>
          <cell r="Q24">
            <v>717.22734293522569</v>
          </cell>
          <cell r="R24">
            <v>769.51812330024813</v>
          </cell>
          <cell r="S24">
            <v>804.69619959655552</v>
          </cell>
          <cell r="T24">
            <v>947.64197928500778</v>
          </cell>
          <cell r="U24">
            <v>973.60245291650426</v>
          </cell>
          <cell r="V24">
            <v>917.00158079266578</v>
          </cell>
          <cell r="W24">
            <v>926.19414624671447</v>
          </cell>
          <cell r="X24">
            <v>745.8391027960281</v>
          </cell>
          <cell r="Y24">
            <v>738.15110558736103</v>
          </cell>
          <cell r="Z24">
            <v>819.82857199685373</v>
          </cell>
          <cell r="AA24">
            <v>843.66301387825172</v>
          </cell>
          <cell r="AB24">
            <v>803.24492655162635</v>
          </cell>
          <cell r="AC24">
            <v>728.49965144856913</v>
          </cell>
          <cell r="AD24">
            <v>726.78953384067529</v>
          </cell>
          <cell r="AE24">
            <v>842.12418774695072</v>
          </cell>
        </row>
        <row r="25">
          <cell r="G25">
            <v>1988</v>
          </cell>
          <cell r="H25">
            <v>1989</v>
          </cell>
          <cell r="I25">
            <v>1990</v>
          </cell>
          <cell r="J25">
            <v>1991</v>
          </cell>
          <cell r="K25">
            <v>1992</v>
          </cell>
          <cell r="L25">
            <v>1993</v>
          </cell>
          <cell r="M25">
            <v>1994</v>
          </cell>
          <cell r="N25">
            <v>1995</v>
          </cell>
          <cell r="O25">
            <v>1996</v>
          </cell>
          <cell r="P25">
            <v>1997</v>
          </cell>
          <cell r="Q25">
            <v>1998</v>
          </cell>
          <cell r="R25">
            <v>1999</v>
          </cell>
          <cell r="S25">
            <v>2000</v>
          </cell>
          <cell r="T25">
            <v>2001</v>
          </cell>
          <cell r="U25">
            <v>2002</v>
          </cell>
          <cell r="V25">
            <v>2003</v>
          </cell>
          <cell r="W25">
            <v>2004</v>
          </cell>
          <cell r="X25">
            <v>2005</v>
          </cell>
          <cell r="Y25">
            <v>2006</v>
          </cell>
          <cell r="Z25">
            <v>2007</v>
          </cell>
          <cell r="AA25">
            <v>2008</v>
          </cell>
          <cell r="AB25">
            <v>2009</v>
          </cell>
          <cell r="AC25">
            <v>2010</v>
          </cell>
          <cell r="AD25">
            <v>2011</v>
          </cell>
          <cell r="AE25">
            <v>2012</v>
          </cell>
        </row>
      </sheetData>
      <sheetData sheetId="15"/>
      <sheetData sheetId="16">
        <row r="5">
          <cell r="B5" t="str">
            <v>Anchor</v>
          </cell>
        </row>
      </sheetData>
      <sheetData sheetId="17"/>
      <sheetData sheetId="18">
        <row r="21">
          <cell r="G21" t="str">
            <v>Number_of_Circuits</v>
          </cell>
          <cell r="H21" t="str">
            <v>Pos_Rel</v>
          </cell>
          <cell r="I21" t="str">
            <v>ID</v>
          </cell>
        </row>
        <row r="22">
          <cell r="G22">
            <v>2</v>
          </cell>
          <cell r="H22" t="str">
            <v>Within 1 mile</v>
          </cell>
          <cell r="I22">
            <v>3337427414</v>
          </cell>
        </row>
        <row r="23">
          <cell r="G23">
            <v>1</v>
          </cell>
          <cell r="H23" t="str">
            <v>Within 1 mile</v>
          </cell>
          <cell r="I23">
            <v>3342618410</v>
          </cell>
        </row>
        <row r="24">
          <cell r="G24">
            <v>2</v>
          </cell>
          <cell r="H24" t="str">
            <v>Within 1 mile</v>
          </cell>
          <cell r="I24">
            <v>3352749805</v>
          </cell>
        </row>
        <row r="25">
          <cell r="G25">
            <v>2</v>
          </cell>
          <cell r="H25" t="str">
            <v>Not verified to be within 1 mile</v>
          </cell>
          <cell r="I25">
            <v>3349560210</v>
          </cell>
        </row>
        <row r="26">
          <cell r="G26">
            <v>1</v>
          </cell>
          <cell r="H26" t="str">
            <v>Not verified to be within 1 mile</v>
          </cell>
          <cell r="I26">
            <v>3349560228</v>
          </cell>
        </row>
        <row r="27">
          <cell r="G27">
            <v>2</v>
          </cell>
          <cell r="H27" t="str">
            <v>Not verified to be within 1 mile</v>
          </cell>
          <cell r="I27">
            <v>3349560223</v>
          </cell>
        </row>
        <row r="28">
          <cell r="G28">
            <v>1</v>
          </cell>
          <cell r="H28" t="str">
            <v>Within 165 feet</v>
          </cell>
          <cell r="I28">
            <v>3342618062</v>
          </cell>
        </row>
        <row r="29">
          <cell r="G29">
            <v>5</v>
          </cell>
          <cell r="H29" t="str">
            <v>Within 165 feet</v>
          </cell>
          <cell r="I29">
            <v>3349559673</v>
          </cell>
        </row>
        <row r="30">
          <cell r="G30">
            <v>7</v>
          </cell>
          <cell r="H30" t="str">
            <v>Within 165 feet</v>
          </cell>
          <cell r="I30">
            <v>3337405809</v>
          </cell>
        </row>
        <row r="31">
          <cell r="G31">
            <v>4</v>
          </cell>
          <cell r="H31" t="str">
            <v>Within 40 feet</v>
          </cell>
          <cell r="I31">
            <v>3337405811</v>
          </cell>
        </row>
        <row r="32">
          <cell r="G32">
            <v>4</v>
          </cell>
          <cell r="H32" t="str">
            <v>Within 1 mile</v>
          </cell>
          <cell r="I32">
            <v>3337405841</v>
          </cell>
        </row>
        <row r="33">
          <cell r="G33">
            <v>3</v>
          </cell>
          <cell r="H33" t="str">
            <v>Within 165 feet</v>
          </cell>
          <cell r="I33">
            <v>3337405851</v>
          </cell>
        </row>
        <row r="34">
          <cell r="G34">
            <v>1</v>
          </cell>
          <cell r="H34" t="str">
            <v>Within 1 mile</v>
          </cell>
          <cell r="I34">
            <v>3352750258</v>
          </cell>
        </row>
        <row r="35">
          <cell r="G35">
            <v>8</v>
          </cell>
          <cell r="H35" t="str">
            <v>Within 165 feet</v>
          </cell>
          <cell r="I35">
            <v>3337405875</v>
          </cell>
        </row>
        <row r="36">
          <cell r="G36">
            <v>6</v>
          </cell>
          <cell r="H36" t="str">
            <v>Within 165 feet</v>
          </cell>
          <cell r="I36">
            <v>3337405876</v>
          </cell>
        </row>
        <row r="37">
          <cell r="G37">
            <v>2</v>
          </cell>
          <cell r="H37" t="str">
            <v>Within 165 feet</v>
          </cell>
          <cell r="I37">
            <v>3342618042</v>
          </cell>
        </row>
        <row r="38">
          <cell r="G38">
            <v>4</v>
          </cell>
          <cell r="H38" t="str">
            <v>Within 1 mile</v>
          </cell>
          <cell r="I38">
            <v>3365669816</v>
          </cell>
        </row>
        <row r="39">
          <cell r="G39">
            <v>3</v>
          </cell>
          <cell r="H39" t="str">
            <v>Within 40 feet</v>
          </cell>
          <cell r="I39">
            <v>3337405945</v>
          </cell>
        </row>
        <row r="40">
          <cell r="G40">
            <v>2</v>
          </cell>
          <cell r="H40" t="str">
            <v>Within 1 mile</v>
          </cell>
          <cell r="I40">
            <v>3337428205</v>
          </cell>
        </row>
        <row r="41">
          <cell r="G41">
            <v>2</v>
          </cell>
          <cell r="H41" t="str">
            <v>Not Verified to be within 1 mile</v>
          </cell>
          <cell r="I41">
            <v>3342618238</v>
          </cell>
        </row>
        <row r="42">
          <cell r="G42">
            <v>2</v>
          </cell>
          <cell r="H42" t="str">
            <v>Not Verified to be within 1 mile</v>
          </cell>
          <cell r="I42">
            <v>3342618215</v>
          </cell>
        </row>
        <row r="43">
          <cell r="G43">
            <v>3</v>
          </cell>
          <cell r="H43" t="str">
            <v>Within 1 mile</v>
          </cell>
          <cell r="I43">
            <v>3337405994</v>
          </cell>
        </row>
        <row r="44">
          <cell r="G44">
            <v>1</v>
          </cell>
          <cell r="H44" t="str">
            <v>Within 40 feet</v>
          </cell>
          <cell r="I44">
            <v>3349559578</v>
          </cell>
        </row>
        <row r="45">
          <cell r="G45">
            <v>3</v>
          </cell>
          <cell r="H45" t="str">
            <v>Not Verified to be within 1 mile</v>
          </cell>
          <cell r="I45">
            <v>3342618203</v>
          </cell>
        </row>
        <row r="46">
          <cell r="G46">
            <v>8</v>
          </cell>
          <cell r="H46" t="str">
            <v>Within 165 feet</v>
          </cell>
          <cell r="I46">
            <v>3337406029</v>
          </cell>
        </row>
        <row r="47">
          <cell r="G47">
            <v>6</v>
          </cell>
          <cell r="H47" t="str">
            <v>Within 40 feet</v>
          </cell>
          <cell r="I47">
            <v>3337406039</v>
          </cell>
        </row>
        <row r="48">
          <cell r="G48">
            <v>5</v>
          </cell>
          <cell r="H48" t="str">
            <v>Within 40 feet</v>
          </cell>
          <cell r="I48">
            <v>3337427457</v>
          </cell>
        </row>
        <row r="49">
          <cell r="G49">
            <v>3</v>
          </cell>
          <cell r="H49" t="str">
            <v>Within 40 feet</v>
          </cell>
          <cell r="I49">
            <v>3352750139</v>
          </cell>
        </row>
        <row r="50">
          <cell r="G50">
            <v>1</v>
          </cell>
          <cell r="H50" t="str">
            <v>Within 40 feet</v>
          </cell>
          <cell r="I50">
            <v>3352750138</v>
          </cell>
        </row>
        <row r="51">
          <cell r="G51">
            <v>1</v>
          </cell>
          <cell r="H51" t="str">
            <v>Not Verified to be within 1 mile</v>
          </cell>
          <cell r="I51">
            <v>3342618050</v>
          </cell>
        </row>
        <row r="52">
          <cell r="G52">
            <v>5</v>
          </cell>
          <cell r="H52" t="str">
            <v>Within 165 feet</v>
          </cell>
          <cell r="I52">
            <v>3337406065</v>
          </cell>
        </row>
        <row r="53">
          <cell r="G53">
            <v>1</v>
          </cell>
          <cell r="H53" t="str">
            <v>Within 1 mile</v>
          </cell>
          <cell r="I53">
            <v>3337406075</v>
          </cell>
        </row>
        <row r="54">
          <cell r="G54">
            <v>4</v>
          </cell>
          <cell r="H54" t="str">
            <v>Within 40 feet</v>
          </cell>
          <cell r="I54">
            <v>3353097876</v>
          </cell>
        </row>
        <row r="55">
          <cell r="G55">
            <v>2</v>
          </cell>
          <cell r="H55" t="str">
            <v>Not Verified to be within 1 mile</v>
          </cell>
          <cell r="I55">
            <v>3342618108</v>
          </cell>
        </row>
        <row r="56">
          <cell r="G56">
            <v>5</v>
          </cell>
          <cell r="H56" t="str">
            <v>Within 1 mile</v>
          </cell>
          <cell r="I56">
            <v>3337406092</v>
          </cell>
        </row>
        <row r="57">
          <cell r="G57">
            <v>4</v>
          </cell>
          <cell r="H57" t="str">
            <v>Within 40 feet</v>
          </cell>
          <cell r="I57">
            <v>3349559515</v>
          </cell>
        </row>
        <row r="58">
          <cell r="G58">
            <v>3</v>
          </cell>
          <cell r="H58" t="str">
            <v>Within 40 feet</v>
          </cell>
          <cell r="I58">
            <v>3337406222</v>
          </cell>
        </row>
        <row r="59">
          <cell r="G59">
            <v>1</v>
          </cell>
          <cell r="H59" t="str">
            <v>Within 40 feet</v>
          </cell>
          <cell r="I59">
            <v>3349559567</v>
          </cell>
        </row>
        <row r="60">
          <cell r="G60">
            <v>3</v>
          </cell>
          <cell r="H60" t="str">
            <v>Not verified to be within 1 mile</v>
          </cell>
          <cell r="I60">
            <v>3337406235</v>
          </cell>
        </row>
        <row r="61">
          <cell r="G61">
            <v>3</v>
          </cell>
          <cell r="H61" t="str">
            <v>Not Verified to be within 1 mile</v>
          </cell>
          <cell r="I61">
            <v>3337406236</v>
          </cell>
        </row>
        <row r="62">
          <cell r="G62">
            <v>1</v>
          </cell>
          <cell r="H62" t="str">
            <v>Within 1 mile</v>
          </cell>
          <cell r="I62">
            <v>3337427508</v>
          </cell>
        </row>
        <row r="63">
          <cell r="G63">
            <v>9</v>
          </cell>
          <cell r="H63" t="str">
            <v>Within 40 feet</v>
          </cell>
          <cell r="I63">
            <v>3337406253</v>
          </cell>
        </row>
        <row r="64">
          <cell r="G64">
            <v>1</v>
          </cell>
          <cell r="H64" t="str">
            <v>Not Verified to be within 1 mile</v>
          </cell>
          <cell r="I64">
            <v>3342618167</v>
          </cell>
        </row>
        <row r="65">
          <cell r="G65">
            <v>1</v>
          </cell>
          <cell r="H65" t="str">
            <v>Not Verified to be within 1 mile</v>
          </cell>
          <cell r="I65">
            <v>3342618232</v>
          </cell>
        </row>
        <row r="66">
          <cell r="G66">
            <v>2</v>
          </cell>
          <cell r="H66" t="str">
            <v>Within 40 feet</v>
          </cell>
          <cell r="I66">
            <v>3349559646</v>
          </cell>
        </row>
        <row r="67">
          <cell r="G67">
            <v>2</v>
          </cell>
          <cell r="H67" t="str">
            <v>Within 1 mile</v>
          </cell>
          <cell r="I67">
            <v>3342618182</v>
          </cell>
        </row>
        <row r="68">
          <cell r="G68">
            <v>2</v>
          </cell>
          <cell r="H68" t="str">
            <v>Not Verified to be within 1 mile</v>
          </cell>
          <cell r="I68">
            <v>3337406279</v>
          </cell>
        </row>
        <row r="69">
          <cell r="G69">
            <v>1</v>
          </cell>
          <cell r="H69" t="str">
            <v>Within 40 feet</v>
          </cell>
          <cell r="I69">
            <v>3349559565</v>
          </cell>
        </row>
        <row r="70">
          <cell r="G70">
            <v>3</v>
          </cell>
          <cell r="H70" t="str">
            <v>Within 165 feet</v>
          </cell>
          <cell r="I70">
            <v>3337406291</v>
          </cell>
        </row>
        <row r="71">
          <cell r="G71">
            <v>1</v>
          </cell>
          <cell r="H71" t="str">
            <v>Not Verified to be within 1 mile</v>
          </cell>
          <cell r="I71">
            <v>3342618333</v>
          </cell>
        </row>
        <row r="72">
          <cell r="G72">
            <v>1</v>
          </cell>
          <cell r="H72" t="str">
            <v>Not verified to be within 1 mile</v>
          </cell>
          <cell r="I72">
            <v>3349560041</v>
          </cell>
        </row>
        <row r="73">
          <cell r="G73">
            <v>1</v>
          </cell>
          <cell r="H73" t="str">
            <v>Not verified to be within 1 mile</v>
          </cell>
          <cell r="I73">
            <v>3349560331</v>
          </cell>
        </row>
        <row r="74">
          <cell r="G74">
            <v>2</v>
          </cell>
          <cell r="H74" t="str">
            <v>Within 1 mile</v>
          </cell>
          <cell r="I74">
            <v>3342618130</v>
          </cell>
        </row>
        <row r="75">
          <cell r="G75">
            <v>4</v>
          </cell>
          <cell r="H75" t="str">
            <v>Within 165 feet</v>
          </cell>
          <cell r="I75">
            <v>3353098108</v>
          </cell>
        </row>
        <row r="76">
          <cell r="G76">
            <v>2</v>
          </cell>
          <cell r="H76" t="str">
            <v>Within 40 feet</v>
          </cell>
          <cell r="I76">
            <v>3337406325</v>
          </cell>
        </row>
        <row r="77">
          <cell r="G77">
            <v>2</v>
          </cell>
          <cell r="H77" t="str">
            <v>Within 165 feet</v>
          </cell>
          <cell r="I77">
            <v>3337406328</v>
          </cell>
        </row>
        <row r="78">
          <cell r="G78">
            <v>4</v>
          </cell>
          <cell r="H78" t="str">
            <v>Within 165 feet</v>
          </cell>
          <cell r="I78">
            <v>3349559676</v>
          </cell>
        </row>
        <row r="79">
          <cell r="G79">
            <v>5</v>
          </cell>
          <cell r="H79" t="str">
            <v>Not verified to be within 1 mile</v>
          </cell>
          <cell r="I79">
            <v>3349560178</v>
          </cell>
        </row>
        <row r="80">
          <cell r="G80">
            <v>6</v>
          </cell>
          <cell r="H80" t="str">
            <v>Within 165 feet</v>
          </cell>
          <cell r="I80">
            <v>3337406371</v>
          </cell>
        </row>
        <row r="81">
          <cell r="G81">
            <v>2</v>
          </cell>
          <cell r="H81" t="str">
            <v>Within 1 mile</v>
          </cell>
          <cell r="I81">
            <v>3342617827</v>
          </cell>
        </row>
        <row r="82">
          <cell r="G82">
            <v>2</v>
          </cell>
          <cell r="H82" t="str">
            <v>Within 1 mile</v>
          </cell>
          <cell r="I82">
            <v>3337406374</v>
          </cell>
        </row>
        <row r="83">
          <cell r="G83">
            <v>3</v>
          </cell>
          <cell r="H83" t="str">
            <v>Within 1 mile</v>
          </cell>
          <cell r="I83">
            <v>3337428236</v>
          </cell>
        </row>
        <row r="84">
          <cell r="G84">
            <v>2</v>
          </cell>
          <cell r="H84" t="str">
            <v>Within 165 feet</v>
          </cell>
          <cell r="I84">
            <v>3337406412</v>
          </cell>
        </row>
        <row r="85">
          <cell r="G85">
            <v>1</v>
          </cell>
          <cell r="H85" t="str">
            <v>Not verified to be within 1 mile</v>
          </cell>
          <cell r="I85">
            <v>3349560076</v>
          </cell>
        </row>
        <row r="86">
          <cell r="G86">
            <v>2</v>
          </cell>
          <cell r="H86" t="str">
            <v>Not Verified to be within 1 mile</v>
          </cell>
          <cell r="I86">
            <v>3342618126</v>
          </cell>
        </row>
        <row r="87">
          <cell r="G87">
            <v>1</v>
          </cell>
          <cell r="H87" t="str">
            <v>Not Verified to be within 1 mile</v>
          </cell>
          <cell r="I87">
            <v>3342618089</v>
          </cell>
        </row>
        <row r="88">
          <cell r="G88">
            <v>2</v>
          </cell>
          <cell r="H88" t="str">
            <v>Within 165 feet</v>
          </cell>
          <cell r="I88">
            <v>3352749992</v>
          </cell>
        </row>
        <row r="89">
          <cell r="G89">
            <v>1</v>
          </cell>
          <cell r="H89" t="str">
            <v>Within 165 feet</v>
          </cell>
          <cell r="I89">
            <v>3338290484</v>
          </cell>
        </row>
        <row r="90">
          <cell r="G90">
            <v>1</v>
          </cell>
          <cell r="H90" t="str">
            <v>Not Verified to be within 1 mile</v>
          </cell>
          <cell r="I90">
            <v>3342618281</v>
          </cell>
        </row>
        <row r="91">
          <cell r="G91">
            <v>3</v>
          </cell>
          <cell r="H91" t="str">
            <v>Within 40 feet</v>
          </cell>
          <cell r="I91">
            <v>3337406568</v>
          </cell>
        </row>
        <row r="92">
          <cell r="G92">
            <v>2</v>
          </cell>
          <cell r="H92" t="str">
            <v>Within 1 mile</v>
          </cell>
          <cell r="I92">
            <v>3352749896</v>
          </cell>
        </row>
        <row r="93">
          <cell r="G93">
            <v>4</v>
          </cell>
          <cell r="H93" t="str">
            <v>Within 165 feet</v>
          </cell>
          <cell r="I93">
            <v>3337406590</v>
          </cell>
        </row>
        <row r="94">
          <cell r="G94">
            <v>4</v>
          </cell>
          <cell r="H94" t="str">
            <v>Within 40 feet</v>
          </cell>
          <cell r="I94">
            <v>3337406602</v>
          </cell>
        </row>
        <row r="95">
          <cell r="G95">
            <v>2</v>
          </cell>
          <cell r="H95" t="str">
            <v>Within 1 mile</v>
          </cell>
          <cell r="I95">
            <v>3352749982</v>
          </cell>
        </row>
        <row r="96">
          <cell r="G96">
            <v>1</v>
          </cell>
          <cell r="H96" t="str">
            <v>Not Verified to be within 1 mile</v>
          </cell>
          <cell r="I96">
            <v>3337406632</v>
          </cell>
        </row>
        <row r="97">
          <cell r="G97">
            <v>3</v>
          </cell>
          <cell r="H97" t="str">
            <v>Within 165 feet</v>
          </cell>
          <cell r="I97">
            <v>3337406649</v>
          </cell>
        </row>
        <row r="98">
          <cell r="G98">
            <v>2</v>
          </cell>
          <cell r="H98" t="str">
            <v>Not verified to be within 1 mile</v>
          </cell>
          <cell r="I98">
            <v>3349559693</v>
          </cell>
        </row>
        <row r="99">
          <cell r="G99">
            <v>2</v>
          </cell>
          <cell r="H99" t="str">
            <v>Within 1 mile</v>
          </cell>
          <cell r="I99">
            <v>3353097619</v>
          </cell>
        </row>
        <row r="100">
          <cell r="G100">
            <v>2</v>
          </cell>
          <cell r="H100" t="str">
            <v>Not verified to be within 1 mile</v>
          </cell>
          <cell r="I100">
            <v>3349559868</v>
          </cell>
        </row>
        <row r="101">
          <cell r="G101">
            <v>1</v>
          </cell>
          <cell r="H101" t="str">
            <v>Within 1 mile</v>
          </cell>
          <cell r="I101">
            <v>3342618366</v>
          </cell>
        </row>
        <row r="102">
          <cell r="G102">
            <v>3</v>
          </cell>
          <cell r="H102" t="str">
            <v>Not verified to be within 1 mile</v>
          </cell>
          <cell r="I102">
            <v>3349560078</v>
          </cell>
        </row>
        <row r="103">
          <cell r="G103">
            <v>4</v>
          </cell>
          <cell r="H103" t="str">
            <v>Within 1 mile</v>
          </cell>
          <cell r="I103">
            <v>3337406789</v>
          </cell>
        </row>
        <row r="104">
          <cell r="G104">
            <v>3</v>
          </cell>
          <cell r="H104" t="str">
            <v>Within 1 mile</v>
          </cell>
          <cell r="I104">
            <v>3337406795</v>
          </cell>
        </row>
        <row r="105">
          <cell r="G105">
            <v>2</v>
          </cell>
          <cell r="H105" t="str">
            <v>Within 1 mile</v>
          </cell>
          <cell r="I105">
            <v>3337406808</v>
          </cell>
        </row>
        <row r="106">
          <cell r="G106">
            <v>4</v>
          </cell>
          <cell r="H106" t="str">
            <v>Within 1 mile</v>
          </cell>
          <cell r="I106">
            <v>3337406818</v>
          </cell>
        </row>
        <row r="107">
          <cell r="G107">
            <v>0</v>
          </cell>
          <cell r="H107" t="str">
            <v>Within 165 feet</v>
          </cell>
          <cell r="I107">
            <v>3337406821</v>
          </cell>
        </row>
        <row r="108">
          <cell r="G108">
            <v>0</v>
          </cell>
          <cell r="H108" t="str">
            <v>Within 1 mile</v>
          </cell>
          <cell r="I108">
            <v>3337406822</v>
          </cell>
        </row>
        <row r="109">
          <cell r="G109">
            <v>2</v>
          </cell>
          <cell r="H109" t="str">
            <v>Within 1 mile</v>
          </cell>
          <cell r="I109">
            <v>3352749976</v>
          </cell>
        </row>
        <row r="110">
          <cell r="G110">
            <v>7</v>
          </cell>
          <cell r="H110" t="str">
            <v>Within 40 feet</v>
          </cell>
          <cell r="I110">
            <v>3337406824</v>
          </cell>
        </row>
        <row r="111">
          <cell r="G111">
            <v>5</v>
          </cell>
          <cell r="H111" t="str">
            <v>Within 1 mile</v>
          </cell>
          <cell r="I111">
            <v>3337406842</v>
          </cell>
        </row>
        <row r="112">
          <cell r="G112">
            <v>3</v>
          </cell>
          <cell r="H112" t="str">
            <v>Within 1 mile</v>
          </cell>
          <cell r="I112">
            <v>3341136911</v>
          </cell>
        </row>
        <row r="113">
          <cell r="G113">
            <v>1</v>
          </cell>
          <cell r="H113" t="str">
            <v>Not Verified to be within 1 mile</v>
          </cell>
          <cell r="I113">
            <v>3342618111</v>
          </cell>
        </row>
        <row r="114">
          <cell r="G114">
            <v>3</v>
          </cell>
          <cell r="H114" t="str">
            <v>Not Verified to be within 1 mile</v>
          </cell>
          <cell r="I114">
            <v>3342618095</v>
          </cell>
        </row>
        <row r="115">
          <cell r="G115">
            <v>5</v>
          </cell>
          <cell r="H115" t="str">
            <v>Within 1 mile</v>
          </cell>
          <cell r="I115">
            <v>3337406867</v>
          </cell>
        </row>
        <row r="116">
          <cell r="G116">
            <v>2</v>
          </cell>
          <cell r="H116" t="str">
            <v>Within 1 mile</v>
          </cell>
          <cell r="I116">
            <v>3337406868</v>
          </cell>
        </row>
        <row r="117">
          <cell r="G117">
            <v>2</v>
          </cell>
          <cell r="H117" t="str">
            <v>Not Verified to be within 1 mile</v>
          </cell>
          <cell r="I117">
            <v>3342618197</v>
          </cell>
        </row>
        <row r="118">
          <cell r="G118">
            <v>2</v>
          </cell>
          <cell r="H118" t="str">
            <v>Within 165 feet</v>
          </cell>
          <cell r="I118">
            <v>3337406880</v>
          </cell>
        </row>
        <row r="119">
          <cell r="G119">
            <v>2</v>
          </cell>
          <cell r="H119" t="str">
            <v>Within 165 feet</v>
          </cell>
          <cell r="I119">
            <v>3349560088</v>
          </cell>
        </row>
        <row r="120">
          <cell r="G120">
            <v>2</v>
          </cell>
          <cell r="H120" t="str">
            <v>Within 1 mile</v>
          </cell>
          <cell r="I120">
            <v>3352750254</v>
          </cell>
        </row>
        <row r="121">
          <cell r="G121">
            <v>2</v>
          </cell>
          <cell r="H121" t="str">
            <v>Within 165 feet</v>
          </cell>
          <cell r="I121">
            <v>3337406994</v>
          </cell>
        </row>
        <row r="122">
          <cell r="G122">
            <v>2</v>
          </cell>
          <cell r="H122" t="str">
            <v>Within 165 feet</v>
          </cell>
          <cell r="I122">
            <v>3337406995</v>
          </cell>
        </row>
        <row r="123">
          <cell r="G123">
            <v>2</v>
          </cell>
          <cell r="H123" t="str">
            <v>Within 165 feet</v>
          </cell>
          <cell r="I123">
            <v>3337407000</v>
          </cell>
        </row>
        <row r="124">
          <cell r="G124">
            <v>1</v>
          </cell>
          <cell r="H124" t="str">
            <v>Within 165 feet</v>
          </cell>
          <cell r="I124">
            <v>3337407041</v>
          </cell>
        </row>
        <row r="125">
          <cell r="G125">
            <v>1</v>
          </cell>
          <cell r="H125" t="str">
            <v>Within 165 feet</v>
          </cell>
          <cell r="I125">
            <v>3349560137</v>
          </cell>
        </row>
        <row r="126">
          <cell r="G126">
            <v>1</v>
          </cell>
          <cell r="H126" t="str">
            <v>Within 1 mile</v>
          </cell>
          <cell r="I126">
            <v>3337428131</v>
          </cell>
        </row>
        <row r="127">
          <cell r="G127">
            <v>15</v>
          </cell>
          <cell r="H127" t="str">
            <v>Within 165 feet</v>
          </cell>
          <cell r="I127">
            <v>3337407067</v>
          </cell>
        </row>
        <row r="128">
          <cell r="G128">
            <v>3</v>
          </cell>
          <cell r="H128" t="str">
            <v>Not verified to be within 1 mile</v>
          </cell>
          <cell r="I128">
            <v>3349559961</v>
          </cell>
        </row>
        <row r="129">
          <cell r="G129">
            <v>2</v>
          </cell>
          <cell r="H129" t="str">
            <v>Within 1 mile</v>
          </cell>
          <cell r="I129">
            <v>3352749859</v>
          </cell>
        </row>
        <row r="130">
          <cell r="G130">
            <v>2</v>
          </cell>
          <cell r="H130" t="str">
            <v>Not verified to be within 1 mile</v>
          </cell>
          <cell r="I130">
            <v>3337407118</v>
          </cell>
        </row>
        <row r="131">
          <cell r="G131">
            <v>1</v>
          </cell>
          <cell r="H131" t="str">
            <v>Within 1 mile</v>
          </cell>
          <cell r="I131">
            <v>3337407116</v>
          </cell>
        </row>
        <row r="132">
          <cell r="G132">
            <v>2</v>
          </cell>
          <cell r="H132" t="str">
            <v>Within 1 mile</v>
          </cell>
          <cell r="I132">
            <v>3352750273</v>
          </cell>
        </row>
        <row r="133">
          <cell r="G133">
            <v>1</v>
          </cell>
          <cell r="H133" t="str">
            <v>Not verified to be within 1 mile</v>
          </cell>
          <cell r="I133">
            <v>3349560072</v>
          </cell>
        </row>
        <row r="134">
          <cell r="G134">
            <v>2</v>
          </cell>
          <cell r="H134" t="str">
            <v>Not verified to be within 1 mile</v>
          </cell>
          <cell r="I134">
            <v>3349559794</v>
          </cell>
        </row>
        <row r="135">
          <cell r="G135">
            <v>4</v>
          </cell>
          <cell r="H135" t="str">
            <v>Within 40 feet</v>
          </cell>
          <cell r="I135">
            <v>3337407138</v>
          </cell>
        </row>
        <row r="136">
          <cell r="G136">
            <v>0</v>
          </cell>
          <cell r="H136" t="str">
            <v>Within 1 mile</v>
          </cell>
          <cell r="I136">
            <v>3352750212</v>
          </cell>
        </row>
        <row r="137">
          <cell r="G137">
            <v>1</v>
          </cell>
          <cell r="H137" t="str">
            <v>Not Verified to be within 1 mile</v>
          </cell>
          <cell r="I137">
            <v>3342618103</v>
          </cell>
        </row>
        <row r="138">
          <cell r="G138">
            <v>6</v>
          </cell>
          <cell r="H138" t="str">
            <v>Within 1 mile</v>
          </cell>
          <cell r="I138">
            <v>3337407183</v>
          </cell>
        </row>
        <row r="139">
          <cell r="G139">
            <v>1</v>
          </cell>
          <cell r="H139" t="str">
            <v>Within 1 mile</v>
          </cell>
          <cell r="I139">
            <v>3337428299</v>
          </cell>
        </row>
        <row r="140">
          <cell r="G140">
            <v>1</v>
          </cell>
          <cell r="H140" t="str">
            <v>Within 165 feet</v>
          </cell>
          <cell r="I140">
            <v>3337407204</v>
          </cell>
        </row>
        <row r="141">
          <cell r="G141">
            <v>4</v>
          </cell>
          <cell r="H141" t="str">
            <v>Within 40 feet</v>
          </cell>
          <cell r="I141">
            <v>3337407237</v>
          </cell>
        </row>
        <row r="142">
          <cell r="G142">
            <v>2</v>
          </cell>
          <cell r="H142" t="str">
            <v>Within 1 mile</v>
          </cell>
          <cell r="I142">
            <v>3337407254</v>
          </cell>
        </row>
        <row r="143">
          <cell r="G143">
            <v>1</v>
          </cell>
          <cell r="H143" t="str">
            <v>Not Verified to be within 1 mile</v>
          </cell>
          <cell r="I143">
            <v>3342618135</v>
          </cell>
        </row>
        <row r="144">
          <cell r="G144">
            <v>17</v>
          </cell>
          <cell r="H144" t="str">
            <v>Within 165 feet</v>
          </cell>
          <cell r="I144">
            <v>3337407277</v>
          </cell>
        </row>
        <row r="145">
          <cell r="G145">
            <v>3</v>
          </cell>
          <cell r="H145" t="str">
            <v>Within 1 mile</v>
          </cell>
          <cell r="I145">
            <v>3337428017</v>
          </cell>
        </row>
        <row r="146">
          <cell r="G146">
            <v>6</v>
          </cell>
          <cell r="H146" t="str">
            <v>Within 165 feet</v>
          </cell>
          <cell r="I146">
            <v>3337407283</v>
          </cell>
        </row>
        <row r="147">
          <cell r="G147">
            <v>2</v>
          </cell>
          <cell r="H147" t="str">
            <v>Not verified to be within 1 mile</v>
          </cell>
          <cell r="I147">
            <v>3349560031</v>
          </cell>
        </row>
        <row r="148">
          <cell r="G148">
            <v>1</v>
          </cell>
          <cell r="H148" t="str">
            <v>Within 1 mile</v>
          </cell>
          <cell r="I148">
            <v>3342617843</v>
          </cell>
        </row>
        <row r="149">
          <cell r="G149">
            <v>8</v>
          </cell>
          <cell r="H149" t="str">
            <v>Within 165 feet</v>
          </cell>
          <cell r="I149">
            <v>3337407300</v>
          </cell>
        </row>
        <row r="150">
          <cell r="G150">
            <v>2</v>
          </cell>
          <cell r="H150" t="str">
            <v>Within 165 feet</v>
          </cell>
          <cell r="I150">
            <v>3337407303</v>
          </cell>
        </row>
        <row r="151">
          <cell r="G151">
            <v>1</v>
          </cell>
          <cell r="H151" t="str">
            <v>Within 165 feet</v>
          </cell>
          <cell r="I151">
            <v>3342618041</v>
          </cell>
        </row>
        <row r="152">
          <cell r="G152">
            <v>1</v>
          </cell>
          <cell r="H152" t="str">
            <v>Within 1 mile</v>
          </cell>
          <cell r="I152">
            <v>3353098092</v>
          </cell>
        </row>
        <row r="153">
          <cell r="G153">
            <v>5</v>
          </cell>
          <cell r="H153" t="str">
            <v>Within 40 feet</v>
          </cell>
          <cell r="I153">
            <v>3353097805</v>
          </cell>
        </row>
        <row r="154">
          <cell r="G154">
            <v>8</v>
          </cell>
          <cell r="H154" t="str">
            <v>Within 40 feet</v>
          </cell>
          <cell r="I154">
            <v>3337430122</v>
          </cell>
        </row>
        <row r="155">
          <cell r="G155">
            <v>2</v>
          </cell>
          <cell r="H155" t="str">
            <v>Within 1 mile</v>
          </cell>
          <cell r="I155">
            <v>3342618390</v>
          </cell>
        </row>
        <row r="156">
          <cell r="G156">
            <v>2</v>
          </cell>
          <cell r="H156" t="str">
            <v>Within 165 feet</v>
          </cell>
          <cell r="I156">
            <v>3342618358</v>
          </cell>
        </row>
        <row r="157">
          <cell r="G157">
            <v>2</v>
          </cell>
          <cell r="H157" t="str">
            <v>Within 165 feet</v>
          </cell>
          <cell r="I157">
            <v>3342618316</v>
          </cell>
        </row>
        <row r="158">
          <cell r="G158">
            <v>1</v>
          </cell>
          <cell r="H158" t="str">
            <v>Within 165 feet</v>
          </cell>
          <cell r="I158">
            <v>3337407432</v>
          </cell>
        </row>
        <row r="159">
          <cell r="G159">
            <v>2</v>
          </cell>
          <cell r="H159" t="str">
            <v>Within 165 feet</v>
          </cell>
          <cell r="I159">
            <v>3342617461</v>
          </cell>
        </row>
        <row r="160">
          <cell r="G160">
            <v>1</v>
          </cell>
          <cell r="H160" t="str">
            <v>Not Verified to be within 1 mile</v>
          </cell>
          <cell r="I160">
            <v>3342618150</v>
          </cell>
        </row>
        <row r="161">
          <cell r="G161">
            <v>3</v>
          </cell>
          <cell r="H161" t="str">
            <v>Not Verified to be within 1 mile</v>
          </cell>
          <cell r="I161">
            <v>3342617892</v>
          </cell>
        </row>
        <row r="162">
          <cell r="G162">
            <v>2</v>
          </cell>
          <cell r="H162" t="str">
            <v>Within 165 feet</v>
          </cell>
          <cell r="I162">
            <v>3337407446</v>
          </cell>
        </row>
        <row r="163">
          <cell r="G163">
            <v>1</v>
          </cell>
          <cell r="H163" t="str">
            <v>Within 1 mile</v>
          </cell>
          <cell r="I163">
            <v>3337407462</v>
          </cell>
        </row>
        <row r="164">
          <cell r="G164">
            <v>10</v>
          </cell>
          <cell r="H164" t="str">
            <v>Within 165 feet</v>
          </cell>
          <cell r="I164">
            <v>3337407478</v>
          </cell>
        </row>
        <row r="165">
          <cell r="G165">
            <v>15</v>
          </cell>
          <cell r="H165" t="str">
            <v>Within 40 feet</v>
          </cell>
          <cell r="I165">
            <v>3337407492</v>
          </cell>
        </row>
        <row r="166">
          <cell r="G166">
            <v>2</v>
          </cell>
          <cell r="H166" t="str">
            <v>Within 1 mile</v>
          </cell>
          <cell r="I166">
            <v>3337407495</v>
          </cell>
        </row>
        <row r="167">
          <cell r="G167">
            <v>4</v>
          </cell>
          <cell r="H167" t="str">
            <v>Within 40 feet</v>
          </cell>
          <cell r="I167">
            <v>3349559549</v>
          </cell>
        </row>
        <row r="168">
          <cell r="G168">
            <v>5</v>
          </cell>
          <cell r="H168" t="str">
            <v>Within 165 feet</v>
          </cell>
          <cell r="I168">
            <v>3337407512</v>
          </cell>
        </row>
        <row r="169">
          <cell r="G169">
            <v>2</v>
          </cell>
          <cell r="H169" t="str">
            <v>Not Verified to be within 1 mile</v>
          </cell>
          <cell r="I169">
            <v>3342618415</v>
          </cell>
        </row>
        <row r="170">
          <cell r="G170">
            <v>3</v>
          </cell>
          <cell r="H170" t="str">
            <v>Within 40 feet</v>
          </cell>
          <cell r="I170">
            <v>3337407551</v>
          </cell>
        </row>
        <row r="171">
          <cell r="G171">
            <v>2</v>
          </cell>
          <cell r="H171" t="str">
            <v>Within 40 feet</v>
          </cell>
          <cell r="I171">
            <v>3353097803</v>
          </cell>
        </row>
        <row r="172">
          <cell r="G172">
            <v>1</v>
          </cell>
          <cell r="H172" t="str">
            <v>Within 165 feet</v>
          </cell>
          <cell r="I172">
            <v>3342618045</v>
          </cell>
        </row>
        <row r="173">
          <cell r="G173">
            <v>3</v>
          </cell>
          <cell r="H173" t="str">
            <v>Within 1 mile</v>
          </cell>
          <cell r="I173">
            <v>3342618189</v>
          </cell>
        </row>
        <row r="174">
          <cell r="G174">
            <v>3</v>
          </cell>
          <cell r="H174" t="str">
            <v>Within 165 feet</v>
          </cell>
          <cell r="I174">
            <v>3349559930</v>
          </cell>
        </row>
        <row r="175">
          <cell r="G175">
            <v>6</v>
          </cell>
          <cell r="H175" t="str">
            <v>Within 1 mile</v>
          </cell>
          <cell r="I175">
            <v>3337407591</v>
          </cell>
        </row>
        <row r="176">
          <cell r="G176">
            <v>2</v>
          </cell>
          <cell r="H176" t="str">
            <v>Within 165 feet</v>
          </cell>
          <cell r="I176">
            <v>3337407592</v>
          </cell>
        </row>
        <row r="177">
          <cell r="G177">
            <v>2</v>
          </cell>
          <cell r="H177" t="str">
            <v>Not Verified to be within 1 mile</v>
          </cell>
          <cell r="I177">
            <v>3342618257</v>
          </cell>
        </row>
        <row r="178">
          <cell r="G178">
            <v>1</v>
          </cell>
          <cell r="H178" t="str">
            <v>Within 1 mile</v>
          </cell>
          <cell r="I178">
            <v>3353097518</v>
          </cell>
        </row>
        <row r="179">
          <cell r="G179">
            <v>2</v>
          </cell>
          <cell r="H179" t="str">
            <v>Within 165 feet</v>
          </cell>
          <cell r="I179">
            <v>3352750017</v>
          </cell>
        </row>
        <row r="180">
          <cell r="G180">
            <v>1</v>
          </cell>
          <cell r="H180" t="str">
            <v>Within 1 mile</v>
          </cell>
          <cell r="I180">
            <v>3337407624</v>
          </cell>
        </row>
        <row r="181">
          <cell r="G181">
            <v>2</v>
          </cell>
          <cell r="H181" t="str">
            <v>Within 165 feet</v>
          </cell>
          <cell r="I181">
            <v>3349559689</v>
          </cell>
        </row>
        <row r="182">
          <cell r="G182">
            <v>1</v>
          </cell>
          <cell r="H182" t="str">
            <v>Not Verified to be within 1 mile</v>
          </cell>
          <cell r="I182">
            <v>3337407636</v>
          </cell>
        </row>
        <row r="183">
          <cell r="G183">
            <v>2</v>
          </cell>
          <cell r="H183" t="str">
            <v>Within 40 feet</v>
          </cell>
          <cell r="I183">
            <v>3352750117</v>
          </cell>
        </row>
        <row r="184">
          <cell r="G184">
            <v>1</v>
          </cell>
          <cell r="H184" t="str">
            <v>Not verified to be within 1 mile</v>
          </cell>
          <cell r="I184">
            <v>3349559951</v>
          </cell>
        </row>
        <row r="185">
          <cell r="G185">
            <v>2</v>
          </cell>
          <cell r="H185" t="str">
            <v>Within 165 feet</v>
          </cell>
          <cell r="I185">
            <v>3337407673</v>
          </cell>
        </row>
        <row r="186">
          <cell r="G186">
            <v>2</v>
          </cell>
          <cell r="H186" t="str">
            <v>Within 165 feet</v>
          </cell>
          <cell r="I186">
            <v>3342618421</v>
          </cell>
        </row>
        <row r="187">
          <cell r="G187">
            <v>3</v>
          </cell>
          <cell r="H187" t="str">
            <v>Within 1 mile</v>
          </cell>
          <cell r="I187">
            <v>3337407696</v>
          </cell>
        </row>
        <row r="188">
          <cell r="G188">
            <v>1</v>
          </cell>
          <cell r="H188" t="str">
            <v>Within 1 mile</v>
          </cell>
          <cell r="I188">
            <v>3337407698</v>
          </cell>
        </row>
        <row r="189">
          <cell r="G189">
            <v>2</v>
          </cell>
          <cell r="H189" t="str">
            <v>Within 165 feet</v>
          </cell>
          <cell r="I189">
            <v>3349559674</v>
          </cell>
        </row>
        <row r="190">
          <cell r="G190">
            <v>1</v>
          </cell>
          <cell r="H190" t="str">
            <v>Within 40 feet</v>
          </cell>
          <cell r="I190">
            <v>3349559551</v>
          </cell>
        </row>
        <row r="191">
          <cell r="G191">
            <v>2</v>
          </cell>
          <cell r="H191" t="str">
            <v>Not verified to be within 1 mile</v>
          </cell>
          <cell r="I191">
            <v>3337407717</v>
          </cell>
        </row>
        <row r="192">
          <cell r="G192">
            <v>2</v>
          </cell>
          <cell r="H192" t="str">
            <v>Within 1 mile</v>
          </cell>
          <cell r="I192">
            <v>3352749858</v>
          </cell>
        </row>
        <row r="193">
          <cell r="G193">
            <v>1</v>
          </cell>
          <cell r="H193" t="str">
            <v>Within 1 mile</v>
          </cell>
          <cell r="I193">
            <v>3337428694</v>
          </cell>
        </row>
        <row r="194">
          <cell r="G194">
            <v>34</v>
          </cell>
          <cell r="H194" t="str">
            <v>Within 40 feet</v>
          </cell>
          <cell r="I194">
            <v>3337407745</v>
          </cell>
        </row>
        <row r="195">
          <cell r="G195">
            <v>8</v>
          </cell>
          <cell r="H195" t="str">
            <v>Within 40 feet</v>
          </cell>
          <cell r="I195">
            <v>3352750349</v>
          </cell>
        </row>
        <row r="196">
          <cell r="G196">
            <v>2</v>
          </cell>
          <cell r="H196" t="str">
            <v>Within 165 feet</v>
          </cell>
          <cell r="I196">
            <v>3337428160</v>
          </cell>
        </row>
        <row r="197">
          <cell r="G197">
            <v>1</v>
          </cell>
          <cell r="H197" t="str">
            <v>Not Verified to be within 1 mile</v>
          </cell>
          <cell r="I197">
            <v>3337407749</v>
          </cell>
        </row>
        <row r="198">
          <cell r="G198">
            <v>2</v>
          </cell>
          <cell r="H198" t="str">
            <v>Not Verified to be within 1 mile</v>
          </cell>
          <cell r="I198">
            <v>3337407750</v>
          </cell>
        </row>
        <row r="199">
          <cell r="G199">
            <v>1</v>
          </cell>
          <cell r="H199" t="str">
            <v>Not Verified to be within 1 mile</v>
          </cell>
          <cell r="I199">
            <v>3342618313</v>
          </cell>
        </row>
        <row r="200">
          <cell r="G200">
            <v>1</v>
          </cell>
          <cell r="H200" t="str">
            <v>Within 1 mile</v>
          </cell>
          <cell r="I200">
            <v>3337428335</v>
          </cell>
        </row>
        <row r="201">
          <cell r="G201">
            <v>1</v>
          </cell>
          <cell r="H201" t="str">
            <v>Within 1 mile</v>
          </cell>
          <cell r="I201">
            <v>3342618000</v>
          </cell>
        </row>
        <row r="202">
          <cell r="G202">
            <v>4</v>
          </cell>
          <cell r="H202" t="str">
            <v>Within 165 feet</v>
          </cell>
          <cell r="I202">
            <v>3337407783</v>
          </cell>
        </row>
        <row r="203">
          <cell r="G203">
            <v>3</v>
          </cell>
          <cell r="H203" t="str">
            <v>Within 165 feet</v>
          </cell>
          <cell r="I203">
            <v>3337407785</v>
          </cell>
        </row>
        <row r="204">
          <cell r="G204">
            <v>4</v>
          </cell>
          <cell r="H204" t="str">
            <v>Not Verified to be within 1 mile</v>
          </cell>
          <cell r="I204">
            <v>3342618139</v>
          </cell>
        </row>
        <row r="205">
          <cell r="G205">
            <v>2</v>
          </cell>
          <cell r="H205" t="str">
            <v>Within 1 mile</v>
          </cell>
          <cell r="I205">
            <v>3342618180</v>
          </cell>
        </row>
        <row r="206">
          <cell r="G206">
            <v>4</v>
          </cell>
          <cell r="H206" t="str">
            <v>Not verified to be within 1 mile</v>
          </cell>
          <cell r="I206">
            <v>3349559718</v>
          </cell>
        </row>
        <row r="207">
          <cell r="G207">
            <v>2</v>
          </cell>
          <cell r="H207" t="str">
            <v>Within 1 mile</v>
          </cell>
          <cell r="I207">
            <v>3352750215</v>
          </cell>
        </row>
        <row r="208">
          <cell r="G208">
            <v>1</v>
          </cell>
          <cell r="H208" t="str">
            <v>Within 165 feet</v>
          </cell>
          <cell r="I208">
            <v>3342618263</v>
          </cell>
        </row>
        <row r="209">
          <cell r="G209">
            <v>23</v>
          </cell>
          <cell r="H209" t="str">
            <v>Within 40 feet</v>
          </cell>
          <cell r="I209">
            <v>3337407825</v>
          </cell>
        </row>
        <row r="210">
          <cell r="G210">
            <v>1</v>
          </cell>
          <cell r="H210" t="str">
            <v>Not verified to be within 1 mile</v>
          </cell>
          <cell r="I210">
            <v>3349559962</v>
          </cell>
        </row>
        <row r="211">
          <cell r="G211">
            <v>1</v>
          </cell>
          <cell r="H211" t="str">
            <v>Within 1 mile</v>
          </cell>
          <cell r="I211">
            <v>3337407830</v>
          </cell>
        </row>
        <row r="212">
          <cell r="G212">
            <v>5</v>
          </cell>
          <cell r="H212" t="str">
            <v>Within 40 feet</v>
          </cell>
          <cell r="I212">
            <v>3337407839</v>
          </cell>
        </row>
        <row r="213">
          <cell r="G213">
            <v>1</v>
          </cell>
          <cell r="H213" t="str">
            <v>Not verified to be within 1 mile</v>
          </cell>
          <cell r="I213">
            <v>3349560338</v>
          </cell>
        </row>
        <row r="214">
          <cell r="G214">
            <v>2</v>
          </cell>
          <cell r="H214" t="str">
            <v>Within 165 feet</v>
          </cell>
          <cell r="I214">
            <v>3337407856</v>
          </cell>
        </row>
        <row r="215">
          <cell r="G215">
            <v>3</v>
          </cell>
          <cell r="H215" t="str">
            <v>Within 1 mile</v>
          </cell>
          <cell r="I215">
            <v>3337407871</v>
          </cell>
        </row>
        <row r="216">
          <cell r="G216">
            <v>4</v>
          </cell>
          <cell r="H216" t="str">
            <v>Within 1 mile</v>
          </cell>
          <cell r="I216">
            <v>3337427710</v>
          </cell>
        </row>
        <row r="217">
          <cell r="G217">
            <v>3</v>
          </cell>
          <cell r="H217" t="str">
            <v>Within 165 feet</v>
          </cell>
          <cell r="I217">
            <v>3337407876</v>
          </cell>
        </row>
        <row r="218">
          <cell r="G218">
            <v>2</v>
          </cell>
          <cell r="H218" t="str">
            <v>Within 40 feet</v>
          </cell>
          <cell r="I218">
            <v>3337407878</v>
          </cell>
        </row>
        <row r="219">
          <cell r="G219">
            <v>2</v>
          </cell>
          <cell r="H219" t="str">
            <v>Within 165 feet</v>
          </cell>
          <cell r="I219">
            <v>3349560168</v>
          </cell>
        </row>
        <row r="220">
          <cell r="G220">
            <v>4</v>
          </cell>
          <cell r="H220" t="str">
            <v>Within 165 feet</v>
          </cell>
          <cell r="I220">
            <v>3352750222</v>
          </cell>
        </row>
        <row r="221">
          <cell r="G221">
            <v>3</v>
          </cell>
          <cell r="H221" t="str">
            <v>Within 40 feet</v>
          </cell>
          <cell r="I221">
            <v>3337407899</v>
          </cell>
        </row>
        <row r="222">
          <cell r="G222">
            <v>2</v>
          </cell>
          <cell r="H222" t="str">
            <v>Within 165 feet</v>
          </cell>
          <cell r="I222">
            <v>3338290448</v>
          </cell>
        </row>
        <row r="223">
          <cell r="G223">
            <v>0</v>
          </cell>
          <cell r="H223" t="str">
            <v>Within 40 feet</v>
          </cell>
          <cell r="I223">
            <v>3337407919</v>
          </cell>
        </row>
        <row r="224">
          <cell r="G224">
            <v>2</v>
          </cell>
          <cell r="H224" t="str">
            <v>Within 165 feet</v>
          </cell>
          <cell r="I224">
            <v>3342617952</v>
          </cell>
        </row>
        <row r="225">
          <cell r="G225">
            <v>3</v>
          </cell>
          <cell r="H225" t="str">
            <v>Within 1 mile</v>
          </cell>
          <cell r="I225">
            <v>3337407968</v>
          </cell>
        </row>
        <row r="226">
          <cell r="G226">
            <v>2</v>
          </cell>
          <cell r="H226" t="str">
            <v>Within 165 feet</v>
          </cell>
          <cell r="I226">
            <v>3337407977</v>
          </cell>
        </row>
        <row r="227">
          <cell r="G227">
            <v>1</v>
          </cell>
          <cell r="H227" t="str">
            <v>Not verified to be within 1 mile</v>
          </cell>
          <cell r="I227">
            <v>3349560205</v>
          </cell>
        </row>
        <row r="228">
          <cell r="G228">
            <v>3</v>
          </cell>
          <cell r="H228" t="str">
            <v>Within 165 feet</v>
          </cell>
          <cell r="I228">
            <v>3337407984</v>
          </cell>
        </row>
        <row r="229">
          <cell r="G229">
            <v>11</v>
          </cell>
          <cell r="H229" t="str">
            <v>Within 40 feet</v>
          </cell>
          <cell r="I229">
            <v>3337408001</v>
          </cell>
        </row>
        <row r="230">
          <cell r="G230">
            <v>1</v>
          </cell>
          <cell r="H230" t="str">
            <v>Within 1 mile</v>
          </cell>
          <cell r="I230">
            <v>3337408003</v>
          </cell>
        </row>
        <row r="231">
          <cell r="G231">
            <v>2</v>
          </cell>
          <cell r="H231" t="str">
            <v>Within 40 feet</v>
          </cell>
          <cell r="I231">
            <v>3353097874</v>
          </cell>
        </row>
        <row r="232">
          <cell r="G232">
            <v>6</v>
          </cell>
          <cell r="H232" t="str">
            <v>Within 165 feet</v>
          </cell>
          <cell r="I232">
            <v>3349559970</v>
          </cell>
        </row>
        <row r="233">
          <cell r="G233">
            <v>1</v>
          </cell>
          <cell r="H233" t="str">
            <v>Not verified to be within 1 mile</v>
          </cell>
          <cell r="I233">
            <v>3349559998</v>
          </cell>
        </row>
        <row r="234">
          <cell r="G234">
            <v>2</v>
          </cell>
          <cell r="H234" t="str">
            <v>Within 1 mile</v>
          </cell>
          <cell r="I234">
            <v>3337408026</v>
          </cell>
        </row>
        <row r="235">
          <cell r="G235">
            <v>4</v>
          </cell>
          <cell r="H235" t="str">
            <v>Within 40 feet</v>
          </cell>
          <cell r="I235">
            <v>3337408044</v>
          </cell>
        </row>
        <row r="236">
          <cell r="G236">
            <v>2</v>
          </cell>
          <cell r="H236" t="str">
            <v>Within 165 feet</v>
          </cell>
          <cell r="I236">
            <v>3338155032</v>
          </cell>
        </row>
        <row r="237">
          <cell r="G237">
            <v>2</v>
          </cell>
          <cell r="H237" t="str">
            <v>Within 1 mile</v>
          </cell>
          <cell r="I237">
            <v>3342617832</v>
          </cell>
        </row>
        <row r="238">
          <cell r="G238">
            <v>2</v>
          </cell>
          <cell r="H238" t="str">
            <v>Within 1 mile</v>
          </cell>
          <cell r="I238">
            <v>3352749888</v>
          </cell>
        </row>
        <row r="239">
          <cell r="G239">
            <v>1</v>
          </cell>
          <cell r="H239" t="str">
            <v>Within 1 mile</v>
          </cell>
          <cell r="I239">
            <v>3337428031</v>
          </cell>
        </row>
        <row r="240">
          <cell r="G240">
            <v>12</v>
          </cell>
          <cell r="H240" t="str">
            <v>Within 40 feet</v>
          </cell>
          <cell r="I240">
            <v>3337408135</v>
          </cell>
        </row>
        <row r="241">
          <cell r="G241">
            <v>3</v>
          </cell>
          <cell r="H241" t="str">
            <v>Within 1 mile</v>
          </cell>
          <cell r="I241">
            <v>3337427407</v>
          </cell>
        </row>
        <row r="242">
          <cell r="G242">
            <v>1</v>
          </cell>
          <cell r="H242" t="str">
            <v>Within 165 feet</v>
          </cell>
          <cell r="I242">
            <v>3337408146</v>
          </cell>
        </row>
        <row r="243">
          <cell r="G243">
            <v>1</v>
          </cell>
          <cell r="H243" t="str">
            <v>Within 40 feet</v>
          </cell>
          <cell r="I243">
            <v>3349559641</v>
          </cell>
        </row>
        <row r="244">
          <cell r="G244">
            <v>1</v>
          </cell>
          <cell r="H244" t="str">
            <v>Within 40 feet</v>
          </cell>
          <cell r="I244">
            <v>3337408167</v>
          </cell>
        </row>
        <row r="245">
          <cell r="G245">
            <v>1</v>
          </cell>
          <cell r="H245" t="str">
            <v>Not verified to be within 1 mile</v>
          </cell>
          <cell r="I245">
            <v>3349559856</v>
          </cell>
        </row>
        <row r="246">
          <cell r="G246">
            <v>2</v>
          </cell>
          <cell r="H246" t="str">
            <v>Within 1 mile</v>
          </cell>
          <cell r="I246">
            <v>3342617895</v>
          </cell>
        </row>
        <row r="247">
          <cell r="G247">
            <v>3</v>
          </cell>
          <cell r="H247" t="str">
            <v>Within 1 mile</v>
          </cell>
          <cell r="I247">
            <v>3337428310</v>
          </cell>
        </row>
        <row r="248">
          <cell r="G248">
            <v>1</v>
          </cell>
          <cell r="H248" t="str">
            <v>Not Verified to be within 1 mile</v>
          </cell>
          <cell r="I248">
            <v>3342618279</v>
          </cell>
        </row>
        <row r="249">
          <cell r="G249">
            <v>3</v>
          </cell>
          <cell r="H249" t="str">
            <v>Not Verified to be within 1 mile</v>
          </cell>
          <cell r="I249">
            <v>3342618204</v>
          </cell>
        </row>
        <row r="250">
          <cell r="G250">
            <v>4</v>
          </cell>
          <cell r="H250" t="str">
            <v>Within 165 feet</v>
          </cell>
          <cell r="I250">
            <v>3337408230</v>
          </cell>
        </row>
        <row r="251">
          <cell r="G251">
            <v>2</v>
          </cell>
          <cell r="H251" t="str">
            <v>Within 1 mile</v>
          </cell>
          <cell r="I251">
            <v>3337428233</v>
          </cell>
        </row>
        <row r="252">
          <cell r="G252">
            <v>1</v>
          </cell>
          <cell r="H252" t="str">
            <v>Within 1 mile</v>
          </cell>
          <cell r="I252">
            <v>3337408235</v>
          </cell>
        </row>
        <row r="253">
          <cell r="G253">
            <v>2</v>
          </cell>
          <cell r="H253" t="str">
            <v>Within 1 mile</v>
          </cell>
          <cell r="I253">
            <v>3342617817</v>
          </cell>
        </row>
        <row r="254">
          <cell r="G254">
            <v>2</v>
          </cell>
          <cell r="H254" t="str">
            <v>Not Verified to be within 1 mile</v>
          </cell>
          <cell r="I254">
            <v>3342618337</v>
          </cell>
        </row>
        <row r="255">
          <cell r="G255">
            <v>1</v>
          </cell>
          <cell r="H255" t="str">
            <v>Within 1 mile</v>
          </cell>
          <cell r="I255">
            <v>3353097795</v>
          </cell>
        </row>
        <row r="256">
          <cell r="G256">
            <v>1</v>
          </cell>
          <cell r="H256" t="str">
            <v>Within 1 mile</v>
          </cell>
          <cell r="I256">
            <v>3337408270</v>
          </cell>
        </row>
        <row r="257">
          <cell r="G257">
            <v>1</v>
          </cell>
          <cell r="H257" t="str">
            <v>Within 1 mile</v>
          </cell>
          <cell r="I257">
            <v>3337408281</v>
          </cell>
        </row>
        <row r="258">
          <cell r="G258">
            <v>1</v>
          </cell>
          <cell r="H258" t="str">
            <v>Not verified to be within 1 mile</v>
          </cell>
          <cell r="I258">
            <v>3349560015</v>
          </cell>
        </row>
        <row r="259">
          <cell r="G259">
            <v>8</v>
          </cell>
          <cell r="H259" t="str">
            <v>Not Verified to be within 1 mile</v>
          </cell>
          <cell r="I259">
            <v>3337408287</v>
          </cell>
        </row>
        <row r="260">
          <cell r="G260">
            <v>2</v>
          </cell>
          <cell r="H260" t="str">
            <v>Not Verified to be within 1 mile</v>
          </cell>
          <cell r="I260">
            <v>3337408295</v>
          </cell>
        </row>
        <row r="261">
          <cell r="G261">
            <v>4</v>
          </cell>
          <cell r="H261" t="str">
            <v>Within 1 mile</v>
          </cell>
          <cell r="I261">
            <v>3337408315</v>
          </cell>
        </row>
        <row r="262">
          <cell r="G262">
            <v>2</v>
          </cell>
          <cell r="H262" t="str">
            <v>Within 1 mile</v>
          </cell>
          <cell r="I262">
            <v>3337408321</v>
          </cell>
        </row>
        <row r="263">
          <cell r="G263">
            <v>2</v>
          </cell>
          <cell r="H263" t="str">
            <v>Within 165 feet</v>
          </cell>
          <cell r="I263">
            <v>3349559761</v>
          </cell>
        </row>
        <row r="264">
          <cell r="G264">
            <v>1</v>
          </cell>
          <cell r="H264" t="str">
            <v>Not verified to be within 1 mile</v>
          </cell>
          <cell r="I264">
            <v>3349559960</v>
          </cell>
        </row>
        <row r="265">
          <cell r="G265">
            <v>2</v>
          </cell>
          <cell r="H265" t="str">
            <v>Not Verified to be within 1 mile</v>
          </cell>
          <cell r="I265">
            <v>3342618283</v>
          </cell>
        </row>
        <row r="266">
          <cell r="G266">
            <v>5</v>
          </cell>
          <cell r="H266" t="str">
            <v>Within 40 feet</v>
          </cell>
          <cell r="I266">
            <v>3349559511</v>
          </cell>
        </row>
        <row r="267">
          <cell r="G267">
            <v>1</v>
          </cell>
          <cell r="H267" t="str">
            <v>Within 1 mile</v>
          </cell>
          <cell r="I267">
            <v>3352749990</v>
          </cell>
        </row>
        <row r="268">
          <cell r="G268">
            <v>3</v>
          </cell>
          <cell r="H268" t="str">
            <v>Not verified to be within 1 mile</v>
          </cell>
          <cell r="I268">
            <v>3337408409</v>
          </cell>
        </row>
        <row r="269">
          <cell r="G269">
            <v>3</v>
          </cell>
          <cell r="H269" t="str">
            <v>Within 1 mile</v>
          </cell>
          <cell r="I269">
            <v>3337408420</v>
          </cell>
        </row>
        <row r="270">
          <cell r="G270">
            <v>4</v>
          </cell>
          <cell r="H270" t="str">
            <v>Within 40 feet</v>
          </cell>
          <cell r="I270">
            <v>3337408422</v>
          </cell>
        </row>
        <row r="271">
          <cell r="G271">
            <v>3</v>
          </cell>
          <cell r="H271" t="str">
            <v>Within 1 mile</v>
          </cell>
          <cell r="I271">
            <v>3337408462</v>
          </cell>
        </row>
        <row r="272">
          <cell r="G272">
            <v>2</v>
          </cell>
          <cell r="H272" t="str">
            <v>Within 1 mile</v>
          </cell>
          <cell r="I272">
            <v>3342618365</v>
          </cell>
        </row>
        <row r="273">
          <cell r="G273">
            <v>11</v>
          </cell>
          <cell r="H273" t="str">
            <v>Within 165 feet</v>
          </cell>
          <cell r="I273">
            <v>3337408470</v>
          </cell>
        </row>
        <row r="274">
          <cell r="G274">
            <v>2</v>
          </cell>
          <cell r="H274" t="str">
            <v>Not Verified to be within 1 mile</v>
          </cell>
          <cell r="I274">
            <v>3342618146</v>
          </cell>
        </row>
        <row r="275">
          <cell r="G275">
            <v>2</v>
          </cell>
          <cell r="H275" t="str">
            <v>Within 1 mile</v>
          </cell>
          <cell r="I275">
            <v>3342618380</v>
          </cell>
        </row>
        <row r="276">
          <cell r="G276">
            <v>4</v>
          </cell>
          <cell r="H276" t="str">
            <v>Within 165 feet</v>
          </cell>
          <cell r="I276">
            <v>3349559763</v>
          </cell>
        </row>
        <row r="277">
          <cell r="G277">
            <v>10</v>
          </cell>
          <cell r="H277" t="str">
            <v>Within 165 feet</v>
          </cell>
          <cell r="I277">
            <v>3337408558</v>
          </cell>
        </row>
        <row r="278">
          <cell r="G278">
            <v>1</v>
          </cell>
          <cell r="H278" t="str">
            <v>Within 1 mile</v>
          </cell>
          <cell r="I278">
            <v>3337428281</v>
          </cell>
        </row>
        <row r="279">
          <cell r="G279">
            <v>2</v>
          </cell>
          <cell r="H279" t="str">
            <v>Within 1 mile</v>
          </cell>
          <cell r="I279">
            <v>3337408594</v>
          </cell>
        </row>
        <row r="280">
          <cell r="G280">
            <v>4</v>
          </cell>
          <cell r="H280" t="str">
            <v>Within 40 feet</v>
          </cell>
          <cell r="I280">
            <v>3337408593</v>
          </cell>
        </row>
        <row r="281">
          <cell r="G281">
            <v>4</v>
          </cell>
          <cell r="H281" t="str">
            <v>Within 40 feet</v>
          </cell>
          <cell r="I281">
            <v>3337408606</v>
          </cell>
        </row>
        <row r="282">
          <cell r="G282">
            <v>2</v>
          </cell>
          <cell r="H282" t="str">
            <v>Not verified to be within 1 mile</v>
          </cell>
          <cell r="I282">
            <v>3349560085</v>
          </cell>
        </row>
        <row r="283">
          <cell r="G283">
            <v>1</v>
          </cell>
          <cell r="H283" t="str">
            <v>Within 1 mile</v>
          </cell>
          <cell r="I283">
            <v>3337428291</v>
          </cell>
        </row>
        <row r="284">
          <cell r="G284">
            <v>1</v>
          </cell>
          <cell r="H284" t="str">
            <v>Not Verified to be within 1 mile</v>
          </cell>
          <cell r="I284">
            <v>3342618164</v>
          </cell>
        </row>
        <row r="285">
          <cell r="G285">
            <v>3</v>
          </cell>
          <cell r="H285" t="str">
            <v>Within 165 feet</v>
          </cell>
          <cell r="I285">
            <v>3342618217</v>
          </cell>
        </row>
        <row r="286">
          <cell r="G286">
            <v>1</v>
          </cell>
          <cell r="H286" t="str">
            <v>Not verified to be within 1 mile</v>
          </cell>
          <cell r="I286">
            <v>3349559717</v>
          </cell>
        </row>
        <row r="287">
          <cell r="G287">
            <v>2</v>
          </cell>
          <cell r="H287" t="str">
            <v>Within 40 feet</v>
          </cell>
          <cell r="I287">
            <v>3353097902</v>
          </cell>
        </row>
        <row r="288">
          <cell r="G288">
            <v>2</v>
          </cell>
          <cell r="H288" t="str">
            <v>Within 40 feet</v>
          </cell>
          <cell r="I288">
            <v>3349559561</v>
          </cell>
        </row>
        <row r="289">
          <cell r="G289">
            <v>2</v>
          </cell>
          <cell r="H289" t="str">
            <v>Within 165 feet</v>
          </cell>
          <cell r="I289">
            <v>3349559712</v>
          </cell>
        </row>
        <row r="290">
          <cell r="G290">
            <v>7</v>
          </cell>
          <cell r="H290" t="str">
            <v>Within 165 feet</v>
          </cell>
          <cell r="I290">
            <v>3337408698</v>
          </cell>
        </row>
        <row r="291">
          <cell r="G291">
            <v>1</v>
          </cell>
          <cell r="H291" t="str">
            <v>Not verified to be within 1 mile</v>
          </cell>
          <cell r="I291">
            <v>3349559934</v>
          </cell>
        </row>
        <row r="292">
          <cell r="G292">
            <v>1</v>
          </cell>
          <cell r="H292" t="str">
            <v>Within 1 mile</v>
          </cell>
          <cell r="I292">
            <v>3337408707</v>
          </cell>
        </row>
        <row r="293">
          <cell r="G293">
            <v>1</v>
          </cell>
          <cell r="H293" t="str">
            <v>Not verified to be within 1 mile</v>
          </cell>
          <cell r="I293">
            <v>3349560238</v>
          </cell>
        </row>
        <row r="294">
          <cell r="G294">
            <v>4</v>
          </cell>
          <cell r="H294" t="str">
            <v>Within 165 feet</v>
          </cell>
          <cell r="I294">
            <v>3342618104</v>
          </cell>
        </row>
        <row r="295">
          <cell r="G295">
            <v>4</v>
          </cell>
          <cell r="H295" t="str">
            <v>Within 1 mile</v>
          </cell>
          <cell r="I295">
            <v>3337408757</v>
          </cell>
        </row>
        <row r="296">
          <cell r="G296">
            <v>3</v>
          </cell>
          <cell r="H296" t="str">
            <v>Within 1 mile</v>
          </cell>
          <cell r="I296">
            <v>3337428082</v>
          </cell>
        </row>
        <row r="297">
          <cell r="G297">
            <v>1</v>
          </cell>
          <cell r="H297" t="str">
            <v>Within 1 mile</v>
          </cell>
          <cell r="I297">
            <v>3337408809</v>
          </cell>
        </row>
        <row r="298">
          <cell r="G298">
            <v>1</v>
          </cell>
          <cell r="H298" t="str">
            <v>Not Verified to be within 1 mile</v>
          </cell>
          <cell r="I298">
            <v>3342618220</v>
          </cell>
        </row>
        <row r="299">
          <cell r="G299">
            <v>2</v>
          </cell>
          <cell r="H299" t="str">
            <v>Not Verified to be within 1 mile</v>
          </cell>
          <cell r="I299">
            <v>3337408817</v>
          </cell>
        </row>
        <row r="300">
          <cell r="G300">
            <v>6</v>
          </cell>
          <cell r="H300" t="str">
            <v>Within 40 feet</v>
          </cell>
          <cell r="I300">
            <v>3337408830</v>
          </cell>
        </row>
        <row r="301">
          <cell r="G301">
            <v>1</v>
          </cell>
          <cell r="H301" t="str">
            <v>Within 1 mile</v>
          </cell>
          <cell r="I301">
            <v>3342618377</v>
          </cell>
        </row>
        <row r="302">
          <cell r="G302">
            <v>2</v>
          </cell>
          <cell r="H302" t="str">
            <v>Within 1 mile</v>
          </cell>
          <cell r="I302">
            <v>3353098144</v>
          </cell>
        </row>
        <row r="303">
          <cell r="G303">
            <v>1</v>
          </cell>
          <cell r="H303" t="str">
            <v>Within 1 mile</v>
          </cell>
          <cell r="I303">
            <v>3337408846</v>
          </cell>
        </row>
        <row r="304">
          <cell r="G304">
            <v>2</v>
          </cell>
          <cell r="H304" t="str">
            <v>Within 165 feet</v>
          </cell>
          <cell r="I304">
            <v>3337408852</v>
          </cell>
        </row>
        <row r="305">
          <cell r="G305">
            <v>1</v>
          </cell>
          <cell r="H305" t="str">
            <v>Within 1 mile</v>
          </cell>
          <cell r="I305">
            <v>3352749880</v>
          </cell>
        </row>
        <row r="306">
          <cell r="G306">
            <v>11</v>
          </cell>
          <cell r="H306" t="str">
            <v>Within 165 feet</v>
          </cell>
          <cell r="I306">
            <v>3337408861</v>
          </cell>
        </row>
        <row r="307">
          <cell r="G307">
            <v>5</v>
          </cell>
          <cell r="H307" t="str">
            <v>Within 165 feet</v>
          </cell>
          <cell r="I307">
            <v>3342617938</v>
          </cell>
        </row>
        <row r="308">
          <cell r="G308">
            <v>1</v>
          </cell>
          <cell r="H308" t="str">
            <v>Within 165 feet</v>
          </cell>
          <cell r="I308">
            <v>3342617899</v>
          </cell>
        </row>
        <row r="309">
          <cell r="G309">
            <v>2</v>
          </cell>
          <cell r="H309" t="str">
            <v>Within 40 feet</v>
          </cell>
          <cell r="I309">
            <v>3337408868</v>
          </cell>
        </row>
        <row r="310">
          <cell r="G310">
            <v>3</v>
          </cell>
          <cell r="H310" t="str">
            <v>Within 1 mile</v>
          </cell>
          <cell r="I310">
            <v>3353097787</v>
          </cell>
        </row>
        <row r="311">
          <cell r="G311">
            <v>2</v>
          </cell>
          <cell r="H311" t="str">
            <v>Within 40 feet</v>
          </cell>
          <cell r="I311">
            <v>3349559512</v>
          </cell>
        </row>
        <row r="312">
          <cell r="G312">
            <v>3</v>
          </cell>
          <cell r="H312" t="str">
            <v>Within 165 feet</v>
          </cell>
          <cell r="I312">
            <v>3337408897</v>
          </cell>
        </row>
        <row r="313">
          <cell r="G313">
            <v>6</v>
          </cell>
          <cell r="H313" t="str">
            <v>Within 1 mile</v>
          </cell>
          <cell r="I313">
            <v>3337408908</v>
          </cell>
        </row>
        <row r="314">
          <cell r="G314">
            <v>2</v>
          </cell>
          <cell r="H314" t="str">
            <v>Within 1 mile</v>
          </cell>
          <cell r="I314">
            <v>3337428278</v>
          </cell>
        </row>
        <row r="315">
          <cell r="G315">
            <v>3</v>
          </cell>
          <cell r="H315" t="str">
            <v>Within 165 feet</v>
          </cell>
          <cell r="I315">
            <v>3337408917</v>
          </cell>
        </row>
        <row r="316">
          <cell r="G316">
            <v>3</v>
          </cell>
          <cell r="H316" t="str">
            <v>Within 165 feet</v>
          </cell>
          <cell r="I316">
            <v>3349559758</v>
          </cell>
        </row>
        <row r="317">
          <cell r="G317">
            <v>3</v>
          </cell>
          <cell r="H317" t="str">
            <v>Not verified to be within 1 mile</v>
          </cell>
          <cell r="I317">
            <v>3365669814</v>
          </cell>
        </row>
        <row r="318">
          <cell r="G318">
            <v>5</v>
          </cell>
          <cell r="H318" t="str">
            <v>Within 165 feet</v>
          </cell>
          <cell r="I318">
            <v>3337408977</v>
          </cell>
        </row>
        <row r="319">
          <cell r="G319">
            <v>2</v>
          </cell>
          <cell r="H319" t="str">
            <v>Within 1 mile</v>
          </cell>
          <cell r="I319">
            <v>3342617894</v>
          </cell>
        </row>
        <row r="320">
          <cell r="G320">
            <v>1</v>
          </cell>
          <cell r="H320" t="str">
            <v>Not verified to be within 1 mile</v>
          </cell>
          <cell r="I320">
            <v>3349560119</v>
          </cell>
        </row>
        <row r="321">
          <cell r="G321">
            <v>2</v>
          </cell>
          <cell r="H321" t="str">
            <v>Within 1 mile</v>
          </cell>
          <cell r="I321">
            <v>3337427747</v>
          </cell>
        </row>
        <row r="322">
          <cell r="G322">
            <v>2</v>
          </cell>
          <cell r="H322" t="str">
            <v>Within 1 mile</v>
          </cell>
          <cell r="I322">
            <v>3353097799</v>
          </cell>
        </row>
        <row r="323">
          <cell r="G323">
            <v>4</v>
          </cell>
          <cell r="H323" t="str">
            <v>Within 165 feet</v>
          </cell>
          <cell r="I323">
            <v>3337409045</v>
          </cell>
        </row>
        <row r="324">
          <cell r="G324">
            <v>8</v>
          </cell>
          <cell r="H324" t="str">
            <v>Within 1 mile</v>
          </cell>
          <cell r="I324">
            <v>3337409051</v>
          </cell>
        </row>
        <row r="325">
          <cell r="G325">
            <v>1</v>
          </cell>
          <cell r="H325" t="str">
            <v>Not verified to be within 1 mile</v>
          </cell>
          <cell r="I325">
            <v>3349560236</v>
          </cell>
        </row>
        <row r="326">
          <cell r="G326">
            <v>1</v>
          </cell>
          <cell r="H326" t="str">
            <v>Not verified to be within 1 mile</v>
          </cell>
          <cell r="I326">
            <v>3349559830</v>
          </cell>
        </row>
        <row r="327">
          <cell r="G327">
            <v>1</v>
          </cell>
          <cell r="H327" t="str">
            <v>Within 165 feet</v>
          </cell>
          <cell r="I327">
            <v>3337409095</v>
          </cell>
        </row>
        <row r="328">
          <cell r="G328">
            <v>2</v>
          </cell>
          <cell r="H328" t="str">
            <v>Not verified to be within 1 mile</v>
          </cell>
          <cell r="I328">
            <v>3342617948</v>
          </cell>
        </row>
        <row r="329">
          <cell r="G329">
            <v>4</v>
          </cell>
          <cell r="H329" t="str">
            <v>Not Verified to be within 1 mile</v>
          </cell>
          <cell r="I329">
            <v>3337409131</v>
          </cell>
        </row>
        <row r="330">
          <cell r="G330">
            <v>15</v>
          </cell>
          <cell r="H330" t="str">
            <v>Within 40 feet</v>
          </cell>
          <cell r="I330">
            <v>3337409201</v>
          </cell>
        </row>
        <row r="331">
          <cell r="G331">
            <v>1</v>
          </cell>
          <cell r="H331" t="str">
            <v>Not Verified to be within 1 mile</v>
          </cell>
          <cell r="I331">
            <v>3342618096</v>
          </cell>
        </row>
        <row r="332">
          <cell r="G332">
            <v>1</v>
          </cell>
          <cell r="H332" t="str">
            <v>Within 165 feet</v>
          </cell>
          <cell r="I332">
            <v>3337409218</v>
          </cell>
        </row>
        <row r="333">
          <cell r="G333">
            <v>6</v>
          </cell>
          <cell r="H333" t="str">
            <v>Within 165 feet</v>
          </cell>
          <cell r="I333">
            <v>3337409220</v>
          </cell>
        </row>
        <row r="334">
          <cell r="G334">
            <v>2</v>
          </cell>
          <cell r="H334" t="str">
            <v>Within 1 mile</v>
          </cell>
          <cell r="I334">
            <v>3342617951</v>
          </cell>
        </row>
        <row r="335">
          <cell r="G335">
            <v>1</v>
          </cell>
          <cell r="H335" t="str">
            <v>Not Verified to be within 1 mile</v>
          </cell>
          <cell r="I335">
            <v>3342618097</v>
          </cell>
        </row>
        <row r="336">
          <cell r="G336">
            <v>3</v>
          </cell>
          <cell r="H336" t="str">
            <v>Within 1 mile</v>
          </cell>
          <cell r="I336">
            <v>3337409263</v>
          </cell>
        </row>
        <row r="337">
          <cell r="G337">
            <v>1</v>
          </cell>
          <cell r="H337" t="str">
            <v>Not verified to be within 1 mile</v>
          </cell>
          <cell r="I337">
            <v>3349560084</v>
          </cell>
        </row>
        <row r="338">
          <cell r="G338">
            <v>12</v>
          </cell>
          <cell r="H338" t="str">
            <v>Within 165 feet</v>
          </cell>
          <cell r="I338">
            <v>3337409315</v>
          </cell>
        </row>
        <row r="339">
          <cell r="G339">
            <v>3</v>
          </cell>
          <cell r="H339" t="str">
            <v>Within 1 mile</v>
          </cell>
          <cell r="I339">
            <v>3337428172</v>
          </cell>
        </row>
        <row r="340">
          <cell r="G340">
            <v>1</v>
          </cell>
          <cell r="H340" t="str">
            <v>Within 1 mile</v>
          </cell>
          <cell r="I340">
            <v>3337428000</v>
          </cell>
        </row>
        <row r="341">
          <cell r="G341">
            <v>2</v>
          </cell>
          <cell r="H341" t="str">
            <v>Within 1 mile</v>
          </cell>
          <cell r="I341">
            <v>3337428232</v>
          </cell>
        </row>
        <row r="342">
          <cell r="G342">
            <v>1</v>
          </cell>
          <cell r="H342" t="str">
            <v>Not Verified to be within 1 mile</v>
          </cell>
          <cell r="I342">
            <v>3342618235</v>
          </cell>
        </row>
        <row r="343">
          <cell r="G343">
            <v>2</v>
          </cell>
          <cell r="H343" t="str">
            <v>Within 1 mile</v>
          </cell>
          <cell r="I343">
            <v>3352750159</v>
          </cell>
        </row>
        <row r="344">
          <cell r="G344">
            <v>1</v>
          </cell>
          <cell r="H344" t="str">
            <v>Not verified to be within 1 mile</v>
          </cell>
          <cell r="I344">
            <v>3349559787</v>
          </cell>
        </row>
        <row r="345">
          <cell r="G345">
            <v>2</v>
          </cell>
          <cell r="H345" t="str">
            <v>Within 1 mile</v>
          </cell>
          <cell r="I345">
            <v>3342618251</v>
          </cell>
        </row>
        <row r="346">
          <cell r="G346">
            <v>3</v>
          </cell>
          <cell r="H346" t="str">
            <v>Within 165 feet</v>
          </cell>
          <cell r="I346">
            <v>3337409531</v>
          </cell>
        </row>
        <row r="347">
          <cell r="G347">
            <v>7</v>
          </cell>
          <cell r="H347" t="str">
            <v>Within 1 mile</v>
          </cell>
          <cell r="I347">
            <v>3337409538</v>
          </cell>
        </row>
        <row r="348">
          <cell r="G348">
            <v>1</v>
          </cell>
          <cell r="H348" t="str">
            <v>Within 165 feet</v>
          </cell>
          <cell r="I348">
            <v>3337409542</v>
          </cell>
        </row>
        <row r="349">
          <cell r="G349">
            <v>3</v>
          </cell>
          <cell r="H349" t="str">
            <v>Within 1 mile</v>
          </cell>
          <cell r="I349">
            <v>3353098145</v>
          </cell>
        </row>
        <row r="350">
          <cell r="G350">
            <v>2</v>
          </cell>
          <cell r="H350" t="str">
            <v>Not verified to be within 1 mile</v>
          </cell>
          <cell r="I350">
            <v>3349559913</v>
          </cell>
        </row>
        <row r="351">
          <cell r="G351">
            <v>1</v>
          </cell>
          <cell r="H351" t="str">
            <v>Not verified to be within 1 mile</v>
          </cell>
          <cell r="I351">
            <v>3349559823</v>
          </cell>
        </row>
        <row r="352">
          <cell r="G352">
            <v>2</v>
          </cell>
          <cell r="H352" t="str">
            <v>Not Verified to be within 1 mile</v>
          </cell>
          <cell r="I352">
            <v>3337409573</v>
          </cell>
        </row>
        <row r="353">
          <cell r="G353">
            <v>2</v>
          </cell>
          <cell r="H353" t="str">
            <v>Not verified to be within 1 mile</v>
          </cell>
          <cell r="I353">
            <v>3349560177</v>
          </cell>
        </row>
        <row r="354">
          <cell r="G354">
            <v>2</v>
          </cell>
          <cell r="H354" t="str">
            <v>Not verified to be within 1 mile</v>
          </cell>
          <cell r="I354">
            <v>3349560192</v>
          </cell>
        </row>
        <row r="355">
          <cell r="G355">
            <v>1</v>
          </cell>
          <cell r="H355" t="str">
            <v>Not verified to be within 1 mile</v>
          </cell>
          <cell r="I355">
            <v>3349560188</v>
          </cell>
        </row>
        <row r="356">
          <cell r="G356">
            <v>1</v>
          </cell>
          <cell r="H356" t="str">
            <v>Not verified to be within 1 mile</v>
          </cell>
          <cell r="I356">
            <v>3349560173</v>
          </cell>
        </row>
        <row r="357">
          <cell r="G357">
            <v>2</v>
          </cell>
          <cell r="H357" t="str">
            <v>Within 40 feet</v>
          </cell>
          <cell r="I357">
            <v>3337409576</v>
          </cell>
        </row>
        <row r="358">
          <cell r="G358">
            <v>1</v>
          </cell>
          <cell r="H358" t="str">
            <v>Not Verified to be within 1 mile</v>
          </cell>
          <cell r="I358">
            <v>3337431214</v>
          </cell>
        </row>
        <row r="359">
          <cell r="G359">
            <v>4</v>
          </cell>
          <cell r="H359" t="str">
            <v>Within 1 mile</v>
          </cell>
          <cell r="I359">
            <v>3337428273</v>
          </cell>
        </row>
        <row r="360">
          <cell r="G360">
            <v>1</v>
          </cell>
          <cell r="H360" t="str">
            <v>Within 1 mile</v>
          </cell>
          <cell r="I360">
            <v>3337428276</v>
          </cell>
        </row>
        <row r="361">
          <cell r="G361">
            <v>1</v>
          </cell>
          <cell r="H361" t="str">
            <v>Not Verified to be within 1 mile</v>
          </cell>
          <cell r="I361">
            <v>3342618143</v>
          </cell>
        </row>
        <row r="362">
          <cell r="G362">
            <v>4</v>
          </cell>
          <cell r="H362" t="str">
            <v>Within 1 mile</v>
          </cell>
          <cell r="I362">
            <v>3337428023</v>
          </cell>
        </row>
        <row r="363">
          <cell r="G363">
            <v>1</v>
          </cell>
          <cell r="H363" t="str">
            <v>Within 1 mile</v>
          </cell>
          <cell r="I363">
            <v>3342618087</v>
          </cell>
        </row>
        <row r="364">
          <cell r="G364">
            <v>1</v>
          </cell>
          <cell r="H364" t="str">
            <v>Not verified to be within 1 mile</v>
          </cell>
          <cell r="I364">
            <v>3349560325</v>
          </cell>
        </row>
        <row r="365">
          <cell r="G365">
            <v>4</v>
          </cell>
          <cell r="H365" t="str">
            <v>Within 165 feet</v>
          </cell>
          <cell r="I365">
            <v>3349559862</v>
          </cell>
        </row>
        <row r="366">
          <cell r="G366">
            <v>2</v>
          </cell>
          <cell r="H366" t="str">
            <v>Within 1 mile</v>
          </cell>
          <cell r="I366">
            <v>3352749837</v>
          </cell>
        </row>
        <row r="367">
          <cell r="G367">
            <v>2</v>
          </cell>
          <cell r="H367" t="str">
            <v>Not Verified to be within 1 mile</v>
          </cell>
          <cell r="I367">
            <v>3342618334</v>
          </cell>
        </row>
        <row r="368">
          <cell r="G368">
            <v>12</v>
          </cell>
          <cell r="H368" t="str">
            <v>Within 40 feet</v>
          </cell>
          <cell r="I368">
            <v>3337409645</v>
          </cell>
        </row>
        <row r="369">
          <cell r="G369">
            <v>4</v>
          </cell>
          <cell r="H369" t="str">
            <v>Within 40 feet</v>
          </cell>
          <cell r="I369">
            <v>3340396311</v>
          </cell>
        </row>
        <row r="370">
          <cell r="G370">
            <v>6</v>
          </cell>
          <cell r="H370" t="str">
            <v>Within 40 feet</v>
          </cell>
          <cell r="I370">
            <v>3337426904</v>
          </cell>
        </row>
        <row r="371">
          <cell r="G371">
            <v>4</v>
          </cell>
          <cell r="H371" t="str">
            <v>Within 1 mile</v>
          </cell>
          <cell r="I371">
            <v>3337409656</v>
          </cell>
        </row>
        <row r="372">
          <cell r="G372">
            <v>6</v>
          </cell>
          <cell r="H372" t="str">
            <v>Within 165 feet</v>
          </cell>
          <cell r="I372">
            <v>3349559838</v>
          </cell>
        </row>
        <row r="373">
          <cell r="G373">
            <v>2</v>
          </cell>
          <cell r="H373" t="str">
            <v>Within 1 mile</v>
          </cell>
          <cell r="I373">
            <v>3342617828</v>
          </cell>
        </row>
        <row r="374">
          <cell r="G374">
            <v>2</v>
          </cell>
          <cell r="H374" t="str">
            <v>Within 165 feet</v>
          </cell>
          <cell r="I374">
            <v>3349560011</v>
          </cell>
        </row>
        <row r="375">
          <cell r="G375">
            <v>1</v>
          </cell>
          <cell r="H375" t="str">
            <v>Not verified to be within 1 mile</v>
          </cell>
          <cell r="I375">
            <v>3349559914</v>
          </cell>
        </row>
        <row r="376">
          <cell r="G376">
            <v>1</v>
          </cell>
          <cell r="H376" t="str">
            <v>Not verified to be within 1 mile</v>
          </cell>
          <cell r="I376">
            <v>3349559874</v>
          </cell>
        </row>
        <row r="377">
          <cell r="G377">
            <v>12</v>
          </cell>
          <cell r="H377" t="str">
            <v>Within 165 feet</v>
          </cell>
          <cell r="I377">
            <v>3341136828</v>
          </cell>
        </row>
        <row r="378">
          <cell r="G378">
            <v>2</v>
          </cell>
          <cell r="H378" t="str">
            <v>Within 1 mile</v>
          </cell>
          <cell r="I378">
            <v>3352749925</v>
          </cell>
        </row>
        <row r="379">
          <cell r="G379">
            <v>1</v>
          </cell>
          <cell r="H379" t="str">
            <v>Not Verified to be within 1 mile</v>
          </cell>
          <cell r="I379">
            <v>3337409743</v>
          </cell>
        </row>
        <row r="380">
          <cell r="G380">
            <v>1</v>
          </cell>
          <cell r="H380" t="str">
            <v>Within 1 mile</v>
          </cell>
          <cell r="I380">
            <v>3337409748</v>
          </cell>
        </row>
        <row r="381">
          <cell r="G381">
            <v>3</v>
          </cell>
          <cell r="H381" t="str">
            <v>Within 165 feet</v>
          </cell>
          <cell r="I381">
            <v>3337409756</v>
          </cell>
        </row>
        <row r="382">
          <cell r="G382">
            <v>2</v>
          </cell>
          <cell r="H382" t="str">
            <v>Within 1 mile</v>
          </cell>
          <cell r="I382">
            <v>3353097640</v>
          </cell>
        </row>
        <row r="383">
          <cell r="G383">
            <v>1</v>
          </cell>
          <cell r="H383" t="str">
            <v>Within 1 mile</v>
          </cell>
          <cell r="I383">
            <v>3353098104</v>
          </cell>
        </row>
        <row r="384">
          <cell r="G384">
            <v>4</v>
          </cell>
          <cell r="H384" t="str">
            <v>Not verified to be within 1 mile</v>
          </cell>
          <cell r="I384">
            <v>3349560217</v>
          </cell>
        </row>
        <row r="385">
          <cell r="G385">
            <v>1</v>
          </cell>
          <cell r="H385" t="str">
            <v>Not verified to be within 1 mile</v>
          </cell>
          <cell r="I385">
            <v>3349559919</v>
          </cell>
        </row>
        <row r="386">
          <cell r="G386">
            <v>5</v>
          </cell>
          <cell r="H386" t="str">
            <v>Within 165 feet</v>
          </cell>
          <cell r="I386">
            <v>3349559832</v>
          </cell>
        </row>
        <row r="387">
          <cell r="G387">
            <v>9</v>
          </cell>
          <cell r="H387" t="str">
            <v>Within 165 feet</v>
          </cell>
          <cell r="I387">
            <v>3337409874</v>
          </cell>
        </row>
        <row r="388">
          <cell r="G388">
            <v>1</v>
          </cell>
          <cell r="H388" t="str">
            <v>Within 1 mile</v>
          </cell>
          <cell r="I388">
            <v>3342617990</v>
          </cell>
        </row>
        <row r="389">
          <cell r="G389">
            <v>1</v>
          </cell>
          <cell r="H389" t="str">
            <v>Not verified to be within 1 mile</v>
          </cell>
          <cell r="I389">
            <v>3349560278</v>
          </cell>
        </row>
        <row r="390">
          <cell r="G390">
            <v>1</v>
          </cell>
          <cell r="H390" t="str">
            <v>Not verified to be within 1 mile</v>
          </cell>
          <cell r="I390">
            <v>3349560387</v>
          </cell>
        </row>
        <row r="391">
          <cell r="G391">
            <v>2</v>
          </cell>
          <cell r="H391" t="str">
            <v>Not Verified to be within 1 mile</v>
          </cell>
          <cell r="I391">
            <v>3342617929</v>
          </cell>
        </row>
        <row r="392">
          <cell r="G392">
            <v>3</v>
          </cell>
          <cell r="H392" t="str">
            <v>Within 165 feet</v>
          </cell>
          <cell r="I392">
            <v>3337409954</v>
          </cell>
        </row>
        <row r="393">
          <cell r="G393">
            <v>2</v>
          </cell>
          <cell r="H393" t="str">
            <v>Within 1 mile</v>
          </cell>
          <cell r="I393">
            <v>3342618113</v>
          </cell>
        </row>
        <row r="394">
          <cell r="G394">
            <v>1</v>
          </cell>
          <cell r="H394" t="str">
            <v>Within 165 feet</v>
          </cell>
          <cell r="I394">
            <v>3337409983</v>
          </cell>
        </row>
        <row r="395">
          <cell r="G395">
            <v>1</v>
          </cell>
          <cell r="H395" t="str">
            <v>Not verified to be within 1 mile</v>
          </cell>
          <cell r="I395">
            <v>3349559805</v>
          </cell>
        </row>
        <row r="396">
          <cell r="G396">
            <v>1</v>
          </cell>
          <cell r="H396" t="str">
            <v>Not verified to be within 1 mile</v>
          </cell>
          <cell r="I396">
            <v>3349559825</v>
          </cell>
        </row>
        <row r="397">
          <cell r="G397">
            <v>2</v>
          </cell>
          <cell r="H397" t="str">
            <v>Within 165 feet</v>
          </cell>
          <cell r="I397">
            <v>3337410057</v>
          </cell>
        </row>
        <row r="398">
          <cell r="G398">
            <v>12</v>
          </cell>
          <cell r="H398" t="str">
            <v>Within 165 feet</v>
          </cell>
          <cell r="I398">
            <v>3337410062</v>
          </cell>
        </row>
        <row r="399">
          <cell r="G399">
            <v>3</v>
          </cell>
          <cell r="H399" t="str">
            <v>Within 40 feet</v>
          </cell>
          <cell r="I399">
            <v>3341136831</v>
          </cell>
        </row>
        <row r="400">
          <cell r="G400">
            <v>3</v>
          </cell>
          <cell r="H400" t="str">
            <v>Within 165 feet</v>
          </cell>
          <cell r="I400">
            <v>3337428277</v>
          </cell>
        </row>
        <row r="401">
          <cell r="G401">
            <v>1</v>
          </cell>
          <cell r="H401" t="str">
            <v>Not verified to be within 1 mile</v>
          </cell>
          <cell r="I401">
            <v>3349559963</v>
          </cell>
        </row>
        <row r="402">
          <cell r="G402">
            <v>2</v>
          </cell>
          <cell r="H402" t="str">
            <v>Within 1 mile</v>
          </cell>
          <cell r="I402">
            <v>3353097790</v>
          </cell>
        </row>
        <row r="403">
          <cell r="G403">
            <v>1</v>
          </cell>
          <cell r="H403" t="str">
            <v>Not Verified to be within 1 mile</v>
          </cell>
          <cell r="I403">
            <v>3342618228</v>
          </cell>
        </row>
        <row r="404">
          <cell r="G404">
            <v>5</v>
          </cell>
          <cell r="H404" t="str">
            <v>Within 1 mile</v>
          </cell>
          <cell r="I404">
            <v>3337428285</v>
          </cell>
        </row>
        <row r="405">
          <cell r="G405">
            <v>4</v>
          </cell>
          <cell r="H405" t="str">
            <v>Within 40 feet</v>
          </cell>
          <cell r="I405">
            <v>3337410138</v>
          </cell>
        </row>
        <row r="406">
          <cell r="G406">
            <v>4</v>
          </cell>
          <cell r="H406" t="str">
            <v>Within 40 feet</v>
          </cell>
          <cell r="I406">
            <v>3337410151</v>
          </cell>
        </row>
        <row r="407">
          <cell r="G407">
            <v>1</v>
          </cell>
          <cell r="H407" t="str">
            <v>Within 1 mile</v>
          </cell>
          <cell r="I407">
            <v>3337410164</v>
          </cell>
        </row>
        <row r="408">
          <cell r="G408">
            <v>8</v>
          </cell>
          <cell r="H408" t="str">
            <v>Within 40 feet</v>
          </cell>
          <cell r="I408">
            <v>3349559508</v>
          </cell>
        </row>
        <row r="409">
          <cell r="G409">
            <v>1</v>
          </cell>
          <cell r="H409" t="str">
            <v>Within 1 mile</v>
          </cell>
          <cell r="I409">
            <v>3337410170</v>
          </cell>
        </row>
        <row r="410">
          <cell r="G410">
            <v>2</v>
          </cell>
          <cell r="H410" t="str">
            <v>Within 1 mile</v>
          </cell>
          <cell r="I410">
            <v>3342618381</v>
          </cell>
        </row>
        <row r="411">
          <cell r="G411">
            <v>2</v>
          </cell>
          <cell r="H411" t="str">
            <v>Within 1 mile</v>
          </cell>
          <cell r="I411">
            <v>3352749867</v>
          </cell>
        </row>
        <row r="412">
          <cell r="G412">
            <v>1</v>
          </cell>
          <cell r="H412" t="str">
            <v>Not Verified to be within 1 mile</v>
          </cell>
          <cell r="I412">
            <v>3337410194</v>
          </cell>
        </row>
        <row r="413">
          <cell r="G413">
            <v>2</v>
          </cell>
          <cell r="H413" t="str">
            <v>Not verified to be within 1 mile</v>
          </cell>
          <cell r="I413">
            <v>3349559800</v>
          </cell>
        </row>
        <row r="414">
          <cell r="G414">
            <v>23</v>
          </cell>
          <cell r="H414" t="str">
            <v>Within 40 feet</v>
          </cell>
          <cell r="I414">
            <v>3337410205</v>
          </cell>
        </row>
        <row r="415">
          <cell r="G415">
            <v>2</v>
          </cell>
          <cell r="H415" t="str">
            <v>Within 1 mile</v>
          </cell>
          <cell r="I415">
            <v>3352750256</v>
          </cell>
        </row>
        <row r="416">
          <cell r="G416">
            <v>2</v>
          </cell>
          <cell r="H416" t="str">
            <v>Within 1 mile</v>
          </cell>
          <cell r="I416">
            <v>3337410218</v>
          </cell>
        </row>
        <row r="417">
          <cell r="G417">
            <v>3</v>
          </cell>
          <cell r="H417" t="str">
            <v>Not verified to be within 1 mile</v>
          </cell>
          <cell r="I417">
            <v>3337410227</v>
          </cell>
        </row>
        <row r="418">
          <cell r="G418">
            <v>5</v>
          </cell>
          <cell r="H418" t="str">
            <v>Within 40 feet</v>
          </cell>
          <cell r="I418">
            <v>3337410261</v>
          </cell>
        </row>
        <row r="419">
          <cell r="G419">
            <v>3</v>
          </cell>
          <cell r="H419" t="str">
            <v>Within 1 mile</v>
          </cell>
          <cell r="I419">
            <v>3337410263</v>
          </cell>
        </row>
        <row r="420">
          <cell r="G420">
            <v>2</v>
          </cell>
          <cell r="H420" t="str">
            <v>Within 1 mile</v>
          </cell>
          <cell r="I420">
            <v>3342617812</v>
          </cell>
        </row>
        <row r="421">
          <cell r="G421">
            <v>1</v>
          </cell>
          <cell r="H421" t="str">
            <v>Within 1 mile</v>
          </cell>
          <cell r="I421">
            <v>3352749879</v>
          </cell>
        </row>
        <row r="422">
          <cell r="G422">
            <v>2</v>
          </cell>
          <cell r="H422" t="str">
            <v>Within 165 feet</v>
          </cell>
          <cell r="I422">
            <v>3342618338</v>
          </cell>
        </row>
        <row r="423">
          <cell r="G423">
            <v>1</v>
          </cell>
          <cell r="H423" t="str">
            <v>Not verified to be within 1 mile</v>
          </cell>
          <cell r="I423">
            <v>3349559719</v>
          </cell>
        </row>
        <row r="424">
          <cell r="G424">
            <v>6</v>
          </cell>
          <cell r="H424" t="str">
            <v>Within 1 mile</v>
          </cell>
          <cell r="I424">
            <v>3337410310</v>
          </cell>
        </row>
        <row r="425">
          <cell r="G425">
            <v>11</v>
          </cell>
          <cell r="H425" t="str">
            <v>Within 40 feet</v>
          </cell>
          <cell r="I425">
            <v>3337410309</v>
          </cell>
        </row>
        <row r="426">
          <cell r="G426">
            <v>4</v>
          </cell>
          <cell r="H426" t="str">
            <v>Within 1 mile</v>
          </cell>
          <cell r="I426">
            <v>3365669817</v>
          </cell>
        </row>
        <row r="427">
          <cell r="G427">
            <v>2</v>
          </cell>
          <cell r="H427" t="str">
            <v>Within 165 feet</v>
          </cell>
          <cell r="I427">
            <v>3349559822</v>
          </cell>
        </row>
        <row r="428">
          <cell r="G428">
            <v>2</v>
          </cell>
          <cell r="H428" t="str">
            <v>Within 1 mile</v>
          </cell>
          <cell r="I428">
            <v>3352749869</v>
          </cell>
        </row>
        <row r="429">
          <cell r="G429">
            <v>4</v>
          </cell>
          <cell r="H429" t="str">
            <v>Within 165 feet</v>
          </cell>
          <cell r="I429">
            <v>3337410366</v>
          </cell>
        </row>
        <row r="430">
          <cell r="G430">
            <v>1</v>
          </cell>
          <cell r="H430" t="str">
            <v>Not Verified to be within 1 mile</v>
          </cell>
          <cell r="I430">
            <v>3342617610</v>
          </cell>
        </row>
        <row r="431">
          <cell r="G431">
            <v>2</v>
          </cell>
          <cell r="H431" t="str">
            <v>Within 1 mile</v>
          </cell>
          <cell r="I431">
            <v>3352750163</v>
          </cell>
        </row>
        <row r="432">
          <cell r="G432">
            <v>1</v>
          </cell>
          <cell r="H432" t="str">
            <v>Not verified to be within 1 mile</v>
          </cell>
          <cell r="I432">
            <v>3349560300</v>
          </cell>
        </row>
        <row r="433">
          <cell r="G433">
            <v>1</v>
          </cell>
          <cell r="H433" t="str">
            <v>Not Verified to be within 1 mile</v>
          </cell>
          <cell r="I433">
            <v>3342618083</v>
          </cell>
        </row>
        <row r="434">
          <cell r="G434">
            <v>2</v>
          </cell>
          <cell r="H434" t="str">
            <v>Not verified to be within 1 mile</v>
          </cell>
          <cell r="I434">
            <v>3349560319</v>
          </cell>
        </row>
        <row r="435">
          <cell r="G435">
            <v>3</v>
          </cell>
          <cell r="H435" t="str">
            <v>Within 1 mile</v>
          </cell>
          <cell r="I435">
            <v>3342617815</v>
          </cell>
        </row>
        <row r="436">
          <cell r="G436">
            <v>3</v>
          </cell>
          <cell r="H436" t="str">
            <v>Within 40 feet</v>
          </cell>
          <cell r="I436">
            <v>3337427840</v>
          </cell>
        </row>
        <row r="437">
          <cell r="G437">
            <v>2</v>
          </cell>
          <cell r="H437" t="str">
            <v>Within 1 mile</v>
          </cell>
          <cell r="I437">
            <v>3352749868</v>
          </cell>
        </row>
        <row r="438">
          <cell r="G438">
            <v>2</v>
          </cell>
          <cell r="H438" t="str">
            <v>Within 1 mile</v>
          </cell>
          <cell r="I438">
            <v>3342617926</v>
          </cell>
        </row>
        <row r="439">
          <cell r="G439">
            <v>1</v>
          </cell>
          <cell r="H439" t="str">
            <v>Not verified to be within 1 mile</v>
          </cell>
          <cell r="I439">
            <v>3337410454</v>
          </cell>
        </row>
        <row r="440">
          <cell r="G440">
            <v>0</v>
          </cell>
          <cell r="H440" t="str">
            <v>Not Verified to be within 1 mile</v>
          </cell>
          <cell r="I440">
            <v>3342618404</v>
          </cell>
        </row>
        <row r="441">
          <cell r="G441">
            <v>4</v>
          </cell>
          <cell r="H441" t="str">
            <v>Within 40 feet</v>
          </cell>
          <cell r="I441">
            <v>3353097802</v>
          </cell>
        </row>
        <row r="442">
          <cell r="G442">
            <v>7</v>
          </cell>
          <cell r="H442" t="str">
            <v>Within 1 mile</v>
          </cell>
          <cell r="I442">
            <v>3337410466</v>
          </cell>
        </row>
        <row r="443">
          <cell r="G443">
            <v>2</v>
          </cell>
          <cell r="H443" t="str">
            <v>Within 1 mile</v>
          </cell>
          <cell r="I443">
            <v>3337410469</v>
          </cell>
        </row>
        <row r="444">
          <cell r="G444">
            <v>12</v>
          </cell>
          <cell r="H444" t="str">
            <v>Within 165 feet</v>
          </cell>
          <cell r="I444">
            <v>3337410472</v>
          </cell>
        </row>
        <row r="445">
          <cell r="G445">
            <v>1</v>
          </cell>
          <cell r="H445" t="str">
            <v>Not verified to be within 1 mile</v>
          </cell>
          <cell r="I445">
            <v>3349560209</v>
          </cell>
        </row>
        <row r="446">
          <cell r="G446">
            <v>2</v>
          </cell>
          <cell r="H446" t="str">
            <v>Within 1 mile</v>
          </cell>
          <cell r="I446">
            <v>3337410499</v>
          </cell>
        </row>
        <row r="447">
          <cell r="G447">
            <v>1</v>
          </cell>
          <cell r="H447" t="str">
            <v>Within 1 mile</v>
          </cell>
          <cell r="I447">
            <v>3342617830</v>
          </cell>
        </row>
        <row r="448">
          <cell r="G448">
            <v>2</v>
          </cell>
          <cell r="H448" t="str">
            <v>Within 1 mile</v>
          </cell>
          <cell r="I448">
            <v>3352749882</v>
          </cell>
        </row>
        <row r="449">
          <cell r="G449">
            <v>1</v>
          </cell>
          <cell r="H449" t="str">
            <v>Not verified to be within 1 mile</v>
          </cell>
          <cell r="I449">
            <v>3349559921</v>
          </cell>
        </row>
        <row r="450">
          <cell r="G450">
            <v>5</v>
          </cell>
          <cell r="H450" t="str">
            <v>Not Verified to be within 1 mile</v>
          </cell>
          <cell r="I450">
            <v>3342618330</v>
          </cell>
        </row>
        <row r="451">
          <cell r="G451">
            <v>8</v>
          </cell>
          <cell r="H451" t="str">
            <v>Within 40 feet</v>
          </cell>
          <cell r="I451">
            <v>3337410535</v>
          </cell>
        </row>
        <row r="452">
          <cell r="G452">
            <v>2</v>
          </cell>
          <cell r="H452" t="str">
            <v>Within 1 mile</v>
          </cell>
          <cell r="I452">
            <v>3337410539</v>
          </cell>
        </row>
        <row r="453">
          <cell r="G453">
            <v>2</v>
          </cell>
          <cell r="H453" t="str">
            <v>Not verified to be within 1 mile</v>
          </cell>
          <cell r="I453">
            <v>3349559748</v>
          </cell>
        </row>
        <row r="454">
          <cell r="G454">
            <v>1</v>
          </cell>
          <cell r="H454" t="str">
            <v>Within 1 mile</v>
          </cell>
          <cell r="I454">
            <v>3337410598</v>
          </cell>
        </row>
        <row r="455">
          <cell r="G455">
            <v>3</v>
          </cell>
          <cell r="H455" t="str">
            <v>Within 1 mile</v>
          </cell>
          <cell r="I455">
            <v>3337427581</v>
          </cell>
        </row>
        <row r="456">
          <cell r="G456">
            <v>1</v>
          </cell>
          <cell r="H456" t="str">
            <v>Within 1 mile</v>
          </cell>
          <cell r="I456">
            <v>3337410635</v>
          </cell>
        </row>
        <row r="457">
          <cell r="G457">
            <v>4</v>
          </cell>
          <cell r="H457" t="str">
            <v>Within 165 feet</v>
          </cell>
          <cell r="I457">
            <v>3337410647</v>
          </cell>
        </row>
        <row r="458">
          <cell r="G458">
            <v>1</v>
          </cell>
          <cell r="H458" t="str">
            <v>Not verified to be within 1 mile</v>
          </cell>
          <cell r="I458">
            <v>3349559767</v>
          </cell>
        </row>
        <row r="459">
          <cell r="G459">
            <v>1</v>
          </cell>
          <cell r="H459" t="str">
            <v>Within 1 mile</v>
          </cell>
          <cell r="I459">
            <v>3337410672</v>
          </cell>
        </row>
        <row r="460">
          <cell r="G460">
            <v>2</v>
          </cell>
          <cell r="H460" t="str">
            <v>Within 1 mile</v>
          </cell>
          <cell r="I460">
            <v>3342617609</v>
          </cell>
        </row>
        <row r="461">
          <cell r="G461">
            <v>2</v>
          </cell>
          <cell r="H461" t="str">
            <v>Within 40 feet</v>
          </cell>
          <cell r="I461">
            <v>3349559632</v>
          </cell>
        </row>
        <row r="462">
          <cell r="G462">
            <v>1</v>
          </cell>
          <cell r="H462" t="str">
            <v>Within 1 mile</v>
          </cell>
          <cell r="I462">
            <v>3352750020</v>
          </cell>
        </row>
        <row r="463">
          <cell r="G463">
            <v>1</v>
          </cell>
          <cell r="H463" t="str">
            <v>Not Verified to be within 1 mile</v>
          </cell>
          <cell r="I463">
            <v>3337410691</v>
          </cell>
        </row>
        <row r="464">
          <cell r="G464">
            <v>2</v>
          </cell>
          <cell r="H464" t="str">
            <v>Not Verified to be within 1 mile</v>
          </cell>
          <cell r="I464">
            <v>3342617891</v>
          </cell>
        </row>
        <row r="465">
          <cell r="G465">
            <v>1</v>
          </cell>
          <cell r="H465" t="str">
            <v>Within 1 mile</v>
          </cell>
          <cell r="I465">
            <v>3337410713</v>
          </cell>
        </row>
        <row r="466">
          <cell r="G466">
            <v>5</v>
          </cell>
          <cell r="H466" t="str">
            <v>Within 40 feet</v>
          </cell>
          <cell r="I466">
            <v>3337410744</v>
          </cell>
        </row>
        <row r="467">
          <cell r="G467">
            <v>1</v>
          </cell>
          <cell r="H467" t="str">
            <v>Within 1 mile</v>
          </cell>
          <cell r="I467">
            <v>3342618304</v>
          </cell>
        </row>
        <row r="468">
          <cell r="G468">
            <v>2</v>
          </cell>
          <cell r="H468" t="str">
            <v>Within 165 feet</v>
          </cell>
          <cell r="I468">
            <v>3353097786</v>
          </cell>
        </row>
        <row r="469">
          <cell r="G469">
            <v>2</v>
          </cell>
          <cell r="H469" t="str">
            <v>Within 1 mile</v>
          </cell>
          <cell r="I469">
            <v>3337430102</v>
          </cell>
        </row>
        <row r="470">
          <cell r="G470">
            <v>4</v>
          </cell>
          <cell r="H470" t="str">
            <v>Within 165 feet</v>
          </cell>
          <cell r="I470">
            <v>3349560046</v>
          </cell>
        </row>
        <row r="471">
          <cell r="G471">
            <v>4</v>
          </cell>
          <cell r="H471" t="str">
            <v>Within 40 feet</v>
          </cell>
          <cell r="I471">
            <v>3337410784</v>
          </cell>
        </row>
        <row r="472">
          <cell r="G472">
            <v>5</v>
          </cell>
          <cell r="H472" t="str">
            <v>Not verified to be within 1 mile</v>
          </cell>
          <cell r="I472">
            <v>3349560357</v>
          </cell>
        </row>
        <row r="473">
          <cell r="G473">
            <v>1</v>
          </cell>
          <cell r="H473" t="str">
            <v>Not verified to be within 1 mile</v>
          </cell>
          <cell r="I473">
            <v>3349559847</v>
          </cell>
        </row>
        <row r="474">
          <cell r="G474">
            <v>2</v>
          </cell>
          <cell r="H474" t="str">
            <v>Within 1 mile</v>
          </cell>
          <cell r="I474">
            <v>3353097532</v>
          </cell>
        </row>
        <row r="475">
          <cell r="G475">
            <v>2</v>
          </cell>
          <cell r="H475" t="str">
            <v>Within 1 mile</v>
          </cell>
          <cell r="I475">
            <v>3352749877</v>
          </cell>
        </row>
        <row r="476">
          <cell r="G476">
            <v>1</v>
          </cell>
          <cell r="H476" t="str">
            <v>Not verified to be within 1 mile</v>
          </cell>
          <cell r="I476">
            <v>3349559949</v>
          </cell>
        </row>
        <row r="477">
          <cell r="G477">
            <v>1</v>
          </cell>
          <cell r="H477" t="str">
            <v>Not verified to be within 1 mile</v>
          </cell>
          <cell r="I477">
            <v>3349559926</v>
          </cell>
        </row>
        <row r="478">
          <cell r="G478">
            <v>3</v>
          </cell>
          <cell r="H478" t="str">
            <v>Within 1 mile</v>
          </cell>
          <cell r="I478">
            <v>3337410875</v>
          </cell>
        </row>
        <row r="479">
          <cell r="G479">
            <v>5</v>
          </cell>
          <cell r="H479" t="str">
            <v>Within 1 mile</v>
          </cell>
          <cell r="I479">
            <v>3337410884</v>
          </cell>
        </row>
        <row r="480">
          <cell r="G480">
            <v>2</v>
          </cell>
          <cell r="H480" t="str">
            <v>Within 1 mile</v>
          </cell>
          <cell r="I480">
            <v>3337427325</v>
          </cell>
        </row>
        <row r="481">
          <cell r="G481">
            <v>5</v>
          </cell>
          <cell r="H481" t="str">
            <v>Not verified to be within 1 mile</v>
          </cell>
          <cell r="I481">
            <v>3349559940</v>
          </cell>
        </row>
        <row r="482">
          <cell r="G482">
            <v>2</v>
          </cell>
          <cell r="H482" t="str">
            <v>Not verified to be within 1 mile</v>
          </cell>
          <cell r="I482">
            <v>3337410893</v>
          </cell>
        </row>
        <row r="483">
          <cell r="G483">
            <v>1</v>
          </cell>
          <cell r="H483" t="str">
            <v>Within 1 mile</v>
          </cell>
          <cell r="I483">
            <v>3337410898</v>
          </cell>
        </row>
        <row r="484">
          <cell r="G484">
            <v>2</v>
          </cell>
          <cell r="H484" t="str">
            <v>Within 1 mile</v>
          </cell>
          <cell r="I484">
            <v>3337410924</v>
          </cell>
        </row>
        <row r="485">
          <cell r="G485">
            <v>4</v>
          </cell>
          <cell r="H485" t="str">
            <v>Within 1 mile</v>
          </cell>
          <cell r="I485">
            <v>3337427366</v>
          </cell>
        </row>
        <row r="486">
          <cell r="G486">
            <v>2</v>
          </cell>
          <cell r="H486" t="str">
            <v>Within 1 mile</v>
          </cell>
          <cell r="I486">
            <v>3337410952</v>
          </cell>
        </row>
        <row r="487">
          <cell r="G487">
            <v>3</v>
          </cell>
          <cell r="H487" t="str">
            <v>Within 165 feet</v>
          </cell>
          <cell r="I487">
            <v>3342617491</v>
          </cell>
        </row>
        <row r="488">
          <cell r="G488">
            <v>13</v>
          </cell>
          <cell r="H488" t="str">
            <v>Within 1 mile</v>
          </cell>
          <cell r="I488">
            <v>3337411001</v>
          </cell>
        </row>
        <row r="489">
          <cell r="G489">
            <v>2</v>
          </cell>
          <cell r="H489" t="str">
            <v>Within 1 mile</v>
          </cell>
          <cell r="I489">
            <v>3352749885</v>
          </cell>
        </row>
        <row r="490">
          <cell r="G490">
            <v>2</v>
          </cell>
          <cell r="H490" t="str">
            <v>Within 165 feet</v>
          </cell>
          <cell r="I490">
            <v>3337411020</v>
          </cell>
        </row>
        <row r="491">
          <cell r="G491">
            <v>1</v>
          </cell>
          <cell r="H491" t="str">
            <v>Within 1 mile</v>
          </cell>
          <cell r="I491">
            <v>3337411021</v>
          </cell>
        </row>
        <row r="492">
          <cell r="G492">
            <v>2</v>
          </cell>
          <cell r="H492" t="str">
            <v>Within 40 feet</v>
          </cell>
          <cell r="I492">
            <v>3337411027</v>
          </cell>
        </row>
        <row r="493">
          <cell r="G493">
            <v>5</v>
          </cell>
          <cell r="H493" t="str">
            <v>Within 1 mile</v>
          </cell>
          <cell r="I493">
            <v>3337411049</v>
          </cell>
        </row>
        <row r="494">
          <cell r="G494">
            <v>2</v>
          </cell>
          <cell r="H494" t="str">
            <v>Within 1 mile</v>
          </cell>
          <cell r="I494">
            <v>3342618370</v>
          </cell>
        </row>
        <row r="495">
          <cell r="G495">
            <v>1</v>
          </cell>
          <cell r="H495" t="str">
            <v>Within 1 mile</v>
          </cell>
          <cell r="I495">
            <v>3337411078</v>
          </cell>
        </row>
        <row r="496">
          <cell r="G496">
            <v>2</v>
          </cell>
          <cell r="H496" t="str">
            <v>Within 1 mile</v>
          </cell>
          <cell r="I496">
            <v>3341136760</v>
          </cell>
        </row>
        <row r="497">
          <cell r="G497">
            <v>3</v>
          </cell>
          <cell r="H497" t="str">
            <v>Within 1 mile</v>
          </cell>
          <cell r="I497">
            <v>3337411105</v>
          </cell>
        </row>
        <row r="498">
          <cell r="G498">
            <v>4</v>
          </cell>
          <cell r="H498" t="str">
            <v>Within 1 mile</v>
          </cell>
          <cell r="I498">
            <v>3337411112</v>
          </cell>
        </row>
        <row r="499">
          <cell r="G499">
            <v>2</v>
          </cell>
          <cell r="H499" t="str">
            <v>Within 1 mile</v>
          </cell>
          <cell r="I499">
            <v>3352749835</v>
          </cell>
        </row>
        <row r="500">
          <cell r="G500">
            <v>2</v>
          </cell>
          <cell r="H500" t="str">
            <v>Not verified to be within 1 mile</v>
          </cell>
          <cell r="I500">
            <v>3349560032</v>
          </cell>
        </row>
        <row r="501">
          <cell r="G501">
            <v>2</v>
          </cell>
          <cell r="H501" t="str">
            <v>Within 1 mile</v>
          </cell>
          <cell r="I501">
            <v>3342618088</v>
          </cell>
        </row>
      </sheetData>
      <sheetData sheetId="19">
        <row r="3">
          <cell r="H3">
            <v>1996</v>
          </cell>
        </row>
        <row r="20">
          <cell r="I20">
            <v>95625721.599999994</v>
          </cell>
          <cell r="J20">
            <v>97978591.5</v>
          </cell>
          <cell r="K20">
            <v>103924856</v>
          </cell>
          <cell r="L20">
            <v>111027588</v>
          </cell>
          <cell r="M20">
            <v>96341311.099999994</v>
          </cell>
          <cell r="N20">
            <v>108671903</v>
          </cell>
          <cell r="O20">
            <v>99866969</v>
          </cell>
          <cell r="P20">
            <v>100944884</v>
          </cell>
          <cell r="Q20">
            <v>73705838.200000003</v>
          </cell>
          <cell r="R20">
            <v>75769386.900000006</v>
          </cell>
          <cell r="S20">
            <v>115245071</v>
          </cell>
          <cell r="T20">
            <v>119849516</v>
          </cell>
          <cell r="U20">
            <v>129241327</v>
          </cell>
          <cell r="V20">
            <v>126669149</v>
          </cell>
          <cell r="W20">
            <v>146991886</v>
          </cell>
          <cell r="X20">
            <v>144899296</v>
          </cell>
          <cell r="Y20">
            <v>154371232</v>
          </cell>
          <cell r="Z20">
            <v>159917766</v>
          </cell>
          <cell r="AA20">
            <v>164882183</v>
          </cell>
          <cell r="AB20">
            <v>169850046</v>
          </cell>
          <cell r="AC20">
            <v>173508403</v>
          </cell>
          <cell r="AD20">
            <v>177411268</v>
          </cell>
          <cell r="AE20">
            <v>183070657</v>
          </cell>
        </row>
        <row r="21">
          <cell r="I21">
            <v>338057128</v>
          </cell>
          <cell r="J21">
            <v>334872035</v>
          </cell>
          <cell r="K21">
            <v>212453978</v>
          </cell>
          <cell r="L21">
            <v>207686900</v>
          </cell>
          <cell r="M21">
            <v>143244318</v>
          </cell>
          <cell r="N21">
            <v>158068222</v>
          </cell>
          <cell r="O21">
            <v>324909659</v>
          </cell>
          <cell r="P21">
            <v>140649871</v>
          </cell>
          <cell r="Q21">
            <v>148856889</v>
          </cell>
          <cell r="R21">
            <v>180963779</v>
          </cell>
          <cell r="S21">
            <v>213474091</v>
          </cell>
          <cell r="T21">
            <v>185920403</v>
          </cell>
          <cell r="U21">
            <v>191972497</v>
          </cell>
          <cell r="V21">
            <v>204206022</v>
          </cell>
          <cell r="W21">
            <v>226259762</v>
          </cell>
          <cell r="X21">
            <v>228985935</v>
          </cell>
          <cell r="Y21">
            <v>233741346</v>
          </cell>
          <cell r="Z21">
            <v>247212327</v>
          </cell>
          <cell r="AA21">
            <v>259314706</v>
          </cell>
          <cell r="AB21">
            <v>278005680</v>
          </cell>
          <cell r="AC21">
            <v>290722968</v>
          </cell>
          <cell r="AD21">
            <v>305585048</v>
          </cell>
          <cell r="AE21">
            <v>312812036</v>
          </cell>
        </row>
        <row r="22">
          <cell r="I22">
            <v>78790207.200000003</v>
          </cell>
          <cell r="J22">
            <v>75161659.200000003</v>
          </cell>
          <cell r="K22">
            <v>65775225.399999999</v>
          </cell>
          <cell r="L22">
            <v>80331725.400000006</v>
          </cell>
          <cell r="M22">
            <v>69086861.299999997</v>
          </cell>
          <cell r="N22">
            <v>139015356</v>
          </cell>
          <cell r="O22">
            <v>100550989</v>
          </cell>
          <cell r="P22">
            <v>101617850</v>
          </cell>
          <cell r="Q22">
            <v>85267538.299999997</v>
          </cell>
          <cell r="R22">
            <v>100045016</v>
          </cell>
          <cell r="S22">
            <v>126846923</v>
          </cell>
          <cell r="T22">
            <v>111398588</v>
          </cell>
          <cell r="U22">
            <v>139066691</v>
          </cell>
          <cell r="V22">
            <v>99032243.5</v>
          </cell>
          <cell r="W22">
            <v>112360290</v>
          </cell>
          <cell r="X22">
            <v>120874543</v>
          </cell>
          <cell r="Y22">
            <v>121603753</v>
          </cell>
          <cell r="Z22">
            <v>132042192</v>
          </cell>
          <cell r="AA22">
            <v>136402533</v>
          </cell>
          <cell r="AB22">
            <v>147000264</v>
          </cell>
          <cell r="AC22">
            <v>154229691</v>
          </cell>
          <cell r="AD22">
            <v>163343414</v>
          </cell>
          <cell r="AE22">
            <v>169539348</v>
          </cell>
        </row>
        <row r="23">
          <cell r="I23">
            <v>186537499</v>
          </cell>
          <cell r="J23">
            <v>187904148</v>
          </cell>
          <cell r="K23">
            <v>210480721</v>
          </cell>
          <cell r="L23">
            <v>207686900</v>
          </cell>
          <cell r="M23">
            <v>185076729</v>
          </cell>
          <cell r="N23">
            <v>222283438</v>
          </cell>
          <cell r="O23">
            <v>215466406</v>
          </cell>
          <cell r="P23">
            <v>184392654</v>
          </cell>
          <cell r="Q23">
            <v>167644652</v>
          </cell>
          <cell r="R23">
            <v>158895025</v>
          </cell>
          <cell r="S23">
            <v>152371000</v>
          </cell>
          <cell r="T23">
            <v>96801531.900000006</v>
          </cell>
          <cell r="U23">
            <v>78602912.200000003</v>
          </cell>
          <cell r="V23">
            <v>105173778</v>
          </cell>
          <cell r="W23">
            <v>106203562</v>
          </cell>
          <cell r="X23">
            <v>104357524</v>
          </cell>
          <cell r="Y23">
            <v>107768596</v>
          </cell>
          <cell r="Z23">
            <v>112969431</v>
          </cell>
          <cell r="AA23">
            <v>119914315</v>
          </cell>
          <cell r="AB23">
            <v>121103844</v>
          </cell>
          <cell r="AC23">
            <v>124154902</v>
          </cell>
          <cell r="AD23">
            <v>129736874</v>
          </cell>
          <cell r="AE23">
            <v>132925216</v>
          </cell>
        </row>
        <row r="25">
          <cell r="H25" t="str">
            <v>Idaho</v>
          </cell>
          <cell r="I25">
            <v>629803398</v>
          </cell>
          <cell r="J25">
            <v>642873377.35000002</v>
          </cell>
          <cell r="K25">
            <v>827853700.19000006</v>
          </cell>
          <cell r="L25">
            <v>949314310.5</v>
          </cell>
          <cell r="M25">
            <v>824671705.72000003</v>
          </cell>
          <cell r="N25">
            <v>1036558543.99</v>
          </cell>
          <cell r="O25">
            <v>921412882.70000005</v>
          </cell>
          <cell r="P25">
            <v>989557786.60000002</v>
          </cell>
          <cell r="Q25">
            <v>1115915065.9000001</v>
          </cell>
          <cell r="R25">
            <v>1206767924.2</v>
          </cell>
          <cell r="S25">
            <v>1308849574.0699999</v>
          </cell>
          <cell r="T25">
            <v>1308585287.1199999</v>
          </cell>
          <cell r="U25">
            <v>1550282951.0999999</v>
          </cell>
          <cell r="V25">
            <v>1525677268</v>
          </cell>
          <cell r="W25">
            <v>1548751854</v>
          </cell>
          <cell r="X25">
            <v>1538633207</v>
          </cell>
          <cell r="Y25">
            <v>1572647948.3599999</v>
          </cell>
          <cell r="Z25">
            <v>1607127657.75</v>
          </cell>
          <cell r="AA25">
            <v>1636247118.73</v>
          </cell>
          <cell r="AB25">
            <v>1670740596.71</v>
          </cell>
          <cell r="AC25">
            <v>1711084692.01</v>
          </cell>
          <cell r="AD25">
            <v>1745849788.4400001</v>
          </cell>
          <cell r="AE25">
            <v>1793842788.48</v>
          </cell>
        </row>
        <row r="26">
          <cell r="H26" t="str">
            <v>Montana</v>
          </cell>
          <cell r="I26">
            <v>157306078.61199999</v>
          </cell>
          <cell r="J26">
            <v>158988866.479</v>
          </cell>
          <cell r="K26">
            <v>148022659.32499999</v>
          </cell>
          <cell r="L26">
            <v>155196955.574</v>
          </cell>
          <cell r="M26">
            <v>150797506.91999999</v>
          </cell>
          <cell r="N26">
            <v>196689240.5</v>
          </cell>
          <cell r="O26">
            <v>190677159.15799999</v>
          </cell>
          <cell r="P26">
            <v>182341406.83200002</v>
          </cell>
          <cell r="Q26">
            <v>229853474.61199999</v>
          </cell>
          <cell r="R26">
            <v>168291733.711</v>
          </cell>
          <cell r="S26">
            <v>185044294.19700003</v>
          </cell>
          <cell r="T26">
            <v>230868388.64999998</v>
          </cell>
          <cell r="U26">
            <v>238708494.85599998</v>
          </cell>
          <cell r="V26">
            <v>318134630.06999993</v>
          </cell>
          <cell r="W26">
            <v>310634073.77999997</v>
          </cell>
          <cell r="X26">
            <v>320834983.16000003</v>
          </cell>
          <cell r="Y26">
            <v>323015623.47000003</v>
          </cell>
          <cell r="Z26">
            <v>319071472.87</v>
          </cell>
          <cell r="AA26">
            <v>320041493.44999999</v>
          </cell>
          <cell r="AB26">
            <v>321220236.61000001</v>
          </cell>
          <cell r="AC26">
            <v>317274315.14999998</v>
          </cell>
          <cell r="AD26">
            <v>317242678.67000002</v>
          </cell>
          <cell r="AE26">
            <v>314343281.5</v>
          </cell>
        </row>
        <row r="27">
          <cell r="H27" t="str">
            <v>Oregon</v>
          </cell>
          <cell r="I27">
            <v>1023141844.83</v>
          </cell>
          <cell r="J27">
            <v>1032526028.86</v>
          </cell>
          <cell r="K27">
            <v>962715823.98000002</v>
          </cell>
          <cell r="L27">
            <v>1076032289.2</v>
          </cell>
          <cell r="M27">
            <v>1134553263.6399999</v>
          </cell>
          <cell r="N27">
            <v>1277568570.9000001</v>
          </cell>
          <cell r="O27">
            <v>1325282272.8</v>
          </cell>
          <cell r="P27">
            <v>1385460617.0999999</v>
          </cell>
          <cell r="Q27">
            <v>1327843272.4000001</v>
          </cell>
          <cell r="R27">
            <v>1262279512.3</v>
          </cell>
          <cell r="S27">
            <v>1527455277.2</v>
          </cell>
          <cell r="T27">
            <v>1481428474.1000001</v>
          </cell>
          <cell r="U27">
            <v>1611305885.4000001</v>
          </cell>
          <cell r="V27">
            <v>1703912175.9000001</v>
          </cell>
          <cell r="W27">
            <v>1822716919.9000001</v>
          </cell>
          <cell r="X27">
            <v>1863138987.4000001</v>
          </cell>
          <cell r="Y27">
            <v>1934947194.0999999</v>
          </cell>
          <cell r="Z27">
            <v>2020589620.3999999</v>
          </cell>
          <cell r="AA27">
            <v>2083950219.9000001</v>
          </cell>
          <cell r="AB27">
            <v>2146630229.3</v>
          </cell>
          <cell r="AC27">
            <v>2204367746.5</v>
          </cell>
          <cell r="AD27">
            <v>2262579257.1000004</v>
          </cell>
          <cell r="AE27">
            <v>2319287101.8000002</v>
          </cell>
        </row>
        <row r="28">
          <cell r="H28" t="str">
            <v>Washington</v>
          </cell>
          <cell r="I28">
            <v>1273438305.8</v>
          </cell>
          <cell r="J28">
            <v>1241509549.7</v>
          </cell>
          <cell r="K28">
            <v>1106339290.4000001</v>
          </cell>
          <cell r="L28">
            <v>1131175190.4000001</v>
          </cell>
          <cell r="M28">
            <v>972920477.39999998</v>
          </cell>
          <cell r="N28">
            <v>1033088739</v>
          </cell>
          <cell r="O28">
            <v>855709439</v>
          </cell>
          <cell r="P28">
            <v>854666682</v>
          </cell>
          <cell r="Q28">
            <v>802092945.5</v>
          </cell>
          <cell r="R28">
            <v>821693254.89999998</v>
          </cell>
          <cell r="S28">
            <v>979969830</v>
          </cell>
          <cell r="T28">
            <v>938821206.89999998</v>
          </cell>
          <cell r="U28">
            <v>1005210320.2</v>
          </cell>
          <cell r="V28">
            <v>1020262416.5</v>
          </cell>
          <cell r="W28">
            <v>1129759628</v>
          </cell>
          <cell r="X28">
            <v>1167452880</v>
          </cell>
          <cell r="Y28">
            <v>1221862862</v>
          </cell>
          <cell r="Z28">
            <v>1302082730</v>
          </cell>
          <cell r="AA28">
            <v>1366273724</v>
          </cell>
          <cell r="AB28">
            <v>1436489624</v>
          </cell>
          <cell r="AC28">
            <v>1503739491</v>
          </cell>
          <cell r="AD28">
            <v>1577162726</v>
          </cell>
          <cell r="AE28">
            <v>1639676320</v>
          </cell>
        </row>
        <row r="30">
          <cell r="G30" t="str">
            <v>2 Digit NAICS descp.</v>
          </cell>
          <cell r="H30" t="str">
            <v>3 digit nics descp</v>
          </cell>
          <cell r="I30" t="str">
            <v>Building type</v>
          </cell>
          <cell r="J30" t="str">
            <v>Mapping to 2020 ECCs</v>
          </cell>
          <cell r="K30" t="str">
            <v>Mapping to 2020 Transportation</v>
          </cell>
          <cell r="L30" t="str">
            <v>Mapping</v>
          </cell>
          <cell r="M30" t="str">
            <v>State</v>
          </cell>
          <cell r="N30" t="str">
            <v>Regions</v>
          </cell>
          <cell r="O30">
            <v>1997</v>
          </cell>
          <cell r="P30">
            <v>1998</v>
          </cell>
          <cell r="Q30">
            <v>1999</v>
          </cell>
          <cell r="R30">
            <v>2000</v>
          </cell>
          <cell r="S30">
            <v>2001</v>
          </cell>
          <cell r="T30">
            <v>2002</v>
          </cell>
          <cell r="U30">
            <v>2003</v>
          </cell>
          <cell r="V30">
            <v>2004</v>
          </cell>
          <cell r="W30">
            <v>2005</v>
          </cell>
          <cell r="X30">
            <v>2006</v>
          </cell>
          <cell r="Y30">
            <v>2007</v>
          </cell>
          <cell r="Z30">
            <v>2008</v>
          </cell>
          <cell r="AA30">
            <v>2009</v>
          </cell>
          <cell r="AB30">
            <v>2010</v>
          </cell>
          <cell r="AC30">
            <v>2011</v>
          </cell>
          <cell r="AD30">
            <v>2012</v>
          </cell>
          <cell r="AE30">
            <v>2013</v>
          </cell>
        </row>
        <row r="31">
          <cell r="G31" t="str">
            <v>Manufacturing</v>
          </cell>
          <cell r="H31" t="str">
            <v>Food Manufacturing</v>
          </cell>
          <cell r="I31" t="str">
            <v>Manufacturing</v>
          </cell>
          <cell r="J31" t="str">
            <v>Food &amp; Tobacco</v>
          </cell>
          <cell r="K31" t="str">
            <v>Freight</v>
          </cell>
          <cell r="L31" t="str">
            <v>Sales (Inflation Adjusted - 2000$)_ID_3115</v>
          </cell>
          <cell r="M31" t="str">
            <v>ID</v>
          </cell>
          <cell r="N31" t="str">
            <v>Idaho</v>
          </cell>
          <cell r="O31">
            <v>629803398</v>
          </cell>
          <cell r="P31">
            <v>642873377.35000002</v>
          </cell>
          <cell r="Q31">
            <v>827853700.19000006</v>
          </cell>
          <cell r="R31">
            <v>949314310.5</v>
          </cell>
          <cell r="S31">
            <v>824671705.72000003</v>
          </cell>
          <cell r="T31">
            <v>1036558543.99</v>
          </cell>
          <cell r="U31">
            <v>921412882.70000005</v>
          </cell>
          <cell r="V31">
            <v>989557786.60000002</v>
          </cell>
          <cell r="W31">
            <v>1115915065.9000001</v>
          </cell>
          <cell r="X31">
            <v>1206767924.2</v>
          </cell>
          <cell r="Y31">
            <v>1308849574.0699999</v>
          </cell>
          <cell r="Z31">
            <v>1308585287.1199999</v>
          </cell>
          <cell r="AA31">
            <v>1550282951.0999999</v>
          </cell>
          <cell r="AB31">
            <v>1525677268</v>
          </cell>
          <cell r="AC31">
            <v>1548751854</v>
          </cell>
          <cell r="AD31">
            <v>1538633207</v>
          </cell>
          <cell r="AE31">
            <v>1572647948.3599999</v>
          </cell>
        </row>
        <row r="32">
          <cell r="G32" t="str">
            <v>Manufacturing</v>
          </cell>
          <cell r="H32" t="str">
            <v>Food Manufacturing</v>
          </cell>
          <cell r="I32" t="str">
            <v>Manufacturing</v>
          </cell>
          <cell r="J32" t="str">
            <v>Food &amp; Tobacco</v>
          </cell>
          <cell r="K32" t="str">
            <v>Freight</v>
          </cell>
          <cell r="L32" t="str">
            <v>Sales (Inflation Adjusted - 2000$)_MT_3115</v>
          </cell>
          <cell r="M32" t="str">
            <v>MT</v>
          </cell>
          <cell r="N32" t="str">
            <v>Montana</v>
          </cell>
          <cell r="O32">
            <v>157306078.61199999</v>
          </cell>
          <cell r="P32">
            <v>158988866.479</v>
          </cell>
          <cell r="Q32">
            <v>148022659.32499999</v>
          </cell>
          <cell r="R32">
            <v>155196955.574</v>
          </cell>
          <cell r="S32">
            <v>150797506.91999999</v>
          </cell>
          <cell r="T32">
            <v>196689240.5</v>
          </cell>
          <cell r="U32">
            <v>190677159.15799999</v>
          </cell>
          <cell r="V32">
            <v>182341406.83200002</v>
          </cell>
          <cell r="W32">
            <v>229853474.61199999</v>
          </cell>
          <cell r="X32">
            <v>168291733.711</v>
          </cell>
          <cell r="Y32">
            <v>185044294.19700003</v>
          </cell>
          <cell r="Z32">
            <v>230868388.64999998</v>
          </cell>
          <cell r="AA32">
            <v>238708494.85599998</v>
          </cell>
          <cell r="AB32">
            <v>318134630.06999993</v>
          </cell>
          <cell r="AC32">
            <v>310634073.77999997</v>
          </cell>
          <cell r="AD32">
            <v>320834983.16000003</v>
          </cell>
          <cell r="AE32">
            <v>323015623.47000003</v>
          </cell>
        </row>
        <row r="33">
          <cell r="G33" t="str">
            <v>Manufacturing</v>
          </cell>
          <cell r="H33" t="str">
            <v>Food Manufacturing</v>
          </cell>
          <cell r="I33" t="str">
            <v>Manufacturing</v>
          </cell>
          <cell r="J33" t="str">
            <v>Food &amp; Tobacco</v>
          </cell>
          <cell r="K33" t="str">
            <v>Freight</v>
          </cell>
          <cell r="L33" t="str">
            <v>Sales (Inflation Adjusted - 2000$)_OR_3115</v>
          </cell>
          <cell r="M33" t="str">
            <v>OR</v>
          </cell>
          <cell r="N33" t="str">
            <v>Oregon</v>
          </cell>
          <cell r="O33">
            <v>1023141844.83</v>
          </cell>
          <cell r="P33">
            <v>1032526028.86</v>
          </cell>
          <cell r="Q33">
            <v>962715823.98000002</v>
          </cell>
          <cell r="R33">
            <v>1076032289.2</v>
          </cell>
          <cell r="S33">
            <v>1134553263.6399999</v>
          </cell>
          <cell r="T33">
            <v>1277568570.9000001</v>
          </cell>
          <cell r="U33">
            <v>1325282272.8</v>
          </cell>
          <cell r="V33">
            <v>1385460617.0999999</v>
          </cell>
          <cell r="W33">
            <v>1327843272.4000001</v>
          </cell>
          <cell r="X33">
            <v>1262279512.3</v>
          </cell>
          <cell r="Y33">
            <v>1527455277.2</v>
          </cell>
          <cell r="Z33">
            <v>1481428474.1000001</v>
          </cell>
          <cell r="AA33">
            <v>1611305885.4000001</v>
          </cell>
          <cell r="AB33">
            <v>1703912175.9000001</v>
          </cell>
          <cell r="AC33">
            <v>1822716919.9000001</v>
          </cell>
          <cell r="AD33">
            <v>1863138987.4000001</v>
          </cell>
          <cell r="AE33">
            <v>1934947194.0999999</v>
          </cell>
        </row>
        <row r="34">
          <cell r="G34" t="str">
            <v>Manufacturing</v>
          </cell>
          <cell r="H34" t="str">
            <v>Food Manufacturing</v>
          </cell>
          <cell r="I34" t="str">
            <v>Manufacturing</v>
          </cell>
          <cell r="J34" t="str">
            <v>Food &amp; Tobacco</v>
          </cell>
          <cell r="K34" t="str">
            <v>Freight</v>
          </cell>
          <cell r="L34" t="str">
            <v>Sales (Inflation Adjusted - 2000$)_WA_3115</v>
          </cell>
          <cell r="M34" t="str">
            <v>WA</v>
          </cell>
          <cell r="N34" t="str">
            <v>Washington</v>
          </cell>
          <cell r="O34">
            <v>1273438305.8</v>
          </cell>
          <cell r="P34">
            <v>1241509549.7</v>
          </cell>
          <cell r="Q34">
            <v>1106339290.4000001</v>
          </cell>
          <cell r="R34">
            <v>1131175190.4000001</v>
          </cell>
          <cell r="S34">
            <v>972920477.39999998</v>
          </cell>
          <cell r="T34">
            <v>1033088739</v>
          </cell>
          <cell r="U34">
            <v>855709439</v>
          </cell>
          <cell r="V34">
            <v>854666682</v>
          </cell>
          <cell r="W34">
            <v>802092945.5</v>
          </cell>
          <cell r="X34">
            <v>821693254.89999998</v>
          </cell>
          <cell r="Y34">
            <v>979969830</v>
          </cell>
          <cell r="Z34">
            <v>938821206.89999998</v>
          </cell>
          <cell r="AA34">
            <v>1005210320.2</v>
          </cell>
          <cell r="AB34">
            <v>1020262416.5</v>
          </cell>
          <cell r="AC34">
            <v>1129759628</v>
          </cell>
          <cell r="AD34">
            <v>1167452880</v>
          </cell>
          <cell r="AE34">
            <v>1221862862</v>
          </cell>
        </row>
        <row r="36">
          <cell r="G36">
            <v>1711084692.01</v>
          </cell>
          <cell r="H36">
            <v>1745849788.4400001</v>
          </cell>
          <cell r="I36">
            <v>1793842788.48</v>
          </cell>
          <cell r="J36">
            <v>1844031455.0799999</v>
          </cell>
          <cell r="K36">
            <v>1900640702.6900001</v>
          </cell>
          <cell r="L36">
            <v>1957464654.45</v>
          </cell>
          <cell r="M36">
            <v>2024591449.8199999</v>
          </cell>
          <cell r="N36">
            <v>2099484002.3499999</v>
          </cell>
          <cell r="O36">
            <v>2182153011.5999999</v>
          </cell>
          <cell r="P36">
            <v>2284892178.5</v>
          </cell>
          <cell r="Q36">
            <v>2378940927.7800002</v>
          </cell>
          <cell r="R36">
            <v>2484467592.8899999</v>
          </cell>
          <cell r="S36">
            <v>2575806943.77</v>
          </cell>
          <cell r="T36">
            <v>2675193452.4000001</v>
          </cell>
          <cell r="U36">
            <v>2783592126.4000001</v>
          </cell>
          <cell r="V36">
            <v>2887561973.1999998</v>
          </cell>
          <cell r="W36">
            <v>2987701908</v>
          </cell>
          <cell r="X36">
            <v>3105538699.9000001</v>
          </cell>
          <cell r="Y36">
            <v>3188441716.3000002</v>
          </cell>
        </row>
        <row r="37">
          <cell r="G37">
            <v>317274315.14999998</v>
          </cell>
          <cell r="H37">
            <v>317242678.67000002</v>
          </cell>
          <cell r="I37">
            <v>314343281.5</v>
          </cell>
          <cell r="J37">
            <v>315500155.42000002</v>
          </cell>
          <cell r="K37">
            <v>316604185.17000002</v>
          </cell>
          <cell r="L37">
            <v>314025803.90000004</v>
          </cell>
          <cell r="M37">
            <v>312165770.96000004</v>
          </cell>
          <cell r="N37">
            <v>316846772.75</v>
          </cell>
          <cell r="O37">
            <v>317154017.94000006</v>
          </cell>
          <cell r="P37">
            <v>317132831.70999998</v>
          </cell>
          <cell r="Q37">
            <v>329619379.67999995</v>
          </cell>
          <cell r="R37">
            <v>331066865.50999999</v>
          </cell>
          <cell r="S37">
            <v>333952763.74000001</v>
          </cell>
          <cell r="T37">
            <v>338486759.89000005</v>
          </cell>
          <cell r="U37">
            <v>344005985.83999997</v>
          </cell>
          <cell r="V37">
            <v>344015536.36000001</v>
          </cell>
          <cell r="W37">
            <v>352166717.38</v>
          </cell>
          <cell r="X37">
            <v>360257472.30000007</v>
          </cell>
          <cell r="Y37">
            <v>360167672.44999999</v>
          </cell>
        </row>
        <row r="38">
          <cell r="G38">
            <v>2204367746.5</v>
          </cell>
          <cell r="H38">
            <v>2262579257.1000004</v>
          </cell>
          <cell r="I38">
            <v>2319287101.8000002</v>
          </cell>
          <cell r="J38">
            <v>2377721823.3000002</v>
          </cell>
          <cell r="K38">
            <v>2439565476.5999999</v>
          </cell>
          <cell r="L38">
            <v>2511493504.3000002</v>
          </cell>
          <cell r="M38">
            <v>2591814073.3999996</v>
          </cell>
          <cell r="N38">
            <v>2679434278</v>
          </cell>
          <cell r="O38">
            <v>2774540250.3000002</v>
          </cell>
          <cell r="P38">
            <v>2879612349.6999998</v>
          </cell>
          <cell r="Q38">
            <v>2984193071.1999998</v>
          </cell>
          <cell r="R38">
            <v>3092428874</v>
          </cell>
          <cell r="S38">
            <v>3202917778.5999999</v>
          </cell>
          <cell r="T38">
            <v>3332498384.6999998</v>
          </cell>
          <cell r="U38">
            <v>3442249037.4000001</v>
          </cell>
          <cell r="V38">
            <v>3565172330.5999999</v>
          </cell>
          <cell r="W38">
            <v>3708165815.2000003</v>
          </cell>
          <cell r="X38">
            <v>3837626194.8000002</v>
          </cell>
          <cell r="Y38">
            <v>3986119730.8000002</v>
          </cell>
        </row>
        <row r="39">
          <cell r="G39">
            <v>1503739491</v>
          </cell>
          <cell r="H39">
            <v>1577162726</v>
          </cell>
          <cell r="I39">
            <v>1639676320</v>
          </cell>
          <cell r="J39">
            <v>1705797870</v>
          </cell>
          <cell r="K39">
            <v>1761876129</v>
          </cell>
          <cell r="L39">
            <v>1832353919</v>
          </cell>
          <cell r="M39">
            <v>1885834558</v>
          </cell>
          <cell r="N39">
            <v>1950702973</v>
          </cell>
          <cell r="O39">
            <v>2024878252</v>
          </cell>
          <cell r="P39">
            <v>2106253871</v>
          </cell>
          <cell r="Q39">
            <v>2193325448</v>
          </cell>
          <cell r="R39">
            <v>2273964959</v>
          </cell>
          <cell r="S39">
            <v>2356511431</v>
          </cell>
          <cell r="T39">
            <v>2435921000</v>
          </cell>
          <cell r="U39">
            <v>2531172713</v>
          </cell>
          <cell r="V39">
            <v>2621004345</v>
          </cell>
          <cell r="W39">
            <v>2698900541</v>
          </cell>
          <cell r="X39">
            <v>2796518159</v>
          </cell>
          <cell r="Y39">
            <v>2869362843</v>
          </cell>
        </row>
        <row r="40">
          <cell r="G40">
            <v>5736466244.6599998</v>
          </cell>
          <cell r="H40">
            <v>5902834450.210001</v>
          </cell>
          <cell r="I40">
            <v>6067149491.7800007</v>
          </cell>
          <cell r="J40">
            <v>6243051303.8000002</v>
          </cell>
          <cell r="K40">
            <v>6418686493.46</v>
          </cell>
          <cell r="L40">
            <v>6615337881.6499996</v>
          </cell>
          <cell r="M40">
            <v>6814405852.1799994</v>
          </cell>
          <cell r="N40">
            <v>7046468026.1000004</v>
          </cell>
          <cell r="O40">
            <v>7298725531.8400002</v>
          </cell>
          <cell r="P40">
            <v>7587891230.9099998</v>
          </cell>
          <cell r="Q40">
            <v>7886078826.6599998</v>
          </cell>
          <cell r="R40">
            <v>8181928291.3999996</v>
          </cell>
          <cell r="S40">
            <v>8469188917.1100006</v>
          </cell>
          <cell r="T40">
            <v>8782099596.9899998</v>
          </cell>
          <cell r="U40">
            <v>9101019862.6399994</v>
          </cell>
          <cell r="V40">
            <v>9417754185.1599998</v>
          </cell>
          <cell r="W40">
            <v>9746934981.5799999</v>
          </cell>
          <cell r="X40">
            <v>10099940526</v>
          </cell>
          <cell r="Y40">
            <v>10404091962.549999</v>
          </cell>
          <cell r="AB40">
            <v>0</v>
          </cell>
        </row>
        <row r="45">
          <cell r="G45" t="str">
            <v>Montana - Sales</v>
          </cell>
          <cell r="H45" t="str">
            <v>Montana - Production</v>
          </cell>
          <cell r="I45" t="str">
            <v>Oregon - Employment</v>
          </cell>
          <cell r="J45" t="str">
            <v>Oregon - Sales</v>
          </cell>
          <cell r="K45" t="str">
            <v>Oregon - Production</v>
          </cell>
          <cell r="L45" t="str">
            <v>Washington - Employment</v>
          </cell>
          <cell r="M45" t="str">
            <v>Washington - Sales</v>
          </cell>
          <cell r="N45" t="str">
            <v>Washington - Production</v>
          </cell>
          <cell r="S45" t="str">
            <v>Milk cows and production by State and region, 2009-2013 (cont.)</v>
          </cell>
        </row>
        <row r="46">
          <cell r="G46">
            <v>157306078.61199999</v>
          </cell>
          <cell r="H46">
            <v>295</v>
          </cell>
          <cell r="J46">
            <v>1023141844.83</v>
          </cell>
          <cell r="K46">
            <v>1610</v>
          </cell>
          <cell r="M46">
            <v>1273438305.8</v>
          </cell>
          <cell r="N46">
            <v>5305</v>
          </cell>
        </row>
        <row r="47">
          <cell r="G47">
            <v>158988866.479</v>
          </cell>
          <cell r="H47">
            <v>291</v>
          </cell>
          <cell r="J47">
            <v>1032526028.86</v>
          </cell>
          <cell r="K47">
            <v>1583</v>
          </cell>
          <cell r="M47">
            <v>1241509549.7</v>
          </cell>
          <cell r="N47">
            <v>5326</v>
          </cell>
          <cell r="R47" t="str">
            <v>State and region</v>
          </cell>
          <cell r="T47" t="str">
            <v>Milk production</v>
          </cell>
        </row>
        <row r="48">
          <cell r="G48">
            <v>148022659.32499999</v>
          </cell>
          <cell r="H48">
            <v>303</v>
          </cell>
          <cell r="J48">
            <v>962715823.98000002</v>
          </cell>
          <cell r="K48">
            <v>1665</v>
          </cell>
          <cell r="M48">
            <v>1106339290.4000001</v>
          </cell>
          <cell r="N48">
            <v>5535</v>
          </cell>
          <cell r="T48">
            <v>2008</v>
          </cell>
          <cell r="V48">
            <v>2009</v>
          </cell>
          <cell r="X48">
            <v>2010</v>
          </cell>
          <cell r="Z48" t="str">
            <v xml:space="preserve">2011  </v>
          </cell>
          <cell r="AB48" t="str">
            <v>2012</v>
          </cell>
          <cell r="AD48" t="str">
            <v>2013 1/</v>
          </cell>
        </row>
        <row r="49">
          <cell r="G49">
            <v>155196955.574</v>
          </cell>
          <cell r="H49">
            <v>338</v>
          </cell>
          <cell r="J49">
            <v>1076032289.2</v>
          </cell>
          <cell r="K49">
            <v>1640</v>
          </cell>
          <cell r="M49">
            <v>1131175190.4000001</v>
          </cell>
          <cell r="N49">
            <v>5593</v>
          </cell>
        </row>
        <row r="50">
          <cell r="G50">
            <v>150797506.91999999</v>
          </cell>
          <cell r="H50">
            <v>346</v>
          </cell>
          <cell r="J50">
            <v>1134553263.6399999</v>
          </cell>
          <cell r="K50">
            <v>1717</v>
          </cell>
          <cell r="M50">
            <v>972920477.39999998</v>
          </cell>
          <cell r="N50">
            <v>5514</v>
          </cell>
          <cell r="T50" t="str">
            <v>mil. pounds</v>
          </cell>
          <cell r="U50" t="str">
            <v>% US</v>
          </cell>
          <cell r="V50" t="str">
            <v>mil. pounds</v>
          </cell>
          <cell r="W50" t="str">
            <v>% US</v>
          </cell>
          <cell r="X50" t="str">
            <v>mil. pounds</v>
          </cell>
          <cell r="Y50" t="str">
            <v>% US</v>
          </cell>
          <cell r="Z50" t="str">
            <v>mil. pounds</v>
          </cell>
          <cell r="AA50" t="str">
            <v>% US</v>
          </cell>
          <cell r="AB50" t="str">
            <v>mil. pounds</v>
          </cell>
          <cell r="AC50" t="str">
            <v>% US</v>
          </cell>
          <cell r="AD50" t="str">
            <v>mil. pounds</v>
          </cell>
          <cell r="AE50" t="str">
            <v>% US</v>
          </cell>
        </row>
        <row r="51">
          <cell r="G51">
            <v>196689240.5</v>
          </cell>
          <cell r="H51">
            <v>341</v>
          </cell>
          <cell r="J51">
            <v>1277568570.9000001</v>
          </cell>
          <cell r="K51">
            <v>2093</v>
          </cell>
          <cell r="M51">
            <v>1033088739</v>
          </cell>
          <cell r="N51">
            <v>5620</v>
          </cell>
          <cell r="R51" t="str">
            <v xml:space="preserve">  Mountain</v>
          </cell>
          <cell r="T51">
            <v>30247.7</v>
          </cell>
          <cell r="U51">
            <v>0.15921325302409753</v>
          </cell>
          <cell r="V51">
            <v>29750.7</v>
          </cell>
          <cell r="W51">
            <v>0.15713375755808795</v>
          </cell>
          <cell r="X51">
            <v>30359.9</v>
          </cell>
          <cell r="Y51">
            <v>0.15823747061052451</v>
          </cell>
          <cell r="Z51">
            <v>31780.1</v>
          </cell>
          <cell r="AA51">
            <v>0.1620073142656728</v>
          </cell>
          <cell r="AB51">
            <v>32550</v>
          </cell>
          <cell r="AC51">
            <v>0.16231418640949052</v>
          </cell>
          <cell r="AD51">
            <v>32405</v>
          </cell>
          <cell r="AE51">
            <v>0.1610450409259655</v>
          </cell>
        </row>
        <row r="52">
          <cell r="G52">
            <v>190677159.15799999</v>
          </cell>
          <cell r="H52">
            <v>345</v>
          </cell>
          <cell r="J52">
            <v>1325282272.8</v>
          </cell>
          <cell r="K52">
            <v>2177</v>
          </cell>
          <cell r="M52">
            <v>855709439</v>
          </cell>
          <cell r="N52">
            <v>5581</v>
          </cell>
          <cell r="S52" t="str">
            <v>Montana</v>
          </cell>
          <cell r="T52">
            <v>313</v>
          </cell>
          <cell r="U52">
            <v>1.6475219007244361E-3</v>
          </cell>
          <cell r="V52">
            <v>299</v>
          </cell>
          <cell r="W52">
            <v>1.5792231278547494E-3</v>
          </cell>
          <cell r="X52">
            <v>284</v>
          </cell>
          <cell r="Y52">
            <v>1.4802236388587893E-3</v>
          </cell>
          <cell r="Z52">
            <v>288</v>
          </cell>
          <cell r="AA52">
            <v>1.4681548046895311E-3</v>
          </cell>
          <cell r="AB52">
            <v>299</v>
          </cell>
          <cell r="AC52">
            <v>1.4909966739304966E-3</v>
          </cell>
          <cell r="AD52">
            <v>298</v>
          </cell>
          <cell r="AE52">
            <v>1.480988186882818E-3</v>
          </cell>
        </row>
        <row r="53">
          <cell r="G53">
            <v>182341406.83200002</v>
          </cell>
          <cell r="H53">
            <v>348</v>
          </cell>
          <cell r="J53">
            <v>1385460617.0999999</v>
          </cell>
          <cell r="K53">
            <v>2270</v>
          </cell>
          <cell r="M53">
            <v>854666682</v>
          </cell>
          <cell r="N53">
            <v>5416</v>
          </cell>
          <cell r="S53" t="str">
            <v>Idaho</v>
          </cell>
          <cell r="T53">
            <v>12315</v>
          </cell>
          <cell r="U53">
            <v>6.4821828138726612E-2</v>
          </cell>
          <cell r="V53">
            <v>12150</v>
          </cell>
          <cell r="W53">
            <v>6.4172444827542488E-2</v>
          </cell>
          <cell r="X53">
            <v>12746</v>
          </cell>
          <cell r="Y53">
            <v>6.6432853876387782E-2</v>
          </cell>
          <cell r="Z53">
            <v>13256</v>
          </cell>
          <cell r="AA53">
            <v>6.7575903093626474E-2</v>
          </cell>
          <cell r="AB53">
            <v>13558</v>
          </cell>
          <cell r="AC53">
            <v>6.7608471254681182E-2</v>
          </cell>
          <cell r="AD53">
            <v>13431</v>
          </cell>
          <cell r="AE53">
            <v>6.6748833349070905E-2</v>
          </cell>
        </row>
        <row r="54">
          <cell r="G54">
            <v>229853474.61199999</v>
          </cell>
          <cell r="H54">
            <v>372</v>
          </cell>
          <cell r="J54">
            <v>1327843272.4000001</v>
          </cell>
          <cell r="K54">
            <v>2284</v>
          </cell>
          <cell r="M54">
            <v>802092945.5</v>
          </cell>
          <cell r="N54">
            <v>5608</v>
          </cell>
        </row>
        <row r="55">
          <cell r="G55">
            <v>168291733.711</v>
          </cell>
          <cell r="H55">
            <v>354</v>
          </cell>
          <cell r="J55">
            <v>1262279512.3</v>
          </cell>
          <cell r="K55">
            <v>2242</v>
          </cell>
          <cell r="M55">
            <v>821693254.89999998</v>
          </cell>
          <cell r="N55">
            <v>5464</v>
          </cell>
          <cell r="R55" t="str">
            <v xml:space="preserve">  Pacific</v>
          </cell>
          <cell r="T55">
            <v>49178.7</v>
          </cell>
          <cell r="U55">
            <v>0.25885937795257769</v>
          </cell>
          <cell r="V55">
            <v>47348.3</v>
          </cell>
          <cell r="W55">
            <v>0.25007869707225766</v>
          </cell>
          <cell r="X55">
            <v>48650.6</v>
          </cell>
          <cell r="Y55">
            <v>0.25356960621360358</v>
          </cell>
          <cell r="Z55">
            <v>50144.3</v>
          </cell>
          <cell r="AA55">
            <v>0.25562359365553217</v>
          </cell>
          <cell r="AB55">
            <v>50582</v>
          </cell>
          <cell r="AC55">
            <v>0.25223275505268355</v>
          </cell>
          <cell r="AD55">
            <v>50139</v>
          </cell>
          <cell r="AE55">
            <v>0.24917874732254233</v>
          </cell>
        </row>
        <row r="56">
          <cell r="G56">
            <v>185044294.19700003</v>
          </cell>
          <cell r="H56">
            <v>333</v>
          </cell>
          <cell r="J56">
            <v>1527455277.2</v>
          </cell>
          <cell r="K56">
            <v>2233</v>
          </cell>
          <cell r="M56">
            <v>979969830</v>
          </cell>
          <cell r="N56">
            <v>5531</v>
          </cell>
          <cell r="S56" t="str">
            <v>Washington</v>
          </cell>
          <cell r="T56">
            <v>5696</v>
          </cell>
          <cell r="U56">
            <v>2.998174040423766E-2</v>
          </cell>
          <cell r="V56">
            <v>5561</v>
          </cell>
          <cell r="W56">
            <v>2.9371437505017597E-2</v>
          </cell>
          <cell r="X56">
            <v>5885</v>
          </cell>
          <cell r="Y56">
            <v>3.0672944065788646E-2</v>
          </cell>
          <cell r="Z56">
            <v>6169</v>
          </cell>
          <cell r="AA56">
            <v>3.1448079826839295E-2</v>
          </cell>
          <cell r="AB56">
            <v>6234</v>
          </cell>
          <cell r="AC56">
            <v>3.1086532659808413E-2</v>
          </cell>
          <cell r="AD56">
            <v>6336</v>
          </cell>
          <cell r="AE56">
            <v>3.1488393127817232E-2</v>
          </cell>
        </row>
        <row r="57">
          <cell r="G57">
            <v>230868388.64999998</v>
          </cell>
          <cell r="H57">
            <v>313</v>
          </cell>
          <cell r="J57">
            <v>1481428474.1000001</v>
          </cell>
          <cell r="K57">
            <v>2254</v>
          </cell>
          <cell r="M57">
            <v>938821206.89999998</v>
          </cell>
          <cell r="N57">
            <v>5696</v>
          </cell>
          <cell r="S57" t="str">
            <v>Oregon</v>
          </cell>
          <cell r="T57">
            <v>2254</v>
          </cell>
          <cell r="U57">
            <v>1.1864263144513989E-2</v>
          </cell>
          <cell r="V57">
            <v>2248</v>
          </cell>
          <cell r="W57">
            <v>1.1873222713770825E-2</v>
          </cell>
          <cell r="X57">
            <v>2379</v>
          </cell>
          <cell r="Y57">
            <v>1.2399479002975562E-2</v>
          </cell>
          <cell r="Z57">
            <v>2479</v>
          </cell>
          <cell r="AA57">
            <v>1.263734639175468E-2</v>
          </cell>
          <cell r="AB57">
            <v>2513</v>
          </cell>
          <cell r="AC57">
            <v>1.2531353316345611E-2</v>
          </cell>
          <cell r="AD57">
            <v>2514</v>
          </cell>
          <cell r="AE57">
            <v>1.2493974167192633E-2</v>
          </cell>
        </row>
        <row r="58">
          <cell r="G58">
            <v>238708494.85599998</v>
          </cell>
          <cell r="H58">
            <v>299</v>
          </cell>
          <cell r="J58">
            <v>1611305885.4000001</v>
          </cell>
          <cell r="K58">
            <v>2248</v>
          </cell>
          <cell r="M58">
            <v>1005210320.2</v>
          </cell>
          <cell r="N58">
            <v>5561</v>
          </cell>
        </row>
        <row r="59">
          <cell r="G59">
            <v>318134630.06999993</v>
          </cell>
          <cell r="H59">
            <v>284</v>
          </cell>
          <cell r="J59">
            <v>1703912175.9000001</v>
          </cell>
          <cell r="K59">
            <v>2379</v>
          </cell>
          <cell r="M59">
            <v>1020262416.5</v>
          </cell>
          <cell r="N59">
            <v>5885</v>
          </cell>
          <cell r="R59" t="str">
            <v xml:space="preserve">  United States</v>
          </cell>
          <cell r="T59">
            <v>189982.3</v>
          </cell>
          <cell r="U59">
            <v>1</v>
          </cell>
          <cell r="V59">
            <v>189333.6</v>
          </cell>
          <cell r="W59">
            <v>1</v>
          </cell>
          <cell r="X59">
            <v>191862.9</v>
          </cell>
          <cell r="Y59">
            <v>1</v>
          </cell>
          <cell r="Z59">
            <v>196164.6</v>
          </cell>
          <cell r="AA59">
            <v>1</v>
          </cell>
          <cell r="AB59">
            <v>200537</v>
          </cell>
          <cell r="AC59">
            <v>1</v>
          </cell>
          <cell r="AD59">
            <v>201217</v>
          </cell>
          <cell r="AE59">
            <v>1</v>
          </cell>
        </row>
        <row r="60">
          <cell r="G60">
            <v>310634073.77999997</v>
          </cell>
          <cell r="H60">
            <v>288</v>
          </cell>
          <cell r="J60">
            <v>1822716919.9000001</v>
          </cell>
          <cell r="K60">
            <v>2479</v>
          </cell>
          <cell r="M60">
            <v>1129759628</v>
          </cell>
          <cell r="N60">
            <v>6169</v>
          </cell>
        </row>
        <row r="61">
          <cell r="G61">
            <v>320834983.16000003</v>
          </cell>
          <cell r="H61">
            <v>299</v>
          </cell>
          <cell r="J61">
            <v>1863138987.4000001</v>
          </cell>
          <cell r="K61">
            <v>2513</v>
          </cell>
          <cell r="M61">
            <v>1167452880</v>
          </cell>
          <cell r="N61">
            <v>6234</v>
          </cell>
          <cell r="R61" t="str">
            <v>Source:  USDA/NASS Annual Milk Production, Disposition, and Income (PDI) and  Milk Production, various years.</v>
          </cell>
        </row>
        <row r="62">
          <cell r="G62">
            <v>323015623.47000003</v>
          </cell>
          <cell r="H62">
            <v>298</v>
          </cell>
          <cell r="J62">
            <v>1934947194.0999999</v>
          </cell>
          <cell r="K62">
            <v>2514</v>
          </cell>
          <cell r="M62">
            <v>1221862862</v>
          </cell>
          <cell r="N62">
            <v>6336</v>
          </cell>
        </row>
        <row r="63">
          <cell r="G63">
            <v>319071472.87</v>
          </cell>
          <cell r="J63">
            <v>2020589620.3999999</v>
          </cell>
          <cell r="M63">
            <v>1302082730</v>
          </cell>
          <cell r="S63" t="str">
            <v>http://www.ers.usda.gov/data-products/dairy-data.aspx</v>
          </cell>
        </row>
        <row r="64">
          <cell r="G64">
            <v>320041493.44999999</v>
          </cell>
          <cell r="J64">
            <v>2083950219.9000001</v>
          </cell>
          <cell r="M64">
            <v>1366273724</v>
          </cell>
        </row>
        <row r="65">
          <cell r="G65">
            <v>321220236.61000001</v>
          </cell>
          <cell r="J65">
            <v>2146630229.3</v>
          </cell>
          <cell r="M65">
            <v>1436489624</v>
          </cell>
        </row>
        <row r="66">
          <cell r="G66">
            <v>317274315.14999998</v>
          </cell>
          <cell r="J66">
            <v>2204367746.5</v>
          </cell>
          <cell r="M66">
            <v>1503739491</v>
          </cell>
        </row>
        <row r="67">
          <cell r="G67">
            <v>317242678.67000002</v>
          </cell>
          <cell r="J67">
            <v>2262579257.1000004</v>
          </cell>
          <cell r="M67">
            <v>1577162726</v>
          </cell>
        </row>
        <row r="68">
          <cell r="G68">
            <v>314343281.5</v>
          </cell>
          <cell r="J68">
            <v>2319287101.8000002</v>
          </cell>
          <cell r="M68">
            <v>1639676320</v>
          </cell>
        </row>
        <row r="69">
          <cell r="G69">
            <v>315500155.42000002</v>
          </cell>
          <cell r="J69">
            <v>2377721823.3000002</v>
          </cell>
          <cell r="M69">
            <v>1705797870</v>
          </cell>
        </row>
        <row r="70">
          <cell r="G70">
            <v>316604185.17000002</v>
          </cell>
          <cell r="J70">
            <v>2439565476.5999999</v>
          </cell>
          <cell r="M70">
            <v>1761876129</v>
          </cell>
        </row>
        <row r="71">
          <cell r="G71">
            <v>314025803.90000004</v>
          </cell>
          <cell r="J71">
            <v>2511493504.3000002</v>
          </cell>
          <cell r="M71">
            <v>1832353919</v>
          </cell>
        </row>
        <row r="72">
          <cell r="G72">
            <v>312165770.96000004</v>
          </cell>
          <cell r="J72">
            <v>2591814073.3999996</v>
          </cell>
          <cell r="M72">
            <v>1885834558</v>
          </cell>
        </row>
        <row r="73">
          <cell r="G73">
            <v>316846772.75</v>
          </cell>
          <cell r="J73">
            <v>2679434278</v>
          </cell>
          <cell r="M73">
            <v>1950702973</v>
          </cell>
        </row>
        <row r="74">
          <cell r="G74">
            <v>317154017.94000006</v>
          </cell>
          <cell r="J74">
            <v>2774540250.3000002</v>
          </cell>
          <cell r="M74">
            <v>2024878252</v>
          </cell>
        </row>
        <row r="75">
          <cell r="G75">
            <v>317132831.70999998</v>
          </cell>
          <cell r="J75">
            <v>2879612349.6999998</v>
          </cell>
          <cell r="M75">
            <v>2106253871</v>
          </cell>
        </row>
        <row r="76">
          <cell r="G76">
            <v>329619379.67999995</v>
          </cell>
          <cell r="J76">
            <v>2984193071.1999998</v>
          </cell>
          <cell r="M76">
            <v>2193325448</v>
          </cell>
        </row>
        <row r="77">
          <cell r="G77">
            <v>331066865.50999999</v>
          </cell>
          <cell r="J77">
            <v>3092428874</v>
          </cell>
          <cell r="M77">
            <v>2273964959</v>
          </cell>
        </row>
        <row r="78">
          <cell r="G78">
            <v>333952763.74000001</v>
          </cell>
          <cell r="J78">
            <v>3202917778.5999999</v>
          </cell>
          <cell r="M78">
            <v>2356511431</v>
          </cell>
        </row>
        <row r="79">
          <cell r="G79">
            <v>338486759.89000005</v>
          </cell>
          <cell r="J79">
            <v>3332498384.6999998</v>
          </cell>
          <cell r="M79">
            <v>2435921000</v>
          </cell>
        </row>
        <row r="80">
          <cell r="G80">
            <v>344005985.83999997</v>
          </cell>
          <cell r="J80">
            <v>3442249037.4000001</v>
          </cell>
          <cell r="M80">
            <v>2531172713</v>
          </cell>
        </row>
        <row r="81">
          <cell r="G81">
            <v>344015536.36000001</v>
          </cell>
          <cell r="J81">
            <v>3565172330.5999999</v>
          </cell>
          <cell r="M81">
            <v>2621004345</v>
          </cell>
        </row>
        <row r="82">
          <cell r="G82">
            <v>352166717.38</v>
          </cell>
          <cell r="J82">
            <v>3708165815.2000003</v>
          </cell>
          <cell r="M82">
            <v>2698900541</v>
          </cell>
        </row>
        <row r="83">
          <cell r="G83">
            <v>360257472.30000007</v>
          </cell>
          <cell r="J83">
            <v>3837626194.8000002</v>
          </cell>
          <cell r="M83">
            <v>2796518159</v>
          </cell>
        </row>
        <row r="84">
          <cell r="G84">
            <v>360167672.44999999</v>
          </cell>
          <cell r="J84">
            <v>3986119730.8000002</v>
          </cell>
          <cell r="M84">
            <v>2869362843</v>
          </cell>
        </row>
        <row r="88">
          <cell r="G88" t="str">
            <v>Sales</v>
          </cell>
          <cell r="H88" t="str">
            <v>Production</v>
          </cell>
          <cell r="J88" t="str">
            <v>Oregon</v>
          </cell>
          <cell r="K88" t="str">
            <v>Sales</v>
          </cell>
          <cell r="L88" t="str">
            <v>Production</v>
          </cell>
          <cell r="N88" t="str">
            <v>Washington</v>
          </cell>
          <cell r="O88" t="str">
            <v>Sales</v>
          </cell>
          <cell r="P88" t="str">
            <v>Production</v>
          </cell>
        </row>
        <row r="89">
          <cell r="G89">
            <v>157.30607861199999</v>
          </cell>
          <cell r="H89">
            <v>295</v>
          </cell>
          <cell r="J89">
            <v>1997</v>
          </cell>
          <cell r="K89">
            <v>1023.1418448300001</v>
          </cell>
          <cell r="L89">
            <v>1610</v>
          </cell>
          <cell r="N89">
            <v>1997</v>
          </cell>
          <cell r="O89">
            <v>1273.4383057999999</v>
          </cell>
          <cell r="P89">
            <v>5305</v>
          </cell>
        </row>
        <row r="90">
          <cell r="G90">
            <v>158.988866479</v>
          </cell>
          <cell r="H90">
            <v>291</v>
          </cell>
          <cell r="J90">
            <v>1998</v>
          </cell>
          <cell r="K90">
            <v>1032.52602886</v>
          </cell>
          <cell r="L90">
            <v>1583</v>
          </cell>
          <cell r="N90">
            <v>1998</v>
          </cell>
          <cell r="O90">
            <v>1241.5095497</v>
          </cell>
          <cell r="P90">
            <v>5326</v>
          </cell>
        </row>
        <row r="91">
          <cell r="G91">
            <v>148.02265932499998</v>
          </cell>
          <cell r="H91">
            <v>303</v>
          </cell>
          <cell r="J91">
            <v>1999</v>
          </cell>
          <cell r="K91">
            <v>962.71582397999998</v>
          </cell>
          <cell r="L91">
            <v>1665</v>
          </cell>
          <cell r="N91">
            <v>1999</v>
          </cell>
          <cell r="O91">
            <v>1106.3392904000002</v>
          </cell>
          <cell r="P91">
            <v>5535</v>
          </cell>
        </row>
        <row r="92">
          <cell r="G92">
            <v>155.19695557400001</v>
          </cell>
          <cell r="H92">
            <v>338</v>
          </cell>
          <cell r="J92">
            <v>2000</v>
          </cell>
          <cell r="K92">
            <v>1076.0322892000002</v>
          </cell>
          <cell r="L92">
            <v>1640</v>
          </cell>
          <cell r="N92">
            <v>2000</v>
          </cell>
          <cell r="O92">
            <v>1131.1751904</v>
          </cell>
          <cell r="P92">
            <v>5593</v>
          </cell>
        </row>
        <row r="93">
          <cell r="G93">
            <v>150.79750691999999</v>
          </cell>
          <cell r="H93">
            <v>346</v>
          </cell>
          <cell r="J93">
            <v>2001</v>
          </cell>
          <cell r="K93">
            <v>1134.5532636399998</v>
          </cell>
          <cell r="L93">
            <v>1717</v>
          </cell>
          <cell r="N93">
            <v>2001</v>
          </cell>
          <cell r="O93">
            <v>972.92047739999998</v>
          </cell>
          <cell r="P93">
            <v>5514</v>
          </cell>
        </row>
        <row r="94">
          <cell r="G94">
            <v>196.68924050000001</v>
          </cell>
          <cell r="H94">
            <v>341</v>
          </cell>
          <cell r="J94">
            <v>2002</v>
          </cell>
          <cell r="K94">
            <v>1277.5685709000002</v>
          </cell>
          <cell r="L94">
            <v>2093</v>
          </cell>
          <cell r="N94">
            <v>2002</v>
          </cell>
          <cell r="O94">
            <v>1033.088739</v>
          </cell>
          <cell r="P94">
            <v>5620</v>
          </cell>
        </row>
        <row r="95">
          <cell r="G95">
            <v>190.67715915799999</v>
          </cell>
          <cell r="H95">
            <v>345</v>
          </cell>
          <cell r="J95">
            <v>2003</v>
          </cell>
          <cell r="K95">
            <v>1325.2822727999999</v>
          </cell>
          <cell r="L95">
            <v>2177</v>
          </cell>
          <cell r="N95">
            <v>2003</v>
          </cell>
          <cell r="O95">
            <v>855.70943899999997</v>
          </cell>
          <cell r="P95">
            <v>5581</v>
          </cell>
        </row>
        <row r="96">
          <cell r="G96">
            <v>182.34140683200002</v>
          </cell>
          <cell r="H96">
            <v>348</v>
          </cell>
          <cell r="J96">
            <v>2004</v>
          </cell>
          <cell r="K96">
            <v>1385.4606170999998</v>
          </cell>
          <cell r="L96">
            <v>2270</v>
          </cell>
          <cell r="N96">
            <v>2004</v>
          </cell>
          <cell r="O96">
            <v>854.66668200000004</v>
          </cell>
          <cell r="P96">
            <v>5416</v>
          </cell>
        </row>
        <row r="97">
          <cell r="G97">
            <v>229.85347461199999</v>
          </cell>
          <cell r="H97">
            <v>372</v>
          </cell>
          <cell r="J97">
            <v>2005</v>
          </cell>
          <cell r="K97">
            <v>1327.8432724000002</v>
          </cell>
          <cell r="L97">
            <v>2284</v>
          </cell>
          <cell r="N97">
            <v>2005</v>
          </cell>
          <cell r="O97">
            <v>802.09294550000004</v>
          </cell>
          <cell r="P97">
            <v>5608</v>
          </cell>
        </row>
        <row r="98">
          <cell r="G98">
            <v>168.29173371100001</v>
          </cell>
          <cell r="H98">
            <v>354</v>
          </cell>
          <cell r="J98">
            <v>2006</v>
          </cell>
          <cell r="K98">
            <v>1262.2795122999999</v>
          </cell>
          <cell r="L98">
            <v>2242</v>
          </cell>
          <cell r="N98">
            <v>2006</v>
          </cell>
          <cell r="O98">
            <v>821.69325489999994</v>
          </cell>
          <cell r="P98">
            <v>5464</v>
          </cell>
        </row>
        <row r="99">
          <cell r="G99">
            <v>185.04429419700003</v>
          </cell>
          <cell r="H99">
            <v>333</v>
          </cell>
          <cell r="I99">
            <v>333</v>
          </cell>
          <cell r="J99">
            <v>2007</v>
          </cell>
          <cell r="K99">
            <v>1527.4552772</v>
          </cell>
          <cell r="L99">
            <v>2233</v>
          </cell>
          <cell r="M99">
            <v>2233</v>
          </cell>
          <cell r="N99">
            <v>2007</v>
          </cell>
          <cell r="O99">
            <v>979.96983</v>
          </cell>
          <cell r="P99">
            <v>5531</v>
          </cell>
        </row>
        <row r="100">
          <cell r="G100">
            <v>230.86838864999999</v>
          </cell>
          <cell r="H100">
            <v>313</v>
          </cell>
          <cell r="I100">
            <v>313</v>
          </cell>
          <cell r="J100">
            <v>2008</v>
          </cell>
          <cell r="K100">
            <v>1481.4284741000001</v>
          </cell>
          <cell r="L100">
            <v>2254</v>
          </cell>
          <cell r="M100">
            <v>2254</v>
          </cell>
          <cell r="N100">
            <v>2008</v>
          </cell>
          <cell r="O100">
            <v>938.82120689999999</v>
          </cell>
          <cell r="P100">
            <v>5696</v>
          </cell>
        </row>
        <row r="101">
          <cell r="G101">
            <v>238.70849485599999</v>
          </cell>
          <cell r="H101">
            <v>299</v>
          </cell>
          <cell r="I101">
            <v>299</v>
          </cell>
          <cell r="J101">
            <v>2009</v>
          </cell>
          <cell r="K101">
            <v>1611.3058854000001</v>
          </cell>
          <cell r="L101">
            <v>2248</v>
          </cell>
          <cell r="M101">
            <v>2248</v>
          </cell>
          <cell r="N101">
            <v>2009</v>
          </cell>
          <cell r="O101">
            <v>1005.2103202000001</v>
          </cell>
          <cell r="P101">
            <v>5561</v>
          </cell>
        </row>
        <row r="102">
          <cell r="G102">
            <v>318.13463006999996</v>
          </cell>
          <cell r="H102">
            <v>284</v>
          </cell>
          <cell r="I102">
            <v>284</v>
          </cell>
          <cell r="J102">
            <v>2010</v>
          </cell>
          <cell r="K102">
            <v>1703.9121759000002</v>
          </cell>
          <cell r="L102">
            <v>2379</v>
          </cell>
          <cell r="M102">
            <v>2379</v>
          </cell>
          <cell r="N102">
            <v>2010</v>
          </cell>
          <cell r="O102">
            <v>1020.2624165</v>
          </cell>
          <cell r="P102">
            <v>5885</v>
          </cell>
        </row>
        <row r="103">
          <cell r="G103">
            <v>310.63407377999999</v>
          </cell>
          <cell r="H103">
            <v>288</v>
          </cell>
          <cell r="I103">
            <v>288</v>
          </cell>
          <cell r="J103">
            <v>2011</v>
          </cell>
          <cell r="K103">
            <v>1822.7169199</v>
          </cell>
          <cell r="L103">
            <v>2479</v>
          </cell>
          <cell r="M103">
            <v>2479</v>
          </cell>
          <cell r="N103">
            <v>2011</v>
          </cell>
          <cell r="O103">
            <v>1129.759628</v>
          </cell>
          <cell r="P103">
            <v>6169</v>
          </cell>
        </row>
        <row r="104">
          <cell r="G104">
            <v>320.83498316000004</v>
          </cell>
          <cell r="H104">
            <v>299</v>
          </cell>
          <cell r="I104">
            <v>299</v>
          </cell>
          <cell r="J104">
            <v>2012</v>
          </cell>
          <cell r="K104">
            <v>1863.1389874000001</v>
          </cell>
          <cell r="L104">
            <v>2513</v>
          </cell>
          <cell r="M104">
            <v>2513</v>
          </cell>
          <cell r="N104">
            <v>2012</v>
          </cell>
          <cell r="O104">
            <v>1167.4528800000001</v>
          </cell>
          <cell r="P104">
            <v>6234</v>
          </cell>
        </row>
        <row r="105">
          <cell r="G105">
            <v>323.01562347000004</v>
          </cell>
          <cell r="H105">
            <v>298</v>
          </cell>
          <cell r="I105">
            <v>298</v>
          </cell>
          <cell r="J105">
            <v>2013</v>
          </cell>
          <cell r="K105">
            <v>1934.9471940999999</v>
          </cell>
          <cell r="L105">
            <v>2514</v>
          </cell>
          <cell r="M105">
            <v>2514</v>
          </cell>
          <cell r="N105">
            <v>2013</v>
          </cell>
          <cell r="O105">
            <v>1221.862862</v>
          </cell>
          <cell r="P105">
            <v>6336</v>
          </cell>
        </row>
        <row r="106">
          <cell r="G106">
            <v>319.07147286999998</v>
          </cell>
          <cell r="H106">
            <v>302.76131756126233</v>
          </cell>
          <cell r="I106">
            <v>299.47815459668072</v>
          </cell>
          <cell r="J106">
            <v>2014</v>
          </cell>
          <cell r="K106">
            <v>2020.5896203999998</v>
          </cell>
          <cell r="L106">
            <v>2659.4969224070219</v>
          </cell>
          <cell r="M106">
            <v>2721.6170570166196</v>
          </cell>
          <cell r="N106">
            <v>2014</v>
          </cell>
          <cell r="O106">
            <v>1302.0827300000001</v>
          </cell>
          <cell r="P106">
            <v>6195.1650315784418</v>
          </cell>
        </row>
        <row r="107">
          <cell r="G107">
            <v>320.04149344999996</v>
          </cell>
          <cell r="H107">
            <v>302.63604149212875</v>
          </cell>
          <cell r="I107">
            <v>299.28188401669991</v>
          </cell>
          <cell r="J107">
            <v>2015</v>
          </cell>
          <cell r="K107">
            <v>2083.9502199000003</v>
          </cell>
          <cell r="L107">
            <v>2702.7077118393454</v>
          </cell>
          <cell r="M107">
            <v>2783.5952297346525</v>
          </cell>
          <cell r="N107">
            <v>2015</v>
          </cell>
          <cell r="O107">
            <v>1366.2737239999999</v>
          </cell>
          <cell r="P107">
            <v>6297.8724834735058</v>
          </cell>
        </row>
        <row r="108">
          <cell r="G108">
            <v>321.22023661000003</v>
          </cell>
          <cell r="H108">
            <v>302.4843194019968</v>
          </cell>
          <cell r="I108">
            <v>299.0433812380665</v>
          </cell>
          <cell r="J108">
            <v>2016</v>
          </cell>
          <cell r="K108">
            <v>2146.6302292999999</v>
          </cell>
          <cell r="L108">
            <v>2744.180551622544</v>
          </cell>
          <cell r="M108">
            <v>2844.9076617384098</v>
          </cell>
          <cell r="N108">
            <v>2016</v>
          </cell>
          <cell r="O108">
            <v>1436.489624</v>
          </cell>
          <cell r="P108">
            <v>6410.2199596867358</v>
          </cell>
        </row>
        <row r="109">
          <cell r="G109">
            <v>317.27431514999995</v>
          </cell>
          <cell r="H109">
            <v>302.9944263448574</v>
          </cell>
          <cell r="I109">
            <v>299.84178521987985</v>
          </cell>
          <cell r="J109">
            <v>2017</v>
          </cell>
          <cell r="K109">
            <v>2204.3677465000001</v>
          </cell>
          <cell r="L109">
            <v>2781.3253166710429</v>
          </cell>
          <cell r="M109">
            <v>2901.3854388044556</v>
          </cell>
          <cell r="N109">
            <v>2017</v>
          </cell>
          <cell r="O109">
            <v>1503.739491</v>
          </cell>
          <cell r="P109">
            <v>6517.8216970870308</v>
          </cell>
        </row>
        <row r="110">
          <cell r="G110">
            <v>317.24267867000003</v>
          </cell>
          <cell r="H110">
            <v>302.99854171936556</v>
          </cell>
          <cell r="I110">
            <v>299.84818643487068</v>
          </cell>
          <cell r="J110">
            <v>2018</v>
          </cell>
          <cell r="K110">
            <v>2262.5792571000002</v>
          </cell>
          <cell r="L110">
            <v>2817.8028576592669</v>
          </cell>
          <cell r="M110">
            <v>2958.3268674938163</v>
          </cell>
          <cell r="N110">
            <v>2018</v>
          </cell>
          <cell r="O110">
            <v>1577.162726</v>
          </cell>
          <cell r="P110">
            <v>6635.301002310789</v>
          </cell>
        </row>
        <row r="111">
          <cell r="G111">
            <v>314.34328149999999</v>
          </cell>
          <cell r="H111">
            <v>303.37745755767685</v>
          </cell>
          <cell r="I111">
            <v>300.4348403429255</v>
          </cell>
          <cell r="J111">
            <v>2019</v>
          </cell>
          <cell r="K111">
            <v>2319.2871018000001</v>
          </cell>
          <cell r="L111">
            <v>2852.4466796581391</v>
          </cell>
          <cell r="M111">
            <v>3013.7974378643494</v>
          </cell>
          <cell r="N111">
            <v>2019</v>
          </cell>
          <cell r="O111">
            <v>1639.67632</v>
          </cell>
          <cell r="P111">
            <v>6735.3245655623969</v>
          </cell>
        </row>
        <row r="112">
          <cell r="G112">
            <v>315.50015542</v>
          </cell>
          <cell r="H112">
            <v>303.22585086442132</v>
          </cell>
          <cell r="I112">
            <v>300.20076251001694</v>
          </cell>
          <cell r="J112">
            <v>2020</v>
          </cell>
          <cell r="K112">
            <v>2377.7218233000003</v>
          </cell>
          <cell r="L112">
            <v>2887.2703785501863</v>
          </cell>
          <cell r="M112">
            <v>3070.9572073494401</v>
          </cell>
          <cell r="N112">
            <v>2020</v>
          </cell>
          <cell r="O112">
            <v>1705.7978700000001</v>
          </cell>
          <cell r="P112">
            <v>6841.1209630422682</v>
          </cell>
        </row>
        <row r="113">
          <cell r="G113">
            <v>316.60418516999999</v>
          </cell>
          <cell r="H113">
            <v>303.08168683583153</v>
          </cell>
          <cell r="I113">
            <v>299.97737698210523</v>
          </cell>
          <cell r="J113">
            <v>2021</v>
          </cell>
          <cell r="K113">
            <v>2439.5654765999998</v>
          </cell>
          <cell r="L113">
            <v>2923.2055190854799</v>
          </cell>
          <cell r="M113">
            <v>3131.4515312035173</v>
          </cell>
          <cell r="N113">
            <v>2021</v>
          </cell>
          <cell r="O113">
            <v>1761.876129</v>
          </cell>
          <cell r="P113">
            <v>6930.8478036735478</v>
          </cell>
        </row>
        <row r="114">
          <cell r="G114">
            <v>314.02580390000003</v>
          </cell>
          <cell r="H114">
            <v>303.41916012380017</v>
          </cell>
          <cell r="I114">
            <v>300.49907765290391</v>
          </cell>
          <cell r="J114">
            <v>2022</v>
          </cell>
          <cell r="K114">
            <v>2511.4935043</v>
          </cell>
          <cell r="L114">
            <v>2963.8717110873577</v>
          </cell>
          <cell r="M114">
            <v>3201.8102045626301</v>
          </cell>
          <cell r="N114">
            <v>2022</v>
          </cell>
          <cell r="O114">
            <v>1832.3539189999999</v>
          </cell>
          <cell r="P114">
            <v>7043.6143114814095</v>
          </cell>
        </row>
        <row r="115">
          <cell r="G115">
            <v>312.16577096000003</v>
          </cell>
          <cell r="H115">
            <v>303.66433680226078</v>
          </cell>
          <cell r="I115">
            <v>300.87543022876076</v>
          </cell>
          <cell r="J115">
            <v>2023</v>
          </cell>
          <cell r="K115">
            <v>2591.8140733999994</v>
          </cell>
          <cell r="L115">
            <v>3007.9285968792492</v>
          </cell>
          <cell r="M115">
            <v>3280.3783075126412</v>
          </cell>
          <cell r="N115">
            <v>2023</v>
          </cell>
          <cell r="O115">
            <v>1885.834558</v>
          </cell>
          <cell r="P115">
            <v>7129.184884783479</v>
          </cell>
        </row>
        <row r="116">
          <cell r="G116">
            <v>316.84677275000001</v>
          </cell>
          <cell r="H116">
            <v>303.05007715937325</v>
          </cell>
          <cell r="I116">
            <v>299.9282926574997</v>
          </cell>
          <cell r="J116">
            <v>2024</v>
          </cell>
          <cell r="K116">
            <v>2679.4342780000002</v>
          </cell>
          <cell r="L116">
            <v>3054.4586648127197</v>
          </cell>
          <cell r="M116">
            <v>3366.0867796095345</v>
          </cell>
          <cell r="N116">
            <v>2024</v>
          </cell>
          <cell r="O116">
            <v>1950.7029729999999</v>
          </cell>
          <cell r="P116">
            <v>7232.9762299232898</v>
          </cell>
        </row>
        <row r="117">
          <cell r="G117">
            <v>317.15401794000007</v>
          </cell>
          <cell r="H117">
            <v>303.01007717776395</v>
          </cell>
          <cell r="I117">
            <v>299.86612573766217</v>
          </cell>
          <cell r="J117">
            <v>2025</v>
          </cell>
          <cell r="K117">
            <v>2774.5402503</v>
          </cell>
          <cell r="L117">
            <v>3103.2723514737127</v>
          </cell>
          <cell r="M117">
            <v>3459.1176919468744</v>
          </cell>
          <cell r="N117">
            <v>2025</v>
          </cell>
          <cell r="O117">
            <v>2024.878252</v>
          </cell>
          <cell r="P117">
            <v>7351.6588273558118</v>
          </cell>
        </row>
        <row r="118">
          <cell r="G118">
            <v>317.13283171</v>
          </cell>
          <cell r="H118">
            <v>303.01283415030065</v>
          </cell>
          <cell r="I118">
            <v>299.87041248552657</v>
          </cell>
          <cell r="J118">
            <v>2026</v>
          </cell>
          <cell r="K118">
            <v>2879.6123496999999</v>
          </cell>
          <cell r="L118">
            <v>3155.2926430989965</v>
          </cell>
          <cell r="M118">
            <v>3561.8972864559109</v>
          </cell>
          <cell r="N118">
            <v>2026</v>
          </cell>
          <cell r="O118">
            <v>2106.2538709999999</v>
          </cell>
          <cell r="P118">
            <v>7481.8621775932852</v>
          </cell>
        </row>
        <row r="119">
          <cell r="G119">
            <v>329.61937967999995</v>
          </cell>
          <cell r="H119">
            <v>301.41907423058802</v>
          </cell>
          <cell r="I119">
            <v>297.34392793194127</v>
          </cell>
          <cell r="J119">
            <v>2027</v>
          </cell>
          <cell r="K119">
            <v>2984.1930711999998</v>
          </cell>
          <cell r="L119">
            <v>3205.2179835947745</v>
          </cell>
          <cell r="M119">
            <v>3664.196224143574</v>
          </cell>
          <cell r="N119">
            <v>2027</v>
          </cell>
          <cell r="O119">
            <v>2193.3254480000001</v>
          </cell>
          <cell r="P119">
            <v>7621.1792258096575</v>
          </cell>
        </row>
        <row r="120">
          <cell r="G120">
            <v>331.06686551000001</v>
          </cell>
          <cell r="H120">
            <v>301.23823851251768</v>
          </cell>
          <cell r="I120">
            <v>297.05104869904079</v>
          </cell>
          <cell r="J120">
            <v>2028</v>
          </cell>
          <cell r="K120">
            <v>3092.4288740000002</v>
          </cell>
          <cell r="L120">
            <v>3255.0785902298294</v>
          </cell>
          <cell r="M120">
            <v>3770.070495112448</v>
          </cell>
          <cell r="N120">
            <v>2028</v>
          </cell>
          <cell r="O120">
            <v>2273.9649589999999</v>
          </cell>
          <cell r="P120">
            <v>7750.2047819005002</v>
          </cell>
        </row>
        <row r="121">
          <cell r="G121">
            <v>333.95276374000002</v>
          </cell>
          <cell r="H121">
            <v>300.88004828067164</v>
          </cell>
          <cell r="I121">
            <v>296.46712611941098</v>
          </cell>
          <cell r="J121">
            <v>2029</v>
          </cell>
          <cell r="K121">
            <v>3202.9177786</v>
          </cell>
          <cell r="L121">
            <v>3304.2085620815005</v>
          </cell>
          <cell r="M121">
            <v>3878.1487088093527</v>
          </cell>
          <cell r="N121">
            <v>2029</v>
          </cell>
          <cell r="O121">
            <v>2356.5114309999999</v>
          </cell>
          <cell r="P121">
            <v>7882.2815308919107</v>
          </cell>
        </row>
        <row r="122">
          <cell r="G122">
            <v>338.48675989000003</v>
          </cell>
          <cell r="H122">
            <v>300.32350497753021</v>
          </cell>
          <cell r="I122">
            <v>295.54973315647896</v>
          </cell>
          <cell r="J122">
            <v>2030</v>
          </cell>
          <cell r="K122">
            <v>3332.4983846999999</v>
          </cell>
          <cell r="L122">
            <v>3359.7128554945239</v>
          </cell>
          <cell r="M122">
            <v>4004.90207366306</v>
          </cell>
          <cell r="N122">
            <v>2030</v>
          </cell>
          <cell r="O122">
            <v>2435.9209999999998</v>
          </cell>
          <cell r="P122">
            <v>8009.3391441152744</v>
          </cell>
        </row>
        <row r="123">
          <cell r="G123">
            <v>344.00598583999999</v>
          </cell>
          <cell r="H123">
            <v>299.65600067965477</v>
          </cell>
          <cell r="I123">
            <v>294.43299223305291</v>
          </cell>
          <cell r="J123">
            <v>2031</v>
          </cell>
          <cell r="K123">
            <v>3442.2490373999999</v>
          </cell>
          <cell r="L123">
            <v>3405.0605171911329</v>
          </cell>
          <cell r="M123">
            <v>4112.258142933797</v>
          </cell>
          <cell r="N123">
            <v>2031</v>
          </cell>
          <cell r="O123">
            <v>2531.1727129999999</v>
          </cell>
          <cell r="P123">
            <v>8161.7446471500134</v>
          </cell>
        </row>
        <row r="124">
          <cell r="G124">
            <v>344.01553636</v>
          </cell>
          <cell r="H124">
            <v>299.65485493072765</v>
          </cell>
          <cell r="I124">
            <v>294.43105981415562</v>
          </cell>
          <cell r="K124">
            <v>3565.1723305999999</v>
          </cell>
          <cell r="L124">
            <v>3454.1652559274162</v>
          </cell>
          <cell r="M124">
            <v>4232.4994467904453</v>
          </cell>
          <cell r="N124">
            <v>2032</v>
          </cell>
          <cell r="O124">
            <v>2621.0043449999998</v>
          </cell>
          <cell r="P124">
            <v>8305.4778634060985</v>
          </cell>
        </row>
        <row r="125">
          <cell r="G125">
            <v>352.16671738000002</v>
          </cell>
          <cell r="H125">
            <v>298.68839934499135</v>
          </cell>
          <cell r="I125">
            <v>292.78177828414539</v>
          </cell>
          <cell r="K125">
            <v>3708.1658152000005</v>
          </cell>
          <cell r="L125">
            <v>3509.2005551615157</v>
          </cell>
          <cell r="M125">
            <v>4372.3730426217498</v>
          </cell>
          <cell r="N125">
            <v>2033</v>
          </cell>
          <cell r="O125">
            <v>2698.900541</v>
          </cell>
          <cell r="P125">
            <v>8430.1140359426772</v>
          </cell>
        </row>
        <row r="126">
          <cell r="G126">
            <v>360.25747230000007</v>
          </cell>
          <cell r="H126">
            <v>297.75098083368539</v>
          </cell>
          <cell r="I126">
            <v>291.14472316039655</v>
          </cell>
          <cell r="K126">
            <v>3837.6261948000001</v>
          </cell>
          <cell r="L126">
            <v>3557.2266817524842</v>
          </cell>
          <cell r="M126">
            <v>4499.0088041250929</v>
          </cell>
          <cell r="N126">
            <v>2034</v>
          </cell>
          <cell r="O126">
            <v>2796.5181590000002</v>
          </cell>
          <cell r="P126">
            <v>8586.3050555870468</v>
          </cell>
        </row>
        <row r="127">
          <cell r="G127">
            <v>360.16767245</v>
          </cell>
          <cell r="H127">
            <v>297.76126931363558</v>
          </cell>
          <cell r="I127">
            <v>291.16289294875475</v>
          </cell>
          <cell r="K127">
            <v>3986.1197308000001</v>
          </cell>
          <cell r="L127">
            <v>3610.3576666465606</v>
          </cell>
          <cell r="M127">
            <v>4644.2624490455355</v>
          </cell>
          <cell r="N127">
            <v>2035</v>
          </cell>
          <cell r="O127">
            <v>2869.3628429999999</v>
          </cell>
          <cell r="P127">
            <v>8702.858662433222</v>
          </cell>
        </row>
        <row r="156">
          <cell r="G156">
            <v>2017</v>
          </cell>
          <cell r="H156">
            <v>2018</v>
          </cell>
          <cell r="I156">
            <v>2019</v>
          </cell>
          <cell r="J156">
            <v>2020</v>
          </cell>
          <cell r="K156">
            <v>2021</v>
          </cell>
          <cell r="L156">
            <v>2022</v>
          </cell>
          <cell r="M156">
            <v>2023</v>
          </cell>
          <cell r="N156">
            <v>2024</v>
          </cell>
          <cell r="O156">
            <v>2025</v>
          </cell>
          <cell r="P156">
            <v>2026</v>
          </cell>
          <cell r="Q156">
            <v>2027</v>
          </cell>
          <cell r="R156">
            <v>2028</v>
          </cell>
          <cell r="S156">
            <v>2029</v>
          </cell>
          <cell r="T156">
            <v>2030</v>
          </cell>
          <cell r="U156">
            <v>2031</v>
          </cell>
          <cell r="V156">
            <v>2032</v>
          </cell>
          <cell r="W156">
            <v>2033</v>
          </cell>
          <cell r="X156">
            <v>2034</v>
          </cell>
          <cell r="Y156">
            <v>2035</v>
          </cell>
        </row>
        <row r="157">
          <cell r="G157">
            <v>13842.907114251881</v>
          </cell>
          <cell r="H157">
            <v>14023.216425344392</v>
          </cell>
          <cell r="I157">
            <v>14266.319353967396</v>
          </cell>
          <cell r="J157">
            <v>14513.683501515552</v>
          </cell>
          <cell r="K157">
            <v>14784.738793280194</v>
          </cell>
          <cell r="L157">
            <v>15048.82150982591</v>
          </cell>
          <cell r="M157">
            <v>15351.081667959821</v>
          </cell>
          <cell r="N157">
            <v>15676.70161423125</v>
          </cell>
          <cell r="O157">
            <v>16022.910400199034</v>
          </cell>
          <cell r="P157">
            <v>16435.334001552066</v>
          </cell>
          <cell r="Q157">
            <v>16796.9270935268</v>
          </cell>
          <cell r="R157">
            <v>17186.008838626629</v>
          </cell>
          <cell r="S157">
            <v>17509.663776252026</v>
          </cell>
          <cell r="T157">
            <v>17849.045518001847</v>
          </cell>
          <cell r="U157">
            <v>18205.116228437721</v>
          </cell>
          <cell r="V157">
            <v>18533.843580326749</v>
          </cell>
          <cell r="W157">
            <v>18839.457555909743</v>
          </cell>
          <cell r="X157">
            <v>19186.22471079613</v>
          </cell>
          <cell r="Y157">
            <v>19422.392838095242</v>
          </cell>
        </row>
        <row r="158">
          <cell r="G158">
            <v>302.9944263448574</v>
          </cell>
          <cell r="H158">
            <v>302.99854171936556</v>
          </cell>
          <cell r="I158">
            <v>303.37745755767685</v>
          </cell>
          <cell r="J158">
            <v>303.22585086442132</v>
          </cell>
          <cell r="K158">
            <v>303.08168683583153</v>
          </cell>
          <cell r="L158">
            <v>303.41916012380017</v>
          </cell>
          <cell r="M158">
            <v>303.66433680226078</v>
          </cell>
          <cell r="N158">
            <v>303.05007715937325</v>
          </cell>
          <cell r="O158">
            <v>303.01007717776395</v>
          </cell>
          <cell r="P158">
            <v>303.01283415030065</v>
          </cell>
          <cell r="Q158">
            <v>301.41907423058802</v>
          </cell>
          <cell r="R158">
            <v>301.23823851251768</v>
          </cell>
          <cell r="S158">
            <v>300.88004828067164</v>
          </cell>
          <cell r="T158">
            <v>300.32350497753021</v>
          </cell>
          <cell r="U158">
            <v>299.65600067965477</v>
          </cell>
          <cell r="V158">
            <v>299.65485493072765</v>
          </cell>
          <cell r="W158">
            <v>298.68839934499135</v>
          </cell>
          <cell r="X158">
            <v>297.75098083368539</v>
          </cell>
          <cell r="Y158">
            <v>297.76126931363558</v>
          </cell>
        </row>
        <row r="159">
          <cell r="G159">
            <v>2781.3253166710429</v>
          </cell>
          <cell r="H159">
            <v>2817.8028576592669</v>
          </cell>
          <cell r="I159">
            <v>2852.4466796581391</v>
          </cell>
          <cell r="J159">
            <v>2887.2703785501863</v>
          </cell>
          <cell r="K159">
            <v>2923.2055190854799</v>
          </cell>
          <cell r="L159">
            <v>2963.8717110873577</v>
          </cell>
          <cell r="M159">
            <v>3007.9285968792492</v>
          </cell>
          <cell r="N159">
            <v>3054.4586648127197</v>
          </cell>
          <cell r="O159">
            <v>3103.2723514737127</v>
          </cell>
          <cell r="P159">
            <v>3155.2926430989965</v>
          </cell>
          <cell r="Q159">
            <v>3205.2179835947745</v>
          </cell>
          <cell r="R159">
            <v>3255.0785902298294</v>
          </cell>
          <cell r="S159">
            <v>3304.2085620815005</v>
          </cell>
          <cell r="T159">
            <v>3359.7128554945239</v>
          </cell>
          <cell r="U159">
            <v>3405.0605171911329</v>
          </cell>
          <cell r="V159">
            <v>3454.1652559274162</v>
          </cell>
          <cell r="W159">
            <v>3509.2005551615157</v>
          </cell>
          <cell r="X159">
            <v>3557.2266817524842</v>
          </cell>
          <cell r="Y159">
            <v>3610.3576666465606</v>
          </cell>
        </row>
        <row r="160">
          <cell r="G160">
            <v>6527.6845985495966</v>
          </cell>
          <cell r="H160">
            <v>6648.0748527559354</v>
          </cell>
          <cell r="I160">
            <v>6750.5768396680051</v>
          </cell>
          <cell r="J160">
            <v>6858.9947023924851</v>
          </cell>
          <cell r="K160">
            <v>6950.9448303929594</v>
          </cell>
          <cell r="L160">
            <v>7066.5055116132971</v>
          </cell>
          <cell r="M160">
            <v>7154.1963866384513</v>
          </cell>
          <cell r="N160">
            <v>7260.5595150379595</v>
          </cell>
          <cell r="O160">
            <v>7382.1828771063319</v>
          </cell>
          <cell r="P160">
            <v>7515.612457778011</v>
          </cell>
          <cell r="Q160">
            <v>7658.3815592644387</v>
          </cell>
          <cell r="R160">
            <v>7790.6041619373518</v>
          </cell>
          <cell r="S160">
            <v>7925.9535611829233</v>
          </cell>
          <cell r="T160">
            <v>8056.1594585167277</v>
          </cell>
          <cell r="U160">
            <v>8212.3413257643278</v>
          </cell>
          <cell r="V160">
            <v>8359.6360208598271</v>
          </cell>
          <cell r="W160">
            <v>8487.3604780857568</v>
          </cell>
          <cell r="X160">
            <v>8647.4216609802097</v>
          </cell>
          <cell r="Y160">
            <v>8766.8632794861296</v>
          </cell>
        </row>
        <row r="161">
          <cell r="G161">
            <v>23454.911455817379</v>
          </cell>
          <cell r="H161">
            <v>23792.092677478962</v>
          </cell>
          <cell r="I161">
            <v>24172.720330851218</v>
          </cell>
          <cell r="J161">
            <v>24563.174433322645</v>
          </cell>
          <cell r="K161">
            <v>24961.970829594466</v>
          </cell>
          <cell r="L161">
            <v>25382.617892650364</v>
          </cell>
          <cell r="M161">
            <v>25816.870988279781</v>
          </cell>
          <cell r="N161">
            <v>26294.7698712413</v>
          </cell>
          <cell r="O161">
            <v>26811.375705956845</v>
          </cell>
          <cell r="P161">
            <v>27409.251936579374</v>
          </cell>
          <cell r="Q161">
            <v>27961.945710616601</v>
          </cell>
          <cell r="R161">
            <v>28532.929829306326</v>
          </cell>
          <cell r="S161">
            <v>29040.705947797123</v>
          </cell>
          <cell r="T161">
            <v>29565.241336990628</v>
          </cell>
          <cell r="U161">
            <v>30122.174072072834</v>
          </cell>
          <cell r="V161">
            <v>30647.299712044718</v>
          </cell>
          <cell r="W161">
            <v>31134.706988502006</v>
          </cell>
          <cell r="X161">
            <v>31688.624034362507</v>
          </cell>
          <cell r="Y161">
            <v>32097.375053541567</v>
          </cell>
          <cell r="AB161">
            <v>0</v>
          </cell>
        </row>
      </sheetData>
      <sheetData sheetId="20">
        <row r="3">
          <cell r="H3">
            <v>2018</v>
          </cell>
        </row>
        <row r="4">
          <cell r="H4">
            <v>14023.216425344392</v>
          </cell>
        </row>
      </sheetData>
      <sheetData sheetId="21">
        <row r="3">
          <cell r="H3">
            <v>2018</v>
          </cell>
        </row>
        <row r="4">
          <cell r="H4">
            <v>14023.216425344392</v>
          </cell>
        </row>
      </sheetData>
      <sheetData sheetId="22">
        <row r="4">
          <cell r="H4">
            <v>2021</v>
          </cell>
        </row>
      </sheetData>
      <sheetData sheetId="23">
        <row r="4">
          <cell r="H4">
            <v>2021</v>
          </cell>
        </row>
      </sheetData>
      <sheetData sheetId="24">
        <row r="4">
          <cell r="H4">
            <v>2021</v>
          </cell>
        </row>
      </sheetData>
      <sheetData sheetId="25" refreshError="1"/>
      <sheetData sheetId="26"/>
      <sheetData sheetId="27"/>
      <sheetData sheetId="28"/>
      <sheetData sheetId="29"/>
      <sheetData sheetId="30"/>
      <sheetData sheetId="31" refreshError="1"/>
      <sheetData sheetId="32" refreshError="1"/>
      <sheetData sheetId="33" refreshError="1"/>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Introduction"/>
      <sheetName val="Version Log"/>
      <sheetName val="GDP Deflator"/>
      <sheetName val="Labor"/>
      <sheetName val="Equipment Mark-ups"/>
      <sheetName val="Equipment Rental Costs"/>
      <sheetName val="Water and Wastewater"/>
      <sheetName val="Water Energy"/>
      <sheetName val="Detergent"/>
      <sheetName val="Wood Fuel Credit"/>
      <sheetName val="Residential Lighting"/>
      <sheetName val="SF Insulation"/>
      <sheetName val="MF Insulation"/>
      <sheetName val="SF Window "/>
      <sheetName val="MF Window"/>
      <sheetName val="Air Source HP"/>
      <sheetName val="PTCS Duct Sealing"/>
      <sheetName val="PTCS HPC"/>
      <sheetName val="HP Water Heater"/>
      <sheetName val="Tank Water Heater"/>
      <sheetName val="Weighting Factors"/>
      <sheetName val="Com HVAC Interaction Factors"/>
      <sheetName val="Res HVAC Interaction Factors"/>
      <sheetName val="EER Values"/>
      <sheetName val="Water Heater Recovery Eff."/>
      <sheetName val="Lifetime Reference Table"/>
      <sheetName val="Sheet1"/>
    </sheetNames>
    <sheetDataSet>
      <sheetData sheetId="0"/>
      <sheetData sheetId="1"/>
      <sheetData sheetId="2">
        <row r="83">
          <cell r="M83">
            <v>103.35427</v>
          </cell>
        </row>
        <row r="84">
          <cell r="M84">
            <v>106.18957</v>
          </cell>
        </row>
        <row r="89">
          <cell r="M89">
            <v>114.4496</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8.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drawing" Target="../drawings/drawing1.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16.xml.rels><?xml version="1.0" encoding="UTF-8" standalone="yes"?>
<Relationships xmlns="http://schemas.openxmlformats.org/package/2006/relationships"><Relationship Id="rId3" Type="http://schemas.openxmlformats.org/officeDocument/2006/relationships/printerSettings" Target="../printerSettings/printerSettings7.bin"/><Relationship Id="rId2" Type="http://schemas.openxmlformats.org/officeDocument/2006/relationships/hyperlink" Target="http://www.regulations.gov/" TargetMode="External"/><Relationship Id="rId1" Type="http://schemas.openxmlformats.org/officeDocument/2006/relationships/hyperlink" Target="http://webbooks.net/freestuff/motor_selection.pdf" TargetMode="External"/><Relationship Id="rId4" Type="http://schemas.openxmlformats.org/officeDocument/2006/relationships/drawing" Target="../drawings/drawing5.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drawing" Target="../drawings/drawing8.xml"/></Relationships>
</file>

<file path=xl/worksheets/sheet1.xml><?xml version="1.0" encoding="utf-8"?>
<worksheet xmlns="http://schemas.openxmlformats.org/spreadsheetml/2006/main" xmlns:r="http://schemas.openxmlformats.org/officeDocument/2006/relationships">
  <sheetPr codeName="Sheet1"/>
  <dimension ref="C1:G16"/>
  <sheetViews>
    <sheetView zoomScaleNormal="100" zoomScaleSheetLayoutView="90" workbookViewId="0">
      <selection activeCell="C17" sqref="C17"/>
    </sheetView>
  </sheetViews>
  <sheetFormatPr defaultRowHeight="15"/>
  <cols>
    <col min="1" max="1" width="4" style="2" customWidth="1"/>
    <col min="2" max="2" width="4.28515625" style="2" customWidth="1"/>
    <col min="3" max="3" width="28.140625" style="2" customWidth="1"/>
    <col min="4" max="4" width="66" style="2" customWidth="1"/>
    <col min="5" max="5" width="48.42578125" style="2" customWidth="1"/>
    <col min="6" max="16384" width="9.140625" style="2"/>
  </cols>
  <sheetData>
    <row r="1" spans="3:7" ht="15.75" thickBot="1"/>
    <row r="2" spans="3:7" ht="19.5" thickBot="1">
      <c r="C2" s="8" t="s">
        <v>12</v>
      </c>
      <c r="D2" s="9" t="s">
        <v>445</v>
      </c>
      <c r="E2" s="10"/>
    </row>
    <row r="3" spans="3:7">
      <c r="C3" s="7" t="s">
        <v>0</v>
      </c>
      <c r="D3" s="7" t="s">
        <v>1</v>
      </c>
      <c r="E3" s="7" t="s">
        <v>2</v>
      </c>
    </row>
    <row r="4" spans="3:7">
      <c r="C4" s="1" t="s">
        <v>3</v>
      </c>
      <c r="D4" s="167" t="s">
        <v>756</v>
      </c>
      <c r="E4" s="3"/>
    </row>
    <row r="5" spans="3:7" ht="75">
      <c r="C5" s="1" t="s">
        <v>4</v>
      </c>
      <c r="D5" s="631" t="s">
        <v>760</v>
      </c>
      <c r="E5" s="3"/>
    </row>
    <row r="6" spans="3:7" ht="60">
      <c r="C6" s="1" t="s">
        <v>5</v>
      </c>
      <c r="D6" s="4" t="s">
        <v>759</v>
      </c>
      <c r="E6" s="3"/>
    </row>
    <row r="7" spans="3:7">
      <c r="C7" s="1" t="s">
        <v>6</v>
      </c>
      <c r="D7" s="5"/>
      <c r="E7" s="3"/>
    </row>
    <row r="8" spans="3:7">
      <c r="C8" s="1" t="s">
        <v>40</v>
      </c>
      <c r="D8" s="4"/>
      <c r="E8" s="3"/>
    </row>
    <row r="9" spans="3:7">
      <c r="C9" s="1" t="s">
        <v>7</v>
      </c>
      <c r="D9" s="89"/>
      <c r="E9" s="3"/>
      <c r="G9" s="184"/>
    </row>
    <row r="10" spans="3:7">
      <c r="C10" s="1" t="s">
        <v>8</v>
      </c>
      <c r="D10" s="4"/>
      <c r="E10" s="3"/>
    </row>
    <row r="11" spans="3:7">
      <c r="C11" s="1" t="s">
        <v>9</v>
      </c>
      <c r="D11" s="6" t="s">
        <v>757</v>
      </c>
      <c r="E11" s="3"/>
    </row>
    <row r="12" spans="3:7">
      <c r="C12" s="1" t="s">
        <v>10</v>
      </c>
      <c r="D12" s="621" t="s">
        <v>716</v>
      </c>
      <c r="E12" s="3"/>
    </row>
    <row r="13" spans="3:7" ht="18.75" customHeight="1">
      <c r="C13" s="1" t="s">
        <v>11</v>
      </c>
      <c r="D13" s="6" t="s">
        <v>758</v>
      </c>
      <c r="E13" s="3"/>
    </row>
    <row r="16" spans="3:7">
      <c r="C16" s="634" t="s">
        <v>762</v>
      </c>
      <c r="D16" s="2" t="s">
        <v>763</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dimension ref="A1:BD43"/>
  <sheetViews>
    <sheetView tabSelected="1" topLeftCell="K1" workbookViewId="0">
      <selection activeCell="L3" sqref="L3"/>
    </sheetView>
  </sheetViews>
  <sheetFormatPr defaultRowHeight="12.75"/>
  <cols>
    <col min="1" max="1" width="37" customWidth="1"/>
    <col min="2" max="2" width="21.85546875" customWidth="1"/>
    <col min="3" max="3" width="34.140625" customWidth="1"/>
    <col min="4" max="4" width="18.140625" customWidth="1"/>
    <col min="5" max="5" width="30.5703125" bestFit="1" customWidth="1"/>
    <col min="6" max="6" width="16.7109375" customWidth="1"/>
    <col min="7" max="7" width="14.42578125" customWidth="1"/>
    <col min="8" max="8" width="11.85546875" customWidth="1"/>
    <col min="9" max="9" width="11.5703125" customWidth="1"/>
    <col min="10" max="10" width="39.7109375" customWidth="1"/>
    <col min="32" max="32" width="12.140625" customWidth="1"/>
    <col min="33" max="43" width="10.28515625" bestFit="1" customWidth="1"/>
    <col min="44" max="44" width="9.28515625" bestFit="1" customWidth="1"/>
    <col min="45" max="55" width="10.28515625" bestFit="1" customWidth="1"/>
    <col min="56" max="56" width="11" customWidth="1"/>
  </cols>
  <sheetData>
    <row r="1" spans="1:56" ht="15.75" thickBot="1">
      <c r="A1" s="91" t="s">
        <v>412</v>
      </c>
      <c r="B1" s="91" t="s">
        <v>419</v>
      </c>
      <c r="C1" s="91" t="s">
        <v>420</v>
      </c>
      <c r="D1" s="91" t="s">
        <v>421</v>
      </c>
      <c r="E1" s="91" t="s">
        <v>385</v>
      </c>
      <c r="F1" s="91" t="s">
        <v>422</v>
      </c>
      <c r="G1" s="91" t="s">
        <v>423</v>
      </c>
      <c r="H1" s="91" t="s">
        <v>424</v>
      </c>
      <c r="I1" s="91" t="s">
        <v>257</v>
      </c>
      <c r="J1" s="91" t="s">
        <v>258</v>
      </c>
      <c r="K1" s="92">
        <v>2016</v>
      </c>
      <c r="L1" s="185">
        <v>2017</v>
      </c>
      <c r="M1" s="185">
        <v>2018</v>
      </c>
      <c r="N1" s="185">
        <v>2019</v>
      </c>
      <c r="O1" s="185">
        <v>2020</v>
      </c>
      <c r="P1" s="185">
        <v>2021</v>
      </c>
      <c r="Q1" s="185">
        <v>2022</v>
      </c>
      <c r="R1" s="185">
        <v>2023</v>
      </c>
      <c r="S1" s="185">
        <v>2024</v>
      </c>
      <c r="T1" s="185">
        <v>2025</v>
      </c>
      <c r="U1" s="185">
        <v>2026</v>
      </c>
      <c r="V1" s="185">
        <v>2027</v>
      </c>
      <c r="W1" s="185">
        <v>2028</v>
      </c>
      <c r="X1" s="185">
        <v>2029</v>
      </c>
      <c r="Y1" s="185">
        <v>2030</v>
      </c>
      <c r="Z1" s="185">
        <v>2031</v>
      </c>
      <c r="AA1" s="185">
        <v>2032</v>
      </c>
      <c r="AB1" s="185">
        <v>2033</v>
      </c>
      <c r="AC1" s="185">
        <v>2034</v>
      </c>
      <c r="AD1" s="185">
        <v>2035</v>
      </c>
      <c r="AE1" s="186" t="s">
        <v>45</v>
      </c>
      <c r="AF1" s="87" t="s">
        <v>363</v>
      </c>
      <c r="AG1" s="88"/>
      <c r="AH1" s="88"/>
      <c r="AI1" s="88"/>
      <c r="AJ1" s="88"/>
      <c r="AK1" s="88"/>
      <c r="AL1" s="88"/>
      <c r="AM1" s="88"/>
      <c r="AN1" s="88"/>
      <c r="AO1" s="88"/>
      <c r="AP1" s="88"/>
      <c r="AQ1" s="77"/>
      <c r="AR1" s="86"/>
      <c r="AS1" s="87" t="s">
        <v>364</v>
      </c>
      <c r="AT1" s="88"/>
      <c r="AU1" s="88"/>
      <c r="AV1" s="88"/>
      <c r="AW1" s="88"/>
      <c r="AX1" s="88"/>
      <c r="AY1" s="88"/>
      <c r="AZ1" s="88"/>
      <c r="BA1" s="88"/>
      <c r="BB1" s="88"/>
      <c r="BC1" s="88"/>
      <c r="BD1" s="77"/>
    </row>
    <row r="2" spans="1:56" ht="15">
      <c r="A2" s="91"/>
      <c r="B2" s="91"/>
      <c r="C2" s="91"/>
      <c r="D2" s="91"/>
      <c r="E2" s="91"/>
      <c r="F2" s="91" t="s">
        <v>365</v>
      </c>
      <c r="G2" s="91" t="s">
        <v>49</v>
      </c>
      <c r="H2" s="91" t="s">
        <v>256</v>
      </c>
      <c r="I2" s="91">
        <v>1000</v>
      </c>
      <c r="J2" s="91"/>
      <c r="K2" s="93" t="str">
        <f t="shared" ref="K2:AD2" si="0">CONCATENATE("aMW_",K$1)</f>
        <v>aMW_2016</v>
      </c>
      <c r="L2" s="187" t="str">
        <f t="shared" si="0"/>
        <v>aMW_2017</v>
      </c>
      <c r="M2" s="187" t="str">
        <f t="shared" si="0"/>
        <v>aMW_2018</v>
      </c>
      <c r="N2" s="187" t="str">
        <f t="shared" si="0"/>
        <v>aMW_2019</v>
      </c>
      <c r="O2" s="187" t="str">
        <f t="shared" si="0"/>
        <v>aMW_2020</v>
      </c>
      <c r="P2" s="187" t="str">
        <f t="shared" si="0"/>
        <v>aMW_2021</v>
      </c>
      <c r="Q2" s="187" t="str">
        <f t="shared" si="0"/>
        <v>aMW_2022</v>
      </c>
      <c r="R2" s="187" t="str">
        <f t="shared" si="0"/>
        <v>aMW_2023</v>
      </c>
      <c r="S2" s="187" t="str">
        <f t="shared" si="0"/>
        <v>aMW_2024</v>
      </c>
      <c r="T2" s="187" t="str">
        <f t="shared" si="0"/>
        <v>aMW_2025</v>
      </c>
      <c r="U2" s="187" t="str">
        <f t="shared" si="0"/>
        <v>aMW_2026</v>
      </c>
      <c r="V2" s="187" t="str">
        <f t="shared" si="0"/>
        <v>aMW_2027</v>
      </c>
      <c r="W2" s="187" t="str">
        <f t="shared" si="0"/>
        <v>aMW_2028</v>
      </c>
      <c r="X2" s="187" t="str">
        <f t="shared" si="0"/>
        <v>aMW_2029</v>
      </c>
      <c r="Y2" s="187" t="str">
        <f t="shared" si="0"/>
        <v>aMW_2030</v>
      </c>
      <c r="Z2" s="187" t="str">
        <f t="shared" si="0"/>
        <v>aMW_2031</v>
      </c>
      <c r="AA2" s="187" t="str">
        <f t="shared" si="0"/>
        <v>aMW_2032</v>
      </c>
      <c r="AB2" s="187" t="str">
        <f t="shared" si="0"/>
        <v>aMW_2033</v>
      </c>
      <c r="AC2" s="187" t="str">
        <f t="shared" si="0"/>
        <v>aMW_2034</v>
      </c>
      <c r="AD2" s="187" t="str">
        <f t="shared" si="0"/>
        <v>aMW_2035</v>
      </c>
      <c r="AE2" s="188" t="s">
        <v>45</v>
      </c>
      <c r="AF2" s="189" t="s">
        <v>239</v>
      </c>
      <c r="AG2" s="190" t="s">
        <v>240</v>
      </c>
      <c r="AH2" s="190" t="s">
        <v>241</v>
      </c>
      <c r="AI2" s="190" t="s">
        <v>242</v>
      </c>
      <c r="AJ2" s="190" t="s">
        <v>243</v>
      </c>
      <c r="AK2" s="190" t="s">
        <v>244</v>
      </c>
      <c r="AL2" s="190" t="s">
        <v>245</v>
      </c>
      <c r="AM2" s="190" t="s">
        <v>246</v>
      </c>
      <c r="AN2" s="190" t="s">
        <v>247</v>
      </c>
      <c r="AO2" s="190" t="s">
        <v>248</v>
      </c>
      <c r="AP2" s="190" t="s">
        <v>249</v>
      </c>
      <c r="AQ2" s="190" t="s">
        <v>250</v>
      </c>
      <c r="AR2" s="71"/>
      <c r="AS2" s="71" t="s">
        <v>239</v>
      </c>
      <c r="AT2" s="71" t="s">
        <v>240</v>
      </c>
      <c r="AU2" s="71" t="s">
        <v>241</v>
      </c>
      <c r="AV2" s="71" t="s">
        <v>242</v>
      </c>
      <c r="AW2" s="71" t="s">
        <v>243</v>
      </c>
      <c r="AX2" s="71" t="s">
        <v>244</v>
      </c>
      <c r="AY2" s="71" t="s">
        <v>245</v>
      </c>
      <c r="AZ2" s="71" t="s">
        <v>246</v>
      </c>
      <c r="BA2" s="71" t="s">
        <v>247</v>
      </c>
      <c r="BB2" s="71" t="s">
        <v>248</v>
      </c>
      <c r="BC2" s="71" t="s">
        <v>249</v>
      </c>
      <c r="BD2" s="71" t="s">
        <v>250</v>
      </c>
    </row>
    <row r="3" spans="1:56" ht="15">
      <c r="A3" s="200" t="str">
        <f>VLOOKUP(CONCATENATE($C3,"-",$B3),[1]ACHIEV!$B$19:$C$100,2,FALSE)</f>
        <v>LO12Med</v>
      </c>
      <c r="B3" s="200" t="str">
        <f>'SC-NR'!$C$7</f>
        <v>NR</v>
      </c>
      <c r="C3" s="200" t="str">
        <f>'7PSourceSummary'!$D$2</f>
        <v>MotorsRewind</v>
      </c>
      <c r="D3" s="200" t="s">
        <v>425</v>
      </c>
      <c r="E3" s="201" t="str">
        <f>'SC-NR'!$A$9</f>
        <v>Motors/Drives</v>
      </c>
      <c r="F3" s="249">
        <f t="shared" ref="F3:F20" si="1">VLOOKUP(J3,MeasureOutputR,14,FALSE)</f>
        <v>1.3696744567852645E-3</v>
      </c>
      <c r="G3" s="250">
        <f>INDEX('SC-NR'!$A$61:$D$78,MATCH($J3,'SC-NR'!$D$61:$D$78,0),1)</f>
        <v>10.158626007806667</v>
      </c>
      <c r="H3" s="250">
        <f>INDEX('SC-NR'!$A$61:$D$78,MATCH($J3,'SC-NR'!$D$61:$D$78,0),2)</f>
        <v>38.707287267638193</v>
      </c>
      <c r="I3" s="251" t="str">
        <f>'SC-NR'!C61</f>
        <v>Large Off</v>
      </c>
      <c r="J3" s="203" t="str">
        <f>'SC-NR'!D61</f>
        <v>MotorsRewind-NR-Large Off</v>
      </c>
      <c r="K3" s="630">
        <f>'SC-NR'!E61</f>
        <v>5.1222496917184739E-3</v>
      </c>
      <c r="L3" s="630">
        <f>'SC-NR'!F61</f>
        <v>1.0213765885286637E-2</v>
      </c>
      <c r="M3" s="630">
        <f>'SC-NR'!G61</f>
        <v>1.5274686881446167E-2</v>
      </c>
      <c r="N3" s="630">
        <f>'SC-NR'!H61</f>
        <v>2.0305150427735768E-2</v>
      </c>
      <c r="O3" s="630">
        <f>'SC-NR'!I61</f>
        <v>2.5305293720565704E-2</v>
      </c>
      <c r="P3" s="630">
        <f>'SC-NR'!J61</f>
        <v>2.9770665850496734E-2</v>
      </c>
      <c r="Q3" s="630">
        <f>'SC-NR'!K61</f>
        <v>3.3303485170592791E-2</v>
      </c>
      <c r="R3" s="630">
        <f>'SC-NR'!L61</f>
        <v>3.609258665403671E-2</v>
      </c>
      <c r="S3" s="630">
        <f>'SC-NR'!M61</f>
        <v>3.8288584816585654E-2</v>
      </c>
      <c r="T3" s="630">
        <f>'SC-NR'!N61</f>
        <v>4.0011609537930717E-2</v>
      </c>
      <c r="U3" s="630">
        <f>'SC-NR'!O61</f>
        <v>4.1357476152810872E-2</v>
      </c>
      <c r="V3" s="630">
        <f>'SC-NR'!P61</f>
        <v>4.2402606715683216E-2</v>
      </c>
      <c r="W3" s="630">
        <f>'SC-NR'!Q61</f>
        <v>4.3207955201421587E-2</v>
      </c>
      <c r="X3" s="630">
        <f>'SC-NR'!R61</f>
        <v>4.3822138245391544E-2</v>
      </c>
      <c r="Y3" s="630">
        <f>'SC-NR'!S61</f>
        <v>4.4283932221731749E-2</v>
      </c>
      <c r="Z3" s="630">
        <f>'SC-NR'!T61</f>
        <v>4.4624264912989098E-2</v>
      </c>
      <c r="AA3" s="630">
        <f>'SC-NR'!U61</f>
        <v>4.449360991684731E-2</v>
      </c>
      <c r="AB3" s="630">
        <f>'SC-NR'!V61</f>
        <v>4.4361274853240124E-2</v>
      </c>
      <c r="AC3" s="630">
        <f>'SC-NR'!W61</f>
        <v>4.422858045896845E-2</v>
      </c>
      <c r="AD3" s="630">
        <f>'SC-NR'!X61</f>
        <v>4.4096021324764541E-2</v>
      </c>
      <c r="AE3" s="630">
        <f>'SC-NR'!Y61</f>
        <v>0.35386880808856191</v>
      </c>
      <c r="AF3" s="204">
        <f t="shared" ref="AF3:AO12" si="2">VLOOKUP($J3,MeasureOutputR,COLUMN()-17,FALSE)</f>
        <v>0.60007633232468383</v>
      </c>
      <c r="AG3" s="204">
        <f t="shared" si="2"/>
        <v>0.55321549589019947</v>
      </c>
      <c r="AH3" s="204">
        <f t="shared" si="2"/>
        <v>0.63798398944068235</v>
      </c>
      <c r="AI3" s="204">
        <f t="shared" si="2"/>
        <v>0.58673759589986341</v>
      </c>
      <c r="AJ3" s="204">
        <f t="shared" si="2"/>
        <v>0.61181253469161634</v>
      </c>
      <c r="AK3" s="204">
        <f t="shared" si="2"/>
        <v>0.62278297758340762</v>
      </c>
      <c r="AL3" s="204">
        <f t="shared" si="2"/>
        <v>0.60465491299174312</v>
      </c>
      <c r="AM3" s="204">
        <f t="shared" si="2"/>
        <v>0.64977949365683652</v>
      </c>
      <c r="AN3" s="204">
        <f t="shared" si="2"/>
        <v>0.57157647595957084</v>
      </c>
      <c r="AO3" s="204">
        <f t="shared" si="2"/>
        <v>0.6298095238798338</v>
      </c>
      <c r="AP3" s="204">
        <f t="shared" ref="AP3:BD12" si="3">VLOOKUP($J3,MeasureOutputR,COLUMN()-17,FALSE)</f>
        <v>0.56617874880851793</v>
      </c>
      <c r="AQ3" s="204">
        <f t="shared" si="3"/>
        <v>0.58731817225275529</v>
      </c>
      <c r="AR3" s="204">
        <f t="shared" si="3"/>
        <v>0</v>
      </c>
      <c r="AS3" s="204">
        <f t="shared" si="3"/>
        <v>0.24642845041336919</v>
      </c>
      <c r="AT3" s="204">
        <f t="shared" si="3"/>
        <v>0.21679860192468003</v>
      </c>
      <c r="AU3" s="204">
        <f t="shared" si="3"/>
        <v>0.21320166912667618</v>
      </c>
      <c r="AV3" s="204">
        <f t="shared" si="3"/>
        <v>0.24018140242063704</v>
      </c>
      <c r="AW3" s="204">
        <f t="shared" si="3"/>
        <v>0.25768946089857514</v>
      </c>
      <c r="AX3" s="204">
        <f t="shared" si="3"/>
        <v>0.24313562299821773</v>
      </c>
      <c r="AY3" s="204">
        <f t="shared" si="3"/>
        <v>0.28257055686913701</v>
      </c>
      <c r="AZ3" s="204">
        <f t="shared" si="3"/>
        <v>0.24700954995329791</v>
      </c>
      <c r="BA3" s="204">
        <f t="shared" si="3"/>
        <v>0.27366049334215997</v>
      </c>
      <c r="BB3" s="204">
        <f t="shared" si="3"/>
        <v>0.22985933641182446</v>
      </c>
      <c r="BC3" s="204">
        <f t="shared" si="3"/>
        <v>0.24033870402688159</v>
      </c>
      <c r="BD3" s="204">
        <f t="shared" si="3"/>
        <v>0.24582590604150009</v>
      </c>
    </row>
    <row r="4" spans="1:56" ht="15">
      <c r="A4" s="200" t="str">
        <f>VLOOKUP(CONCATENATE($C4,"-",$B4),[1]ACHIEV!$B$19:$C$100,2,FALSE)</f>
        <v>LO12Med</v>
      </c>
      <c r="B4" s="200" t="str">
        <f>B3</f>
        <v>NR</v>
      </c>
      <c r="C4" s="200" t="str">
        <f>'7PSourceSummary'!$D$2</f>
        <v>MotorsRewind</v>
      </c>
      <c r="D4" s="200" t="s">
        <v>425</v>
      </c>
      <c r="E4" s="201" t="str">
        <f>'SC-NR'!$A$9</f>
        <v>Motors/Drives</v>
      </c>
      <c r="F4" s="250">
        <f t="shared" si="1"/>
        <v>1.3696744567852643E-3</v>
      </c>
      <c r="G4" s="250">
        <f>INDEX('SC-NR'!$A$61:$D$78,MATCH($J4,'SC-NR'!$D$61:$D$78,0),1)</f>
        <v>10.158626007806665</v>
      </c>
      <c r="H4" s="250">
        <f>INDEX('SC-NR'!$A$61:$D$78,MATCH($J4,'SC-NR'!$D$61:$D$78,0),2)</f>
        <v>38.707287267638193</v>
      </c>
      <c r="I4" s="251" t="str">
        <f>'SC-NR'!C62</f>
        <v>Medium Off</v>
      </c>
      <c r="J4" s="202" t="str">
        <f>'SC-NR'!D62</f>
        <v>MotorsRewind-NR-Medium Off</v>
      </c>
      <c r="K4" s="630">
        <f>'SC-NR'!E62</f>
        <v>2.5704603897722883E-3</v>
      </c>
      <c r="L4" s="630">
        <f>'SC-NR'!F62</f>
        <v>5.1254980172059442E-3</v>
      </c>
      <c r="M4" s="630">
        <f>'SC-NR'!G62</f>
        <v>7.6651822847314905E-3</v>
      </c>
      <c r="N4" s="630">
        <f>'SC-NR'!H62</f>
        <v>1.0189582317169727E-2</v>
      </c>
      <c r="O4" s="630">
        <f>'SC-NR'!I62</f>
        <v>1.269876696277277E-2</v>
      </c>
      <c r="P4" s="630">
        <f>'SC-NR'!J62</f>
        <v>1.4939591381023654E-2</v>
      </c>
      <c r="Q4" s="630">
        <f>'SC-NR'!K62</f>
        <v>1.671243977246601E-2</v>
      </c>
      <c r="R4" s="630">
        <f>'SC-NR'!L62</f>
        <v>1.811207378441955E-2</v>
      </c>
      <c r="S4" s="630">
        <f>'SC-NR'!M62</f>
        <v>1.9214075176887987E-2</v>
      </c>
      <c r="T4" s="630">
        <f>'SC-NR'!N62</f>
        <v>2.0078727832141516E-2</v>
      </c>
      <c r="U4" s="630">
        <f>'SC-NR'!O62</f>
        <v>2.0754114045558554E-2</v>
      </c>
      <c r="V4" s="630">
        <f>'SC-NR'!P62</f>
        <v>2.1278584127200066E-2</v>
      </c>
      <c r="W4" s="630">
        <f>'SC-NR'!Q62</f>
        <v>2.1682726156023936E-2</v>
      </c>
      <c r="X4" s="630">
        <f>'SC-NR'!R62</f>
        <v>2.1990937055845355E-2</v>
      </c>
      <c r="Y4" s="630">
        <f>'SC-NR'!S62</f>
        <v>2.2222675685521519E-2</v>
      </c>
      <c r="Z4" s="630">
        <f>'SC-NR'!T62</f>
        <v>2.2393462303681878E-2</v>
      </c>
      <c r="AA4" s="630">
        <f>'SC-NR'!U62</f>
        <v>2.2327896680660562E-2</v>
      </c>
      <c r="AB4" s="630">
        <f>'SC-NR'!V62</f>
        <v>2.2261487961903598E-2</v>
      </c>
      <c r="AC4" s="630">
        <f>'SC-NR'!W62</f>
        <v>2.2194898922917147E-2</v>
      </c>
      <c r="AD4" s="630">
        <f>'SC-NR'!X62</f>
        <v>2.2128377760482498E-2</v>
      </c>
      <c r="AE4" s="630">
        <f>'SC-NR'!Y62</f>
        <v>0.17757934679330606</v>
      </c>
      <c r="AF4" s="204">
        <f t="shared" si="2"/>
        <v>0.60007633232468371</v>
      </c>
      <c r="AG4" s="204">
        <f t="shared" si="2"/>
        <v>0.55321549589019936</v>
      </c>
      <c r="AH4" s="204">
        <f t="shared" si="2"/>
        <v>0.63798398944068224</v>
      </c>
      <c r="AI4" s="204">
        <f t="shared" si="2"/>
        <v>0.5867375958998633</v>
      </c>
      <c r="AJ4" s="204">
        <f t="shared" si="2"/>
        <v>0.61181253469161623</v>
      </c>
      <c r="AK4" s="204">
        <f t="shared" si="2"/>
        <v>0.6227829775834075</v>
      </c>
      <c r="AL4" s="204">
        <f t="shared" si="2"/>
        <v>0.60465491299174301</v>
      </c>
      <c r="AM4" s="204">
        <f t="shared" si="2"/>
        <v>0.64977949365683629</v>
      </c>
      <c r="AN4" s="204">
        <f t="shared" si="2"/>
        <v>0.57157647595957073</v>
      </c>
      <c r="AO4" s="204">
        <f t="shared" si="2"/>
        <v>0.62980952387983369</v>
      </c>
      <c r="AP4" s="204">
        <f t="shared" si="3"/>
        <v>0.56617874880851782</v>
      </c>
      <c r="AQ4" s="204">
        <f t="shared" si="3"/>
        <v>0.58731817225275518</v>
      </c>
      <c r="AR4" s="204">
        <f t="shared" si="3"/>
        <v>0</v>
      </c>
      <c r="AS4" s="204">
        <f t="shared" si="3"/>
        <v>0.24642845041336917</v>
      </c>
      <c r="AT4" s="204">
        <f t="shared" si="3"/>
        <v>0.21679860192467998</v>
      </c>
      <c r="AU4" s="204">
        <f t="shared" si="3"/>
        <v>0.21320166912667615</v>
      </c>
      <c r="AV4" s="204">
        <f t="shared" si="3"/>
        <v>0.24018140242063699</v>
      </c>
      <c r="AW4" s="204">
        <f t="shared" si="3"/>
        <v>0.25768946089857508</v>
      </c>
      <c r="AX4" s="204">
        <f t="shared" si="3"/>
        <v>0.2431356229982177</v>
      </c>
      <c r="AY4" s="204">
        <f t="shared" si="3"/>
        <v>0.28257055686913696</v>
      </c>
      <c r="AZ4" s="204">
        <f t="shared" si="3"/>
        <v>0.24700954995329785</v>
      </c>
      <c r="BA4" s="204">
        <f t="shared" si="3"/>
        <v>0.27366049334215992</v>
      </c>
      <c r="BB4" s="204">
        <f t="shared" si="3"/>
        <v>0.22985933641182441</v>
      </c>
      <c r="BC4" s="204">
        <f t="shared" si="3"/>
        <v>0.24033870402688157</v>
      </c>
      <c r="BD4" s="204">
        <f t="shared" si="3"/>
        <v>0.24582590604150004</v>
      </c>
    </row>
    <row r="5" spans="1:56" ht="15">
      <c r="A5" s="200" t="str">
        <f>VLOOKUP(CONCATENATE($C5,"-",$B5),[1]ACHIEV!$B$19:$C$100,2,FALSE)</f>
        <v>LO12Med</v>
      </c>
      <c r="B5" s="200" t="str">
        <f t="shared" ref="B5:B20" si="4">B4</f>
        <v>NR</v>
      </c>
      <c r="C5" s="200" t="str">
        <f>'7PSourceSummary'!$D$2</f>
        <v>MotorsRewind</v>
      </c>
      <c r="D5" s="200" t="s">
        <v>425</v>
      </c>
      <c r="E5" s="201" t="str">
        <f>'SC-NR'!$A$9</f>
        <v>Motors/Drives</v>
      </c>
      <c r="F5" s="250">
        <f t="shared" si="1"/>
        <v>1.3696744567852645E-3</v>
      </c>
      <c r="G5" s="250">
        <f>INDEX('SC-NR'!$A$61:$D$78,MATCH($J5,'SC-NR'!$D$61:$D$78,0),1)</f>
        <v>10.158626007806667</v>
      </c>
      <c r="H5" s="250">
        <f>INDEX('SC-NR'!$A$61:$D$78,MATCH($J5,'SC-NR'!$D$61:$D$78,0),2)</f>
        <v>38.707287267638193</v>
      </c>
      <c r="I5" s="251" t="str">
        <f>'SC-NR'!C63</f>
        <v>Small Off</v>
      </c>
      <c r="J5" s="202" t="str">
        <f>'SC-NR'!D63</f>
        <v>MotorsRewind-NR-Small Off</v>
      </c>
      <c r="K5" s="630">
        <f>'SC-NR'!E63</f>
        <v>2.4809022725919244E-3</v>
      </c>
      <c r="L5" s="630">
        <f>'SC-NR'!F63</f>
        <v>4.9469191315482976E-3</v>
      </c>
      <c r="M5" s="630">
        <f>'SC-NR'!G63</f>
        <v>7.3981175612304797E-3</v>
      </c>
      <c r="N5" s="630">
        <f>'SC-NR'!H63</f>
        <v>9.8345642780623826E-3</v>
      </c>
      <c r="O5" s="630">
        <f>'SC-NR'!I63</f>
        <v>1.2256325731535244E-2</v>
      </c>
      <c r="P5" s="630">
        <f>'SC-NR'!J63</f>
        <v>1.4419076970121954E-2</v>
      </c>
      <c r="Q5" s="630">
        <f>'SC-NR'!K63</f>
        <v>1.613015706331877E-2</v>
      </c>
      <c r="R5" s="630">
        <f>'SC-NR'!L63</f>
        <v>1.7481026041836698E-2</v>
      </c>
      <c r="S5" s="630">
        <f>'SC-NR'!M63</f>
        <v>1.854463230079819E-2</v>
      </c>
      <c r="T5" s="630">
        <f>'SC-NR'!N63</f>
        <v>1.9379159355156394E-2</v>
      </c>
      <c r="U5" s="630">
        <f>'SC-NR'!O63</f>
        <v>2.0031014251816383E-2</v>
      </c>
      <c r="V5" s="630">
        <f>'SC-NR'!P63</f>
        <v>2.0537211127141946E-2</v>
      </c>
      <c r="W5" s="630">
        <f>'SC-NR'!Q63</f>
        <v>2.0927272332421948E-2</v>
      </c>
      <c r="X5" s="630">
        <f>'SC-NR'!R63</f>
        <v>2.1224744771541036E-2</v>
      </c>
      <c r="Y5" s="630">
        <f>'SC-NR'!S63</f>
        <v>2.1448409331904807E-2</v>
      </c>
      <c r="Z5" s="630">
        <f>'SC-NR'!T63</f>
        <v>2.1613245526544589E-2</v>
      </c>
      <c r="AA5" s="630">
        <f>'SC-NR'!U63</f>
        <v>2.1549964293422017E-2</v>
      </c>
      <c r="AB5" s="630">
        <f>'SC-NR'!V63</f>
        <v>2.1485869339094146E-2</v>
      </c>
      <c r="AC5" s="630">
        <f>'SC-NR'!W63</f>
        <v>2.1421600347123475E-2</v>
      </c>
      <c r="AD5" s="630">
        <f>'SC-NR'!X63</f>
        <v>2.1357396866799005E-2</v>
      </c>
      <c r="AE5" s="630">
        <f>'SC-NR'!Y63</f>
        <v>0.17139225594677632</v>
      </c>
      <c r="AF5" s="204">
        <f t="shared" si="2"/>
        <v>0.60007633232468383</v>
      </c>
      <c r="AG5" s="204">
        <f t="shared" si="2"/>
        <v>0.55321549589019947</v>
      </c>
      <c r="AH5" s="204">
        <f t="shared" si="2"/>
        <v>0.63798398944068235</v>
      </c>
      <c r="AI5" s="204">
        <f t="shared" si="2"/>
        <v>0.58673759589986341</v>
      </c>
      <c r="AJ5" s="204">
        <f t="shared" si="2"/>
        <v>0.61181253469161634</v>
      </c>
      <c r="AK5" s="204">
        <f t="shared" si="2"/>
        <v>0.62278297758340762</v>
      </c>
      <c r="AL5" s="204">
        <f t="shared" si="2"/>
        <v>0.60465491299174312</v>
      </c>
      <c r="AM5" s="204">
        <f t="shared" si="2"/>
        <v>0.64977949365683652</v>
      </c>
      <c r="AN5" s="204">
        <f t="shared" si="2"/>
        <v>0.57157647595957084</v>
      </c>
      <c r="AO5" s="204">
        <f t="shared" si="2"/>
        <v>0.6298095238798338</v>
      </c>
      <c r="AP5" s="204">
        <f t="shared" si="3"/>
        <v>0.56617874880851793</v>
      </c>
      <c r="AQ5" s="204">
        <f t="shared" si="3"/>
        <v>0.58731817225275529</v>
      </c>
      <c r="AR5" s="204">
        <f t="shared" si="3"/>
        <v>0</v>
      </c>
      <c r="AS5" s="204">
        <f t="shared" si="3"/>
        <v>0.24642845041336919</v>
      </c>
      <c r="AT5" s="204">
        <f t="shared" si="3"/>
        <v>0.21679860192468003</v>
      </c>
      <c r="AU5" s="204">
        <f t="shared" si="3"/>
        <v>0.21320166912667618</v>
      </c>
      <c r="AV5" s="204">
        <f t="shared" si="3"/>
        <v>0.24018140242063704</v>
      </c>
      <c r="AW5" s="204">
        <f t="shared" si="3"/>
        <v>0.25768946089857514</v>
      </c>
      <c r="AX5" s="204">
        <f t="shared" si="3"/>
        <v>0.24313562299821773</v>
      </c>
      <c r="AY5" s="204">
        <f t="shared" si="3"/>
        <v>0.28257055686913701</v>
      </c>
      <c r="AZ5" s="204">
        <f t="shared" si="3"/>
        <v>0.24700954995329791</v>
      </c>
      <c r="BA5" s="204">
        <f t="shared" si="3"/>
        <v>0.27366049334215997</v>
      </c>
      <c r="BB5" s="204">
        <f t="shared" si="3"/>
        <v>0.22985933641182446</v>
      </c>
      <c r="BC5" s="204">
        <f t="shared" si="3"/>
        <v>0.24033870402688159</v>
      </c>
      <c r="BD5" s="204">
        <f t="shared" si="3"/>
        <v>0.24582590604150009</v>
      </c>
    </row>
    <row r="6" spans="1:56" ht="15">
      <c r="A6" s="200" t="str">
        <f>VLOOKUP(CONCATENATE($C6,"-",$B6),[1]ACHIEV!$B$19:$C$100,2,FALSE)</f>
        <v>LO12Med</v>
      </c>
      <c r="B6" s="200" t="str">
        <f t="shared" si="4"/>
        <v>NR</v>
      </c>
      <c r="C6" s="200" t="str">
        <f>'7PSourceSummary'!$D$2</f>
        <v>MotorsRewind</v>
      </c>
      <c r="D6" s="200" t="s">
        <v>425</v>
      </c>
      <c r="E6" s="201" t="str">
        <f>'SC-NR'!$A$9</f>
        <v>Motors/Drives</v>
      </c>
      <c r="F6" s="250">
        <f t="shared" si="1"/>
        <v>1.0964095818715583E-3</v>
      </c>
      <c r="G6" s="250">
        <f>INDEX('SC-NR'!$A$61:$D$78,MATCH($J6,'SC-NR'!$D$61:$D$78,0),1)</f>
        <v>8.1318701961856377</v>
      </c>
      <c r="H6" s="250">
        <f>INDEX('SC-NR'!$A$61:$D$78,MATCH($J6,'SC-NR'!$D$61:$D$78,0),2)</f>
        <v>23.253168366543058</v>
      </c>
      <c r="I6" s="251" t="str">
        <f>'SC-NR'!C64</f>
        <v>XLarge Ret</v>
      </c>
      <c r="J6" s="202" t="str">
        <f>'SC-NR'!D64</f>
        <v>MotorsRewind-NR-XLarge Ret</v>
      </c>
      <c r="K6" s="630">
        <f>'SC-NR'!E64</f>
        <v>1.4925673345045519E-3</v>
      </c>
      <c r="L6" s="630">
        <f>'SC-NR'!F64</f>
        <v>2.9714030495316614E-3</v>
      </c>
      <c r="M6" s="630">
        <f>'SC-NR'!G64</f>
        <v>4.4366018932557229E-3</v>
      </c>
      <c r="N6" s="630">
        <f>'SC-NR'!H64</f>
        <v>5.8882580327289961E-3</v>
      </c>
      <c r="O6" s="630">
        <f>'SC-NR'!I64</f>
        <v>7.3264650572230526E-3</v>
      </c>
      <c r="P6" s="630">
        <f>'SC-NR'!J64</f>
        <v>8.6054607151925932E-3</v>
      </c>
      <c r="Q6" s="630">
        <f>'SC-NR'!K64</f>
        <v>9.6112027872671067E-3</v>
      </c>
      <c r="R6" s="630">
        <f>'SC-NR'!L64</f>
        <v>1.0399406203472976E-2</v>
      </c>
      <c r="S6" s="630">
        <f>'SC-NR'!M64</f>
        <v>1.1014437607146417E-2</v>
      </c>
      <c r="T6" s="630">
        <f>'SC-NR'!N64</f>
        <v>1.1491626775207348E-2</v>
      </c>
      <c r="U6" s="630">
        <f>'SC-NR'!O64</f>
        <v>1.1859107248346159E-2</v>
      </c>
      <c r="V6" s="630">
        <f>'SC-NR'!P64</f>
        <v>1.2139282061648373E-2</v>
      </c>
      <c r="W6" s="630">
        <f>'SC-NR'!Q64</f>
        <v>1.2349990935200028E-2</v>
      </c>
      <c r="X6" s="630">
        <f>'SC-NR'!R64</f>
        <v>1.2505439731304887E-2</v>
      </c>
      <c r="Y6" s="630">
        <f>'SC-NR'!S64</f>
        <v>1.261694059985009E-2</v>
      </c>
      <c r="Z6" s="630">
        <f>'SC-NR'!T64</f>
        <v>1.2693501370858128E-2</v>
      </c>
      <c r="AA6" s="630">
        <f>'SC-NR'!U64</f>
        <v>1.2636025107774652E-2</v>
      </c>
      <c r="AB6" s="630">
        <f>'SC-NR'!V64</f>
        <v>1.2578224263544477E-2</v>
      </c>
      <c r="AC6" s="630">
        <f>'SC-NR'!W64</f>
        <v>1.2520474674042773E-2</v>
      </c>
      <c r="AD6" s="630">
        <f>'SC-NR'!X64</f>
        <v>1.2462916273693338E-2</v>
      </c>
      <c r="AE6" s="630">
        <f>'SC-NR'!Y64</f>
        <v>0.1000144048053286</v>
      </c>
      <c r="AF6" s="204">
        <f t="shared" si="2"/>
        <v>0.48035461080243685</v>
      </c>
      <c r="AG6" s="204">
        <f t="shared" si="2"/>
        <v>0.44284301830192813</v>
      </c>
      <c r="AH6" s="204">
        <f t="shared" si="2"/>
        <v>0.5106992801378295</v>
      </c>
      <c r="AI6" s="204">
        <f t="shared" si="2"/>
        <v>0.46967709662833329</v>
      </c>
      <c r="AJ6" s="204">
        <f t="shared" si="2"/>
        <v>0.48974931380368136</v>
      </c>
      <c r="AK6" s="204">
        <f t="shared" si="2"/>
        <v>0.49853103463110021</v>
      </c>
      <c r="AL6" s="204">
        <f t="shared" si="2"/>
        <v>0.48401971508314162</v>
      </c>
      <c r="AM6" s="204">
        <f t="shared" si="2"/>
        <v>0.5201414536276906</v>
      </c>
      <c r="AN6" s="204">
        <f t="shared" si="2"/>
        <v>0.45754078416949123</v>
      </c>
      <c r="AO6" s="204">
        <f t="shared" si="2"/>
        <v>0.50415570890950323</v>
      </c>
      <c r="AP6" s="204">
        <f t="shared" si="3"/>
        <v>0.45321996199205716</v>
      </c>
      <c r="AQ6" s="204">
        <f t="shared" si="3"/>
        <v>0.47014184171660239</v>
      </c>
      <c r="AR6" s="204">
        <f t="shared" si="3"/>
        <v>0</v>
      </c>
      <c r="AS6" s="204">
        <f t="shared" si="3"/>
        <v>0.19726330803680717</v>
      </c>
      <c r="AT6" s="204">
        <f t="shared" si="3"/>
        <v>0.17354493493620221</v>
      </c>
      <c r="AU6" s="204">
        <f t="shared" si="3"/>
        <v>0.17066562915259603</v>
      </c>
      <c r="AV6" s="204">
        <f t="shared" si="3"/>
        <v>0.19226261371582309</v>
      </c>
      <c r="AW6" s="204">
        <f t="shared" si="3"/>
        <v>0.20627762507862052</v>
      </c>
      <c r="AX6" s="204">
        <f t="shared" si="3"/>
        <v>0.19462743532155258</v>
      </c>
      <c r="AY6" s="204">
        <f t="shared" si="3"/>
        <v>0.22619467317311293</v>
      </c>
      <c r="AZ6" s="204">
        <f t="shared" si="3"/>
        <v>0.19772847193063808</v>
      </c>
      <c r="BA6" s="204">
        <f t="shared" si="3"/>
        <v>0.21906226373255816</v>
      </c>
      <c r="BB6" s="204">
        <f t="shared" si="3"/>
        <v>0.18399991156736131</v>
      </c>
      <c r="BC6" s="204">
        <f t="shared" si="3"/>
        <v>0.19238853194951427</v>
      </c>
      <c r="BD6" s="204">
        <f t="shared" si="3"/>
        <v>0.19678097778705522</v>
      </c>
    </row>
    <row r="7" spans="1:56" ht="15">
      <c r="A7" s="200" t="str">
        <f>VLOOKUP(CONCATENATE($C7,"-",$B7),[1]ACHIEV!$B$19:$C$100,2,FALSE)</f>
        <v>LO12Med</v>
      </c>
      <c r="B7" s="200" t="str">
        <f t="shared" si="4"/>
        <v>NR</v>
      </c>
      <c r="C7" s="200" t="str">
        <f>'7PSourceSummary'!$D$2</f>
        <v>MotorsRewind</v>
      </c>
      <c r="D7" s="200" t="s">
        <v>425</v>
      </c>
      <c r="E7" s="201" t="str">
        <f>'SC-NR'!$A$9</f>
        <v>Motors/Drives</v>
      </c>
      <c r="F7" s="250">
        <f t="shared" si="1"/>
        <v>1.0964095818715583E-3</v>
      </c>
      <c r="G7" s="250">
        <f>INDEX('SC-NR'!$A$61:$D$78,MATCH($J7,'SC-NR'!$D$61:$D$78,0),1)</f>
        <v>8.1318701961856377</v>
      </c>
      <c r="H7" s="250">
        <f>INDEX('SC-NR'!$A$61:$D$78,MATCH($J7,'SC-NR'!$D$61:$D$78,0),2)</f>
        <v>23.253168366543061</v>
      </c>
      <c r="I7" s="251" t="str">
        <f>'SC-NR'!C65</f>
        <v>Large Ret</v>
      </c>
      <c r="J7" s="202" t="str">
        <f>'SC-NR'!D65</f>
        <v>MotorsRewind-NR-Large Ret</v>
      </c>
      <c r="K7" s="630">
        <f>'SC-NR'!E65</f>
        <v>2.2541851718388697E-3</v>
      </c>
      <c r="L7" s="630">
        <f>'SC-NR'!F65</f>
        <v>4.4876318400968217E-3</v>
      </c>
      <c r="M7" s="630">
        <f>'SC-NR'!G65</f>
        <v>6.7004831004485628E-3</v>
      </c>
      <c r="N7" s="630">
        <f>'SC-NR'!H65</f>
        <v>8.8928811709153358E-3</v>
      </c>
      <c r="O7" s="630">
        <f>'SC-NR'!I65</f>
        <v>1.1064967396911402E-2</v>
      </c>
      <c r="P7" s="630">
        <f>'SC-NR'!J65</f>
        <v>1.2996600885325022E-2</v>
      </c>
      <c r="Q7" s="630">
        <f>'SC-NR'!K65</f>
        <v>1.4515546672998595E-2</v>
      </c>
      <c r="R7" s="630">
        <f>'SC-NR'!L65</f>
        <v>1.5705949552741228E-2</v>
      </c>
      <c r="S7" s="630">
        <f>'SC-NR'!M65</f>
        <v>1.6634815298577833E-2</v>
      </c>
      <c r="T7" s="630">
        <f>'SC-NR'!N65</f>
        <v>1.7355501542969037E-2</v>
      </c>
      <c r="U7" s="630">
        <f>'SC-NR'!O65</f>
        <v>1.7910497632150375E-2</v>
      </c>
      <c r="V7" s="630">
        <f>'SC-NR'!P65</f>
        <v>1.8333638280527368E-2</v>
      </c>
      <c r="W7" s="630">
        <f>'SC-NR'!Q65</f>
        <v>1.8651866347934906E-2</v>
      </c>
      <c r="X7" s="630">
        <f>'SC-NR'!R65</f>
        <v>1.8886636574415909E-2</v>
      </c>
      <c r="Y7" s="630">
        <f>'SC-NR'!S65</f>
        <v>1.9055033402291807E-2</v>
      </c>
      <c r="Z7" s="630">
        <f>'SC-NR'!T65</f>
        <v>1.9170661120225318E-2</v>
      </c>
      <c r="AA7" s="630">
        <f>'SC-NR'!U65</f>
        <v>1.9083856232445504E-2</v>
      </c>
      <c r="AB7" s="630">
        <f>'SC-NR'!V65</f>
        <v>1.8996561138300436E-2</v>
      </c>
      <c r="AC7" s="630">
        <f>'SC-NR'!W65</f>
        <v>1.8909343452823132E-2</v>
      </c>
      <c r="AD7" s="630">
        <f>'SC-NR'!X65</f>
        <v>1.8822414515291791E-2</v>
      </c>
      <c r="AE7" s="630">
        <f>'SC-NR'!Y65</f>
        <v>0.15104912392933945</v>
      </c>
      <c r="AF7" s="204">
        <f t="shared" si="2"/>
        <v>0.48035461080243691</v>
      </c>
      <c r="AG7" s="204">
        <f t="shared" si="2"/>
        <v>0.44284301830192818</v>
      </c>
      <c r="AH7" s="204">
        <f t="shared" si="2"/>
        <v>0.5106992801378295</v>
      </c>
      <c r="AI7" s="204">
        <f t="shared" si="2"/>
        <v>0.46967709662833335</v>
      </c>
      <c r="AJ7" s="204">
        <f t="shared" si="2"/>
        <v>0.48974931380368142</v>
      </c>
      <c r="AK7" s="204">
        <f t="shared" si="2"/>
        <v>0.49853103463110027</v>
      </c>
      <c r="AL7" s="204">
        <f t="shared" si="2"/>
        <v>0.48401971508314168</v>
      </c>
      <c r="AM7" s="204">
        <f t="shared" si="2"/>
        <v>0.5201414536276906</v>
      </c>
      <c r="AN7" s="204">
        <f t="shared" si="2"/>
        <v>0.45754078416949129</v>
      </c>
      <c r="AO7" s="204">
        <f t="shared" si="2"/>
        <v>0.50415570890950334</v>
      </c>
      <c r="AP7" s="204">
        <f t="shared" si="3"/>
        <v>0.45321996199205722</v>
      </c>
      <c r="AQ7" s="204">
        <f t="shared" si="3"/>
        <v>0.47014184171660245</v>
      </c>
      <c r="AR7" s="204">
        <f t="shared" si="3"/>
        <v>0</v>
      </c>
      <c r="AS7" s="204">
        <f t="shared" si="3"/>
        <v>0.19726330803680719</v>
      </c>
      <c r="AT7" s="204">
        <f t="shared" si="3"/>
        <v>0.17354493493620224</v>
      </c>
      <c r="AU7" s="204">
        <f t="shared" si="3"/>
        <v>0.17066562915259603</v>
      </c>
      <c r="AV7" s="204">
        <f t="shared" si="3"/>
        <v>0.19226261371582309</v>
      </c>
      <c r="AW7" s="204">
        <f t="shared" si="3"/>
        <v>0.20627762507862055</v>
      </c>
      <c r="AX7" s="204">
        <f t="shared" si="3"/>
        <v>0.19462743532155261</v>
      </c>
      <c r="AY7" s="204">
        <f t="shared" si="3"/>
        <v>0.22619467317311295</v>
      </c>
      <c r="AZ7" s="204">
        <f t="shared" si="3"/>
        <v>0.19772847193063811</v>
      </c>
      <c r="BA7" s="204">
        <f t="shared" si="3"/>
        <v>0.21906226373255819</v>
      </c>
      <c r="BB7" s="204">
        <f t="shared" si="3"/>
        <v>0.18399991156736131</v>
      </c>
      <c r="BC7" s="204">
        <f t="shared" si="3"/>
        <v>0.19238853194951427</v>
      </c>
      <c r="BD7" s="204">
        <f t="shared" si="3"/>
        <v>0.19678097778705525</v>
      </c>
    </row>
    <row r="8" spans="1:56" ht="15">
      <c r="A8" s="200" t="str">
        <f>VLOOKUP(CONCATENATE($C8,"-",$B8),[1]ACHIEV!$B$19:$C$100,2,FALSE)</f>
        <v>LO12Med</v>
      </c>
      <c r="B8" s="200" t="str">
        <f t="shared" si="4"/>
        <v>NR</v>
      </c>
      <c r="C8" s="200" t="str">
        <f>'7PSourceSummary'!$D$2</f>
        <v>MotorsRewind</v>
      </c>
      <c r="D8" s="200" t="s">
        <v>425</v>
      </c>
      <c r="E8" s="201" t="str">
        <f>'SC-NR'!$A$9</f>
        <v>Motors/Drives</v>
      </c>
      <c r="F8" s="250">
        <f t="shared" si="1"/>
        <v>1.0964095818715583E-3</v>
      </c>
      <c r="G8" s="250">
        <f>INDEX('SC-NR'!$A$61:$D$78,MATCH($J8,'SC-NR'!$D$61:$D$78,0),1)</f>
        <v>8.1318701961856377</v>
      </c>
      <c r="H8" s="250">
        <f>INDEX('SC-NR'!$A$61:$D$78,MATCH($J8,'SC-NR'!$D$61:$D$78,0),2)</f>
        <v>23.253168366543061</v>
      </c>
      <c r="I8" s="251" t="str">
        <f>'SC-NR'!C66</f>
        <v>Medium Ret</v>
      </c>
      <c r="J8" s="202" t="str">
        <f>'SC-NR'!D66</f>
        <v>MotorsRewind-NR-Medium Ret</v>
      </c>
      <c r="K8" s="630">
        <f>'SC-NR'!E66</f>
        <v>1.0476618427349696E-3</v>
      </c>
      <c r="L8" s="630">
        <f>'SC-NR'!F66</f>
        <v>2.0856851965167776E-3</v>
      </c>
      <c r="M8" s="630">
        <f>'SC-NR'!G66</f>
        <v>3.1141365669192004E-3</v>
      </c>
      <c r="N8" s="630">
        <f>'SC-NR'!H66</f>
        <v>4.1330820516151624E-3</v>
      </c>
      <c r="O8" s="630">
        <f>'SC-NR'!I66</f>
        <v>5.1425873427221654E-3</v>
      </c>
      <c r="P8" s="630">
        <f>'SC-NR'!J66</f>
        <v>6.0403391003158594E-3</v>
      </c>
      <c r="Q8" s="630">
        <f>'SC-NR'!K66</f>
        <v>6.7462888877640971E-3</v>
      </c>
      <c r="R8" s="630">
        <f>'SC-NR'!L66</f>
        <v>7.2995440906500359E-3</v>
      </c>
      <c r="S8" s="630">
        <f>'SC-NR'!M66</f>
        <v>7.7312465129238542E-3</v>
      </c>
      <c r="T8" s="630">
        <f>'SC-NR'!N66</f>
        <v>8.0661948074407172E-3</v>
      </c>
      <c r="U8" s="630">
        <f>'SC-NR'!O66</f>
        <v>8.3241364498427492E-3</v>
      </c>
      <c r="V8" s="630">
        <f>'SC-NR'!P66</f>
        <v>8.5207965631967364E-3</v>
      </c>
      <c r="W8" s="630">
        <f>'SC-NR'!Q66</f>
        <v>8.6686971916256784E-3</v>
      </c>
      <c r="X8" s="630">
        <f>'SC-NR'!R66</f>
        <v>8.7778097042830756E-3</v>
      </c>
      <c r="Y8" s="630">
        <f>'SC-NR'!S66</f>
        <v>8.8560743176818377E-3</v>
      </c>
      <c r="Z8" s="630">
        <f>'SC-NR'!T66</f>
        <v>8.9098138017112902E-3</v>
      </c>
      <c r="AA8" s="630">
        <f>'SC-NR'!U66</f>
        <v>8.8694701024331982E-3</v>
      </c>
      <c r="AB8" s="630">
        <f>'SC-NR'!V66</f>
        <v>8.8288985733785807E-3</v>
      </c>
      <c r="AC8" s="630">
        <f>'SC-NR'!W66</f>
        <v>8.7883630210079233E-3</v>
      </c>
      <c r="AD8" s="630">
        <f>'SC-NR'!X66</f>
        <v>8.7479616679962818E-3</v>
      </c>
      <c r="AE8" s="630">
        <f>'SC-NR'!Y66</f>
        <v>7.0202042625549771E-2</v>
      </c>
      <c r="AF8" s="204">
        <f t="shared" si="2"/>
        <v>0.48035461080243691</v>
      </c>
      <c r="AG8" s="204">
        <f t="shared" si="2"/>
        <v>0.44284301830192818</v>
      </c>
      <c r="AH8" s="204">
        <f t="shared" si="2"/>
        <v>0.5106992801378295</v>
      </c>
      <c r="AI8" s="204">
        <f t="shared" si="2"/>
        <v>0.46967709662833335</v>
      </c>
      <c r="AJ8" s="204">
        <f t="shared" si="2"/>
        <v>0.48974931380368142</v>
      </c>
      <c r="AK8" s="204">
        <f t="shared" si="2"/>
        <v>0.49853103463110027</v>
      </c>
      <c r="AL8" s="204">
        <f t="shared" si="2"/>
        <v>0.48401971508314168</v>
      </c>
      <c r="AM8" s="204">
        <f t="shared" si="2"/>
        <v>0.5201414536276906</v>
      </c>
      <c r="AN8" s="204">
        <f t="shared" si="2"/>
        <v>0.45754078416949129</v>
      </c>
      <c r="AO8" s="204">
        <f t="shared" si="2"/>
        <v>0.50415570890950334</v>
      </c>
      <c r="AP8" s="204">
        <f t="shared" si="3"/>
        <v>0.45321996199205722</v>
      </c>
      <c r="AQ8" s="204">
        <f t="shared" si="3"/>
        <v>0.47014184171660245</v>
      </c>
      <c r="AR8" s="204">
        <f t="shared" si="3"/>
        <v>0</v>
      </c>
      <c r="AS8" s="204">
        <f t="shared" si="3"/>
        <v>0.19726330803680719</v>
      </c>
      <c r="AT8" s="204">
        <f t="shared" si="3"/>
        <v>0.17354493493620224</v>
      </c>
      <c r="AU8" s="204">
        <f t="shared" si="3"/>
        <v>0.17066562915259603</v>
      </c>
      <c r="AV8" s="204">
        <f t="shared" si="3"/>
        <v>0.19226261371582309</v>
      </c>
      <c r="AW8" s="204">
        <f t="shared" si="3"/>
        <v>0.20627762507862055</v>
      </c>
      <c r="AX8" s="204">
        <f t="shared" si="3"/>
        <v>0.19462743532155261</v>
      </c>
      <c r="AY8" s="204">
        <f t="shared" si="3"/>
        <v>0.22619467317311295</v>
      </c>
      <c r="AZ8" s="204">
        <f t="shared" si="3"/>
        <v>0.19772847193063811</v>
      </c>
      <c r="BA8" s="204">
        <f t="shared" si="3"/>
        <v>0.21906226373255819</v>
      </c>
      <c r="BB8" s="204">
        <f t="shared" si="3"/>
        <v>0.18399991156736131</v>
      </c>
      <c r="BC8" s="204">
        <f t="shared" si="3"/>
        <v>0.19238853194951427</v>
      </c>
      <c r="BD8" s="204">
        <f t="shared" si="3"/>
        <v>0.19678097778705525</v>
      </c>
    </row>
    <row r="9" spans="1:56" ht="15">
      <c r="A9" s="200" t="str">
        <f>VLOOKUP(CONCATENATE($C9,"-",$B9),[1]ACHIEV!$B$19:$C$100,2,FALSE)</f>
        <v>LO12Med</v>
      </c>
      <c r="B9" s="200" t="str">
        <f t="shared" si="4"/>
        <v>NR</v>
      </c>
      <c r="C9" s="200" t="str">
        <f>'7PSourceSummary'!$D$2</f>
        <v>MotorsRewind</v>
      </c>
      <c r="D9" s="200" t="s">
        <v>425</v>
      </c>
      <c r="E9" s="201" t="str">
        <f>'SC-NR'!$A$9</f>
        <v>Motors/Drives</v>
      </c>
      <c r="F9" s="250">
        <f t="shared" si="1"/>
        <v>1.0964095818715583E-3</v>
      </c>
      <c r="G9" s="250">
        <f>INDEX('SC-NR'!$A$61:$D$78,MATCH($J9,'SC-NR'!$D$61:$D$78,0),1)</f>
        <v>8.1318701961856377</v>
      </c>
      <c r="H9" s="250">
        <f>INDEX('SC-NR'!$A$61:$D$78,MATCH($J9,'SC-NR'!$D$61:$D$78,0),2)</f>
        <v>23.253168366543058</v>
      </c>
      <c r="I9" s="251" t="str">
        <f>'SC-NR'!C67</f>
        <v>Small Ret</v>
      </c>
      <c r="J9" s="202" t="str">
        <f>'SC-NR'!D67</f>
        <v>MotorsRewind-NR-Small Ret</v>
      </c>
      <c r="K9" s="630">
        <f>'SC-NR'!E67</f>
        <v>1.1810415331650497E-3</v>
      </c>
      <c r="L9" s="630">
        <f>'SC-NR'!F67</f>
        <v>2.3512174842249814E-3</v>
      </c>
      <c r="M9" s="630">
        <f>'SC-NR'!G67</f>
        <v>3.5106028256963189E-3</v>
      </c>
      <c r="N9" s="630">
        <f>'SC-NR'!H67</f>
        <v>4.6592720702641538E-3</v>
      </c>
      <c r="O9" s="630">
        <f>'SC-NR'!I67</f>
        <v>5.7972992734261746E-3</v>
      </c>
      <c r="P9" s="630">
        <f>'SC-NR'!J67</f>
        <v>6.809345402186728E-3</v>
      </c>
      <c r="Q9" s="630">
        <f>'SC-NR'!K67</f>
        <v>7.6051709112353819E-3</v>
      </c>
      <c r="R9" s="630">
        <f>'SC-NR'!L67</f>
        <v>8.2288620168904005E-3</v>
      </c>
      <c r="S9" s="630">
        <f>'SC-NR'!M67</f>
        <v>8.7155252414880709E-3</v>
      </c>
      <c r="T9" s="630">
        <f>'SC-NR'!N67</f>
        <v>9.0931163984347783E-3</v>
      </c>
      <c r="U9" s="630">
        <f>'SC-NR'!O67</f>
        <v>9.3838970495791641E-3</v>
      </c>
      <c r="V9" s="630">
        <f>'SC-NR'!P67</f>
        <v>9.6055943113422474E-3</v>
      </c>
      <c r="W9" s="630">
        <f>'SC-NR'!Q67</f>
        <v>9.7723244315304457E-3</v>
      </c>
      <c r="X9" s="630">
        <f>'SC-NR'!R67</f>
        <v>9.8953282520189128E-3</v>
      </c>
      <c r="Y9" s="630">
        <f>'SC-NR'!S67</f>
        <v>9.9835568723910546E-3</v>
      </c>
      <c r="Z9" s="630">
        <f>'SC-NR'!T67</f>
        <v>1.0044138025603576E-2</v>
      </c>
      <c r="AA9" s="630">
        <f>'SC-NR'!U67</f>
        <v>9.9986580982974905E-3</v>
      </c>
      <c r="AB9" s="630">
        <f>'SC-NR'!V67</f>
        <v>9.9529213358012774E-3</v>
      </c>
      <c r="AC9" s="630">
        <f>'SC-NR'!W67</f>
        <v>9.9072251302445742E-3</v>
      </c>
      <c r="AD9" s="630">
        <f>'SC-NR'!X67</f>
        <v>9.8616802092056886E-3</v>
      </c>
      <c r="AE9" s="630">
        <f>'SC-NR'!Y67</f>
        <v>7.9139589390172987E-2</v>
      </c>
      <c r="AF9" s="204">
        <f t="shared" si="2"/>
        <v>0.48035461080243685</v>
      </c>
      <c r="AG9" s="204">
        <f t="shared" si="2"/>
        <v>0.44284301830192813</v>
      </c>
      <c r="AH9" s="204">
        <f t="shared" si="2"/>
        <v>0.5106992801378295</v>
      </c>
      <c r="AI9" s="204">
        <f t="shared" si="2"/>
        <v>0.46967709662833329</v>
      </c>
      <c r="AJ9" s="204">
        <f t="shared" si="2"/>
        <v>0.48974931380368136</v>
      </c>
      <c r="AK9" s="204">
        <f t="shared" si="2"/>
        <v>0.49853103463110021</v>
      </c>
      <c r="AL9" s="204">
        <f t="shared" si="2"/>
        <v>0.48401971508314162</v>
      </c>
      <c r="AM9" s="204">
        <f t="shared" si="2"/>
        <v>0.5201414536276906</v>
      </c>
      <c r="AN9" s="204">
        <f t="shared" si="2"/>
        <v>0.45754078416949123</v>
      </c>
      <c r="AO9" s="204">
        <f t="shared" si="2"/>
        <v>0.50415570890950323</v>
      </c>
      <c r="AP9" s="204">
        <f t="shared" si="3"/>
        <v>0.45321996199205716</v>
      </c>
      <c r="AQ9" s="204">
        <f t="shared" si="3"/>
        <v>0.47014184171660239</v>
      </c>
      <c r="AR9" s="204">
        <f t="shared" si="3"/>
        <v>0</v>
      </c>
      <c r="AS9" s="204">
        <f t="shared" si="3"/>
        <v>0.19726330803680717</v>
      </c>
      <c r="AT9" s="204">
        <f t="shared" si="3"/>
        <v>0.17354493493620221</v>
      </c>
      <c r="AU9" s="204">
        <f t="shared" si="3"/>
        <v>0.17066562915259603</v>
      </c>
      <c r="AV9" s="204">
        <f t="shared" si="3"/>
        <v>0.19226261371582309</v>
      </c>
      <c r="AW9" s="204">
        <f t="shared" si="3"/>
        <v>0.20627762507862052</v>
      </c>
      <c r="AX9" s="204">
        <f t="shared" si="3"/>
        <v>0.19462743532155258</v>
      </c>
      <c r="AY9" s="204">
        <f t="shared" si="3"/>
        <v>0.22619467317311293</v>
      </c>
      <c r="AZ9" s="204">
        <f t="shared" si="3"/>
        <v>0.19772847193063808</v>
      </c>
      <c r="BA9" s="204">
        <f t="shared" si="3"/>
        <v>0.21906226373255816</v>
      </c>
      <c r="BB9" s="204">
        <f t="shared" si="3"/>
        <v>0.18399991156736131</v>
      </c>
      <c r="BC9" s="204">
        <f t="shared" si="3"/>
        <v>0.19238853194951427</v>
      </c>
      <c r="BD9" s="204">
        <f t="shared" si="3"/>
        <v>0.19678097778705522</v>
      </c>
    </row>
    <row r="10" spans="1:56" ht="15">
      <c r="A10" s="200" t="str">
        <f>VLOOKUP(CONCATENATE($C10,"-",$B10),[1]ACHIEV!$B$19:$C$100,2,FALSE)</f>
        <v>LO12Med</v>
      </c>
      <c r="B10" s="200" t="str">
        <f t="shared" si="4"/>
        <v>NR</v>
      </c>
      <c r="C10" s="200" t="str">
        <f>'7PSourceSummary'!$D$2</f>
        <v>MotorsRewind</v>
      </c>
      <c r="D10" s="200" t="s">
        <v>425</v>
      </c>
      <c r="E10" s="201" t="str">
        <f>'SC-NR'!$A$9</f>
        <v>Motors/Drives</v>
      </c>
      <c r="F10" s="250">
        <f t="shared" si="1"/>
        <v>5.442667133195683E-4</v>
      </c>
      <c r="G10" s="250">
        <f>INDEX('SC-NR'!$A$61:$D$78,MATCH($J10,'SC-NR'!$D$61:$D$78,0),1)</f>
        <v>4.0367270935961175</v>
      </c>
      <c r="H10" s="250">
        <f>INDEX('SC-NR'!$A$61:$D$78,MATCH($J10,'SC-NR'!$D$61:$D$78,0),2)</f>
        <v>38.707287267638193</v>
      </c>
      <c r="I10" s="251" t="str">
        <f>'SC-NR'!C68</f>
        <v>School K-12</v>
      </c>
      <c r="J10" s="202" t="str">
        <f>'SC-NR'!D68</f>
        <v>MotorsRewind-NR-School K-12</v>
      </c>
      <c r="K10" s="630">
        <f>'SC-NR'!E68</f>
        <v>1.2912182702687967E-3</v>
      </c>
      <c r="L10" s="630">
        <f>'SC-NR'!F68</f>
        <v>2.5718485507213889E-3</v>
      </c>
      <c r="M10" s="630">
        <f>'SC-NR'!G68</f>
        <v>3.8419559574951476E-3</v>
      </c>
      <c r="N10" s="630">
        <f>'SC-NR'!H68</f>
        <v>5.1016052507592228E-3</v>
      </c>
      <c r="O10" s="630">
        <f>'SC-NR'!I68</f>
        <v>6.3508608365388883E-3</v>
      </c>
      <c r="P10" s="630">
        <f>'SC-NR'!J68</f>
        <v>7.4632903223887112E-3</v>
      </c>
      <c r="Q10" s="630">
        <f>'SC-NR'!K68</f>
        <v>8.3397310692005112E-3</v>
      </c>
      <c r="R10" s="630">
        <f>'SC-NR'!L68</f>
        <v>9.0281952695458606E-3</v>
      </c>
      <c r="S10" s="630">
        <f>'SC-NR'!M68</f>
        <v>9.5669350318434276E-3</v>
      </c>
      <c r="T10" s="630">
        <f>'SC-NR'!N68</f>
        <v>9.9864264109447189E-3</v>
      </c>
      <c r="U10" s="630">
        <f>'SC-NR'!O68</f>
        <v>1.0310950124979559E-2</v>
      </c>
      <c r="V10" s="630">
        <f>'SC-NR'!P68</f>
        <v>1.0559850944078509E-2</v>
      </c>
      <c r="W10" s="630">
        <f>'SC-NR'!Q68</f>
        <v>1.0748541070552951E-2</v>
      </c>
      <c r="X10" s="630">
        <f>'SC-NR'!R68</f>
        <v>1.0889299551949483E-2</v>
      </c>
      <c r="Y10" s="630">
        <f>'SC-NR'!S68</f>
        <v>1.0991909189415831E-2</v>
      </c>
      <c r="Z10" s="630">
        <f>'SC-NR'!T68</f>
        <v>1.1064163975331441E-2</v>
      </c>
      <c r="AA10" s="630">
        <f>'SC-NR'!U68</f>
        <v>1.1019597845482405E-2</v>
      </c>
      <c r="AB10" s="630">
        <f>'SC-NR'!V68</f>
        <v>1.0974700949667994E-2</v>
      </c>
      <c r="AC10" s="630">
        <f>'SC-NR'!W68</f>
        <v>1.0929800912087466E-2</v>
      </c>
      <c r="AD10" s="630">
        <f>'SC-NR'!X68</f>
        <v>1.0885019981090588E-2</v>
      </c>
      <c r="AE10" s="630">
        <f>'SC-NR'!Y68</f>
        <v>8.7351850144481824E-2</v>
      </c>
      <c r="AF10" s="204">
        <f t="shared" si="2"/>
        <v>0.23845197047901195</v>
      </c>
      <c r="AG10" s="204">
        <f t="shared" si="2"/>
        <v>0.21983090815047554</v>
      </c>
      <c r="AH10" s="204">
        <f t="shared" si="2"/>
        <v>0.25351531333830302</v>
      </c>
      <c r="AI10" s="204">
        <f t="shared" si="2"/>
        <v>0.23315156482582308</v>
      </c>
      <c r="AJ10" s="204">
        <f t="shared" si="2"/>
        <v>0.24311557813954757</v>
      </c>
      <c r="AK10" s="204">
        <f t="shared" si="2"/>
        <v>0.24747489641900891</v>
      </c>
      <c r="AL10" s="204">
        <f t="shared" si="2"/>
        <v>0.24027135831893542</v>
      </c>
      <c r="AM10" s="204">
        <f t="shared" si="2"/>
        <v>0.25820248573891952</v>
      </c>
      <c r="AN10" s="204">
        <f t="shared" si="2"/>
        <v>0.22712699973353528</v>
      </c>
      <c r="AO10" s="204">
        <f t="shared" si="2"/>
        <v>0.25026703088555918</v>
      </c>
      <c r="AP10" s="204">
        <f t="shared" si="3"/>
        <v>0.22498210814900893</v>
      </c>
      <c r="AQ10" s="204">
        <f t="shared" si="3"/>
        <v>0.2333822681012285</v>
      </c>
      <c r="AR10" s="204">
        <f t="shared" si="3"/>
        <v>0</v>
      </c>
      <c r="AS10" s="204">
        <f t="shared" si="3"/>
        <v>9.7923124805667755E-2</v>
      </c>
      <c r="AT10" s="204">
        <f t="shared" si="3"/>
        <v>8.6149129771149913E-2</v>
      </c>
      <c r="AU10" s="204">
        <f t="shared" si="3"/>
        <v>8.4719818753263398E-2</v>
      </c>
      <c r="AV10" s="204">
        <f t="shared" si="3"/>
        <v>9.5440739110212683E-2</v>
      </c>
      <c r="AW10" s="204">
        <f t="shared" si="3"/>
        <v>0.10239790575458423</v>
      </c>
      <c r="AX10" s="204">
        <f t="shared" si="3"/>
        <v>9.6614655960465354E-2</v>
      </c>
      <c r="AY10" s="204">
        <f t="shared" si="3"/>
        <v>0.11228489186329106</v>
      </c>
      <c r="AZ10" s="204">
        <f t="shared" si="3"/>
        <v>9.8154035979590673E-2</v>
      </c>
      <c r="BA10" s="204">
        <f t="shared" si="3"/>
        <v>0.10874430529012942</v>
      </c>
      <c r="BB10" s="204">
        <f t="shared" si="3"/>
        <v>9.1339065961930532E-2</v>
      </c>
      <c r="BC10" s="204">
        <f t="shared" si="3"/>
        <v>9.5503245954672328E-2</v>
      </c>
      <c r="BD10" s="204">
        <f t="shared" si="3"/>
        <v>9.7683692111802597E-2</v>
      </c>
    </row>
    <row r="11" spans="1:56" ht="15">
      <c r="A11" s="200" t="str">
        <f>VLOOKUP(CONCATENATE($C11,"-",$B11),[1]ACHIEV!$B$19:$C$100,2,FALSE)</f>
        <v>LO12Med</v>
      </c>
      <c r="B11" s="200" t="str">
        <f t="shared" si="4"/>
        <v>NR</v>
      </c>
      <c r="C11" s="200" t="str">
        <f>'7PSourceSummary'!$D$2</f>
        <v>MotorsRewind</v>
      </c>
      <c r="D11" s="200" t="s">
        <v>425</v>
      </c>
      <c r="E11" s="201" t="str">
        <f>'SC-NR'!$A$9</f>
        <v>Motors/Drives</v>
      </c>
      <c r="F11" s="250">
        <f t="shared" si="1"/>
        <v>5.442667133195683E-4</v>
      </c>
      <c r="G11" s="250">
        <f>INDEX('SC-NR'!$A$61:$D$78,MATCH($J11,'SC-NR'!$D$61:$D$78,0),1)</f>
        <v>4.0367270935961175</v>
      </c>
      <c r="H11" s="250">
        <f>INDEX('SC-NR'!$A$61:$D$78,MATCH($J11,'SC-NR'!$D$61:$D$78,0),2)</f>
        <v>38.707287267638193</v>
      </c>
      <c r="I11" s="251" t="str">
        <f>'SC-NR'!C69</f>
        <v>University</v>
      </c>
      <c r="J11" s="202" t="str">
        <f>'SC-NR'!D69</f>
        <v>MotorsRewind-NR-University</v>
      </c>
      <c r="K11" s="630">
        <f>'SC-NR'!E69</f>
        <v>6.5414836555538502E-4</v>
      </c>
      <c r="L11" s="630">
        <f>'SC-NR'!F69</f>
        <v>1.3029327145132159E-3</v>
      </c>
      <c r="M11" s="630">
        <f>'SC-NR'!G69</f>
        <v>1.9463860355755677E-3</v>
      </c>
      <c r="N11" s="630">
        <f>'SC-NR'!H69</f>
        <v>2.5845411371062769E-3</v>
      </c>
      <c r="O11" s="630">
        <f>'SC-NR'!I69</f>
        <v>3.2174306480551767E-3</v>
      </c>
      <c r="P11" s="630">
        <f>'SC-NR'!J69</f>
        <v>3.7810022352298173E-3</v>
      </c>
      <c r="Q11" s="630">
        <f>'SC-NR'!K69</f>
        <v>4.2250187855174207E-3</v>
      </c>
      <c r="R11" s="630">
        <f>'SC-NR'!L69</f>
        <v>4.573803914855434E-3</v>
      </c>
      <c r="S11" s="630">
        <f>'SC-NR'!M69</f>
        <v>4.8467366506145769E-3</v>
      </c>
      <c r="T11" s="630">
        <f>'SC-NR'!N69</f>
        <v>5.0592565679067614E-3</v>
      </c>
      <c r="U11" s="630">
        <f>'SC-NR'!O69</f>
        <v>5.2236646017829094E-3</v>
      </c>
      <c r="V11" s="630">
        <f>'SC-NR'!P69</f>
        <v>5.349761070325817E-3</v>
      </c>
      <c r="W11" s="630">
        <f>'SC-NR'!Q69</f>
        <v>5.4453540004072666E-3</v>
      </c>
      <c r="X11" s="630">
        <f>'SC-NR'!R69</f>
        <v>5.5166641209838836E-3</v>
      </c>
      <c r="Y11" s="630">
        <f>'SC-NR'!S69</f>
        <v>5.5686475293543923E-3</v>
      </c>
      <c r="Z11" s="630">
        <f>'SC-NR'!T69</f>
        <v>5.6052527658187173E-3</v>
      </c>
      <c r="AA11" s="630">
        <f>'SC-NR'!U69</f>
        <v>5.5826749711335435E-3</v>
      </c>
      <c r="AB11" s="630">
        <f>'SC-NR'!V69</f>
        <v>5.5599296060068609E-3</v>
      </c>
      <c r="AC11" s="630">
        <f>'SC-NR'!W69</f>
        <v>5.5371826492196363E-3</v>
      </c>
      <c r="AD11" s="630">
        <f>'SC-NR'!X69</f>
        <v>5.5144960334133431E-3</v>
      </c>
      <c r="AE11" s="630">
        <f>'SC-NR'!Y69</f>
        <v>4.4253610188118318E-2</v>
      </c>
      <c r="AF11" s="204">
        <f t="shared" si="2"/>
        <v>0.23845197047901195</v>
      </c>
      <c r="AG11" s="204">
        <f t="shared" si="2"/>
        <v>0.21983090815047554</v>
      </c>
      <c r="AH11" s="204">
        <f t="shared" si="2"/>
        <v>0.25351531333830302</v>
      </c>
      <c r="AI11" s="204">
        <f t="shared" si="2"/>
        <v>0.23315156482582308</v>
      </c>
      <c r="AJ11" s="204">
        <f t="shared" si="2"/>
        <v>0.24311557813954757</v>
      </c>
      <c r="AK11" s="204">
        <f t="shared" si="2"/>
        <v>0.24747489641900891</v>
      </c>
      <c r="AL11" s="204">
        <f t="shared" si="2"/>
        <v>0.24027135831893542</v>
      </c>
      <c r="AM11" s="204">
        <f t="shared" si="2"/>
        <v>0.25820248573891952</v>
      </c>
      <c r="AN11" s="204">
        <f t="shared" si="2"/>
        <v>0.22712699973353528</v>
      </c>
      <c r="AO11" s="204">
        <f t="shared" si="2"/>
        <v>0.25026703088555918</v>
      </c>
      <c r="AP11" s="204">
        <f t="shared" si="3"/>
        <v>0.22498210814900893</v>
      </c>
      <c r="AQ11" s="204">
        <f t="shared" si="3"/>
        <v>0.2333822681012285</v>
      </c>
      <c r="AR11" s="204">
        <f t="shared" si="3"/>
        <v>0</v>
      </c>
      <c r="AS11" s="204">
        <f t="shared" si="3"/>
        <v>9.7923124805667755E-2</v>
      </c>
      <c r="AT11" s="204">
        <f t="shared" si="3"/>
        <v>8.6149129771149913E-2</v>
      </c>
      <c r="AU11" s="204">
        <f t="shared" si="3"/>
        <v>8.4719818753263398E-2</v>
      </c>
      <c r="AV11" s="204">
        <f t="shared" si="3"/>
        <v>9.5440739110212683E-2</v>
      </c>
      <c r="AW11" s="204">
        <f t="shared" si="3"/>
        <v>0.10239790575458423</v>
      </c>
      <c r="AX11" s="204">
        <f t="shared" si="3"/>
        <v>9.6614655960465354E-2</v>
      </c>
      <c r="AY11" s="204">
        <f t="shared" si="3"/>
        <v>0.11228489186329106</v>
      </c>
      <c r="AZ11" s="204">
        <f t="shared" si="3"/>
        <v>9.8154035979590673E-2</v>
      </c>
      <c r="BA11" s="204">
        <f t="shared" si="3"/>
        <v>0.10874430529012942</v>
      </c>
      <c r="BB11" s="204">
        <f t="shared" si="3"/>
        <v>9.1339065961930532E-2</v>
      </c>
      <c r="BC11" s="204">
        <f t="shared" si="3"/>
        <v>9.5503245954672328E-2</v>
      </c>
      <c r="BD11" s="204">
        <f t="shared" si="3"/>
        <v>9.7683692111802597E-2</v>
      </c>
    </row>
    <row r="12" spans="1:56" ht="15">
      <c r="A12" s="200" t="str">
        <f>VLOOKUP(CONCATENATE($C12,"-",$B12),[1]ACHIEV!$B$19:$C$100,2,FALSE)</f>
        <v>LO12Med</v>
      </c>
      <c r="B12" s="200" t="str">
        <f t="shared" si="4"/>
        <v>NR</v>
      </c>
      <c r="C12" s="200" t="str">
        <f>'7PSourceSummary'!$D$2</f>
        <v>MotorsRewind</v>
      </c>
      <c r="D12" s="200" t="s">
        <v>425</v>
      </c>
      <c r="E12" s="201" t="str">
        <f>'SC-NR'!$A$9</f>
        <v>Motors/Drives</v>
      </c>
      <c r="F12" s="250">
        <f t="shared" si="1"/>
        <v>5.1789831554816998E-4</v>
      </c>
      <c r="G12" s="250">
        <f>INDEX('SC-NR'!$A$61:$D$78,MATCH($J12,'SC-NR'!$D$61:$D$78,0),1)</f>
        <v>3.8411574894046057</v>
      </c>
      <c r="H12" s="250">
        <f>INDEX('SC-NR'!$A$61:$D$78,MATCH($J12,'SC-NR'!$D$61:$D$78,0),2)</f>
        <v>38.707287267638179</v>
      </c>
      <c r="I12" s="251" t="str">
        <f>'SC-NR'!C70</f>
        <v>Warehouse</v>
      </c>
      <c r="J12" s="202" t="str">
        <f>'SC-NR'!D70</f>
        <v>MotorsRewind-NR-Warehouse</v>
      </c>
      <c r="K12" s="630">
        <f>'SC-NR'!E70</f>
        <v>2.2864295442489345E-3</v>
      </c>
      <c r="L12" s="630">
        <f>'SC-NR'!F70</f>
        <v>4.5559395098704273E-3</v>
      </c>
      <c r="M12" s="630">
        <f>'SC-NR'!G70</f>
        <v>6.8086238005258606E-3</v>
      </c>
      <c r="N12" s="630">
        <f>'SC-NR'!H70</f>
        <v>9.0445758566185513E-3</v>
      </c>
      <c r="O12" s="630">
        <f>'SC-NR'!I70</f>
        <v>1.1263888657436326E-2</v>
      </c>
      <c r="P12" s="630">
        <f>'SC-NR'!J70</f>
        <v>1.3242210477896499E-2</v>
      </c>
      <c r="Q12" s="630">
        <f>'SC-NR'!K70</f>
        <v>1.4803233671225298E-2</v>
      </c>
      <c r="R12" s="630">
        <f>'SC-NR'!L70</f>
        <v>1.6031711546977963E-2</v>
      </c>
      <c r="S12" s="630">
        <f>'SC-NR'!M70</f>
        <v>1.699519566699571E-2</v>
      </c>
      <c r="T12" s="630">
        <f>'SC-NR'!N70</f>
        <v>1.7747527112920963E-2</v>
      </c>
      <c r="U12" s="630">
        <f>'SC-NR'!O70</f>
        <v>1.8331619166054778E-2</v>
      </c>
      <c r="V12" s="630">
        <f>'SC-NR'!P70</f>
        <v>1.8781675214507462E-2</v>
      </c>
      <c r="W12" s="630">
        <f>'SC-NR'!Q70</f>
        <v>1.9124956513910919E-2</v>
      </c>
      <c r="X12" s="630">
        <f>'SC-NR'!R70</f>
        <v>1.9383191163413978E-2</v>
      </c>
      <c r="Y12" s="630">
        <f>'SC-NR'!S70</f>
        <v>1.9573697115906702E-2</v>
      </c>
      <c r="Z12" s="630">
        <f>'SC-NR'!T70</f>
        <v>1.9710277262086729E-2</v>
      </c>
      <c r="AA12" s="630">
        <f>'SC-NR'!U70</f>
        <v>1.9638769521177789E-2</v>
      </c>
      <c r="AB12" s="630">
        <f>'SC-NR'!V70</f>
        <v>1.9566611441773154E-2</v>
      </c>
      <c r="AC12" s="630">
        <f>'SC-NR'!W70</f>
        <v>1.9494386626471353E-2</v>
      </c>
      <c r="AD12" s="630">
        <f>'SC-NR'!X70</f>
        <v>1.9422313160716041E-2</v>
      </c>
      <c r="AE12" s="630">
        <f>'SC-NR'!Y70</f>
        <v>0.15586328657378196</v>
      </c>
      <c r="AF12" s="204">
        <f t="shared" si="2"/>
        <v>0.22689955278913476</v>
      </c>
      <c r="AG12" s="204">
        <f t="shared" si="2"/>
        <v>0.20918063561551717</v>
      </c>
      <c r="AH12" s="204">
        <f t="shared" si="2"/>
        <v>0.24123311334397773</v>
      </c>
      <c r="AI12" s="204">
        <f t="shared" si="2"/>
        <v>0.22185593889115102</v>
      </c>
      <c r="AJ12" s="204">
        <f t="shared" si="2"/>
        <v>0.23133722000754278</v>
      </c>
      <c r="AK12" s="204">
        <f t="shared" si="2"/>
        <v>0.23548533992489251</v>
      </c>
      <c r="AL12" s="204">
        <f t="shared" si="2"/>
        <v>0.22863079571574735</v>
      </c>
      <c r="AM12" s="204">
        <f t="shared" si="2"/>
        <v>0.24569320364815525</v>
      </c>
      <c r="AN12" s="204">
        <f t="shared" si="2"/>
        <v>0.21612324931662952</v>
      </c>
      <c r="AO12" s="204">
        <f t="shared" si="2"/>
        <v>0.23814220227127916</v>
      </c>
      <c r="AP12" s="204">
        <f t="shared" si="3"/>
        <v>0.21408227250971718</v>
      </c>
      <c r="AQ12" s="204">
        <f t="shared" si="3"/>
        <v>0.22207546515428619</v>
      </c>
      <c r="AR12" s="204">
        <f t="shared" si="3"/>
        <v>0</v>
      </c>
      <c r="AS12" s="204">
        <f t="shared" si="3"/>
        <v>9.3178987707615887E-2</v>
      </c>
      <c r="AT12" s="204">
        <f t="shared" si="3"/>
        <v>8.197541408015982E-2</v>
      </c>
      <c r="AU12" s="204">
        <f t="shared" si="3"/>
        <v>8.0615349702819819E-2</v>
      </c>
      <c r="AV12" s="204">
        <f t="shared" si="3"/>
        <v>9.0816867558147565E-2</v>
      </c>
      <c r="AW12" s="204">
        <f t="shared" si="3"/>
        <v>9.7436976409067427E-2</v>
      </c>
      <c r="AX12" s="204">
        <f t="shared" si="3"/>
        <v>9.193391099376641E-2</v>
      </c>
      <c r="AY12" s="204">
        <f t="shared" si="3"/>
        <v>0.10684496210107672</v>
      </c>
      <c r="AZ12" s="204">
        <f t="shared" si="3"/>
        <v>9.3398711797091319E-2</v>
      </c>
      <c r="BA12" s="204">
        <f t="shared" si="3"/>
        <v>0.10347590833126398</v>
      </c>
      <c r="BB12" s="204">
        <f t="shared" si="3"/>
        <v>8.6913910492358346E-2</v>
      </c>
      <c r="BC12" s="204">
        <f t="shared" si="3"/>
        <v>9.0876346098105368E-2</v>
      </c>
      <c r="BD12" s="204">
        <f t="shared" si="3"/>
        <v>9.2951154945102046E-2</v>
      </c>
    </row>
    <row r="13" spans="1:56" ht="15">
      <c r="A13" s="200" t="str">
        <f>VLOOKUP(CONCATENATE($C13,"-",$B13),[1]ACHIEV!$B$19:$C$100,2,FALSE)</f>
        <v>LO12Med</v>
      </c>
      <c r="B13" s="200" t="str">
        <f t="shared" si="4"/>
        <v>NR</v>
      </c>
      <c r="C13" s="200" t="str">
        <f>'7PSourceSummary'!$D$2</f>
        <v>MotorsRewind</v>
      </c>
      <c r="D13" s="200" t="s">
        <v>425</v>
      </c>
      <c r="E13" s="201" t="str">
        <f>'SC-NR'!$A$9</f>
        <v>Motors/Drives</v>
      </c>
      <c r="F13" s="250">
        <f t="shared" si="1"/>
        <v>4.874196671276915E-3</v>
      </c>
      <c r="G13" s="250">
        <f>INDEX('SC-NR'!$A$61:$D$78,MATCH($J13,'SC-NR'!$D$61:$D$78,0),1)</f>
        <v>36.151029046868807</v>
      </c>
      <c r="H13" s="250">
        <f>INDEX('SC-NR'!$A$61:$D$78,MATCH($J13,'SC-NR'!$D$61:$D$78,0),2)</f>
        <v>10.88987324566695</v>
      </c>
      <c r="I13" s="251" t="str">
        <f>'SC-NR'!C71</f>
        <v>Supermarket</v>
      </c>
      <c r="J13" s="202" t="str">
        <f>'SC-NR'!D71</f>
        <v>MotorsRewind-NR-Supermarket</v>
      </c>
      <c r="K13" s="630">
        <f>'SC-NR'!E71</f>
        <v>2.5763540971417169E-3</v>
      </c>
      <c r="L13" s="630">
        <f>'SC-NR'!F71</f>
        <v>5.1063338205348833E-3</v>
      </c>
      <c r="M13" s="630">
        <f>'SC-NR'!G71</f>
        <v>7.5905652242251051E-3</v>
      </c>
      <c r="N13" s="630">
        <f>'SC-NR'!H71</f>
        <v>1.0029666849609438E-2</v>
      </c>
      <c r="O13" s="630">
        <f>'SC-NR'!I71</f>
        <v>1.2424249809953691E-2</v>
      </c>
      <c r="P13" s="630">
        <f>'SC-NR'!J71</f>
        <v>1.4528669242763645E-2</v>
      </c>
      <c r="Q13" s="630">
        <f>'SC-NR'!K71</f>
        <v>1.6154944453154491E-2</v>
      </c>
      <c r="R13" s="630">
        <f>'SC-NR'!L71</f>
        <v>1.7402525900654924E-2</v>
      </c>
      <c r="S13" s="630">
        <f>'SC-NR'!M71</f>
        <v>1.8350254498789527E-2</v>
      </c>
      <c r="T13" s="630">
        <f>'SC-NR'!N71</f>
        <v>1.9060631943707884E-2</v>
      </c>
      <c r="U13" s="630">
        <f>'SC-NR'!O71</f>
        <v>1.9583206230445543E-2</v>
      </c>
      <c r="V13" s="630">
        <f>'SC-NR'!P71</f>
        <v>1.9957255689941909E-2</v>
      </c>
      <c r="W13" s="630">
        <f>'SC-NR'!Q71</f>
        <v>2.0213916893316617E-2</v>
      </c>
      <c r="X13" s="630">
        <f>'SC-NR'!R71</f>
        <v>2.0377871654111104E-2</v>
      </c>
      <c r="Y13" s="630">
        <f>'SC-NR'!S71</f>
        <v>2.0468684483399169E-2</v>
      </c>
      <c r="Z13" s="630">
        <f>'SC-NR'!T71</f>
        <v>2.0501862923934574E-2</v>
      </c>
      <c r="AA13" s="630">
        <f>'SC-NR'!U71</f>
        <v>2.0318815623830894E-2</v>
      </c>
      <c r="AB13" s="630">
        <f>'SC-NR'!V71</f>
        <v>2.0136466369293504E-2</v>
      </c>
      <c r="AC13" s="630">
        <f>'SC-NR'!W71</f>
        <v>1.9955413878322947E-2</v>
      </c>
      <c r="AD13" s="630">
        <f>'SC-NR'!X71</f>
        <v>1.9775871933308008E-2</v>
      </c>
      <c r="AE13" s="630">
        <f>'SC-NR'!Y71</f>
        <v>0.15870058158788133</v>
      </c>
      <c r="AF13" s="204">
        <f t="shared" ref="AF13:AO20" si="5">VLOOKUP($J13,MeasureOutputR,COLUMN()-17,FALSE)</f>
        <v>2.1354636841180383</v>
      </c>
      <c r="AG13" s="204">
        <f t="shared" si="5"/>
        <v>1.968702208914427</v>
      </c>
      <c r="AH13" s="204">
        <f t="shared" si="5"/>
        <v>2.2703638972419475</v>
      </c>
      <c r="AI13" s="204">
        <f t="shared" si="5"/>
        <v>2.087995744302984</v>
      </c>
      <c r="AJ13" s="204">
        <f t="shared" si="5"/>
        <v>2.1772287606491418</v>
      </c>
      <c r="AK13" s="204">
        <f t="shared" si="5"/>
        <v>2.2162687646155637</v>
      </c>
      <c r="AL13" s="204">
        <f t="shared" si="5"/>
        <v>2.1517572658052755</v>
      </c>
      <c r="AM13" s="204">
        <f t="shared" si="5"/>
        <v>2.3123400085007888</v>
      </c>
      <c r="AN13" s="204">
        <f t="shared" si="5"/>
        <v>2.0340425731828562</v>
      </c>
      <c r="AO13" s="204">
        <f t="shared" si="5"/>
        <v>2.2412738075284602</v>
      </c>
      <c r="AP13" s="204">
        <f t="shared" ref="AP13:BD20" si="6">VLOOKUP($J13,MeasureOutputR,COLUMN()-17,FALSE)</f>
        <v>2.0148339330700265</v>
      </c>
      <c r="AQ13" s="204">
        <f t="shared" si="6"/>
        <v>2.0900618143188692</v>
      </c>
      <c r="AR13" s="204">
        <f t="shared" si="6"/>
        <v>0</v>
      </c>
      <c r="AS13" s="204">
        <f t="shared" si="6"/>
        <v>0.876953444493625</v>
      </c>
      <c r="AT13" s="204">
        <f t="shared" si="6"/>
        <v>0.77151108323869044</v>
      </c>
      <c r="AU13" s="204">
        <f t="shared" si="6"/>
        <v>0.75871084608453754</v>
      </c>
      <c r="AV13" s="204">
        <f t="shared" si="6"/>
        <v>0.85472236587444039</v>
      </c>
      <c r="AW13" s="204">
        <f t="shared" si="6"/>
        <v>0.91702747781613625</v>
      </c>
      <c r="AX13" s="204">
        <f t="shared" si="6"/>
        <v>0.86523541299605955</v>
      </c>
      <c r="AY13" s="204">
        <f t="shared" si="6"/>
        <v>1.0055706747463595</v>
      </c>
      <c r="AZ13" s="204">
        <f t="shared" si="6"/>
        <v>0.87902137635084088</v>
      </c>
      <c r="BA13" s="204">
        <f t="shared" si="6"/>
        <v>0.97386284682497903</v>
      </c>
      <c r="BB13" s="204">
        <f t="shared" si="6"/>
        <v>0.81798971051125235</v>
      </c>
      <c r="BC13" s="204">
        <f t="shared" si="6"/>
        <v>0.85528214777133238</v>
      </c>
      <c r="BD13" s="204">
        <f t="shared" si="6"/>
        <v>0.87480919791217504</v>
      </c>
    </row>
    <row r="14" spans="1:56" ht="15">
      <c r="A14" s="200" t="str">
        <f>VLOOKUP(CONCATENATE($C14,"-",$B14),[1]ACHIEV!$B$19:$C$100,2,FALSE)</f>
        <v>LO12Med</v>
      </c>
      <c r="B14" s="200" t="str">
        <f t="shared" si="4"/>
        <v>NR</v>
      </c>
      <c r="C14" s="200" t="str">
        <f>'7PSourceSummary'!$D$2</f>
        <v>MotorsRewind</v>
      </c>
      <c r="D14" s="200" t="s">
        <v>425</v>
      </c>
      <c r="E14" s="201" t="str">
        <f>'SC-NR'!$A$9</f>
        <v>Motors/Drives</v>
      </c>
      <c r="F14" s="250">
        <f t="shared" si="1"/>
        <v>4.874196671276915E-3</v>
      </c>
      <c r="G14" s="250">
        <f>INDEX('SC-NR'!$A$61:$D$78,MATCH($J14,'SC-NR'!$D$61:$D$78,0),1)</f>
        <v>36.151029046868807</v>
      </c>
      <c r="H14" s="250">
        <f>INDEX('SC-NR'!$A$61:$D$78,MATCH($J14,'SC-NR'!$D$61:$D$78,0),2)</f>
        <v>10.88987324566695</v>
      </c>
      <c r="I14" s="251" t="str">
        <f>'SC-NR'!C72</f>
        <v>MiniMart</v>
      </c>
      <c r="J14" s="202" t="str">
        <f>'SC-NR'!D72</f>
        <v>MotorsRewind-NR-MiniMart</v>
      </c>
      <c r="K14" s="630">
        <f>'SC-NR'!E72</f>
        <v>1.0786264064614945E-3</v>
      </c>
      <c r="L14" s="630">
        <f>'SC-NR'!F72</f>
        <v>2.1470705796459923E-3</v>
      </c>
      <c r="M14" s="630">
        <f>'SC-NR'!G72</f>
        <v>3.2054046097650954E-3</v>
      </c>
      <c r="N14" s="630">
        <f>'SC-NR'!H72</f>
        <v>4.2537001333426729E-3</v>
      </c>
      <c r="O14" s="630">
        <f>'SC-NR'!I72</f>
        <v>5.292028335891619E-3</v>
      </c>
      <c r="P14" s="630">
        <f>'SC-NR'!J72</f>
        <v>6.2151189553325287E-3</v>
      </c>
      <c r="Q14" s="630">
        <f>'SC-NR'!K72</f>
        <v>6.9406588798941425E-3</v>
      </c>
      <c r="R14" s="630">
        <f>'SC-NR'!L72</f>
        <v>7.508948789725617E-3</v>
      </c>
      <c r="S14" s="630">
        <f>'SC-NR'!M72</f>
        <v>7.9520768431144175E-3</v>
      </c>
      <c r="T14" s="630">
        <f>'SC-NR'!N72</f>
        <v>8.2955921923345902E-3</v>
      </c>
      <c r="U14" s="630">
        <f>'SC-NR'!O72</f>
        <v>8.5598374771248594E-3</v>
      </c>
      <c r="V14" s="630">
        <f>'SC-NR'!P72</f>
        <v>8.7610097879710549E-3</v>
      </c>
      <c r="W14" s="630">
        <f>'SC-NR'!Q72</f>
        <v>8.9120054305300601E-3</v>
      </c>
      <c r="X14" s="630">
        <f>'SC-NR'!R72</f>
        <v>9.0230925473338656E-3</v>
      </c>
      <c r="Y14" s="630">
        <f>'SC-NR'!S72</f>
        <v>9.1024466753286994E-3</v>
      </c>
      <c r="Z14" s="630">
        <f>'SC-NR'!T72</f>
        <v>9.1565771696364359E-3</v>
      </c>
      <c r="AA14" s="630">
        <f>'SC-NR'!U72</f>
        <v>9.1140172553695574E-3</v>
      </c>
      <c r="AB14" s="630">
        <f>'SC-NR'!V72</f>
        <v>9.0712333863814734E-3</v>
      </c>
      <c r="AC14" s="630">
        <f>'SC-NR'!W72</f>
        <v>9.028496660228506E-3</v>
      </c>
      <c r="AD14" s="630">
        <f>'SC-NR'!X72</f>
        <v>8.9859079560614605E-3</v>
      </c>
      <c r="AE14" s="630">
        <f>'SC-NR'!Y72</f>
        <v>7.2111552073728352E-2</v>
      </c>
      <c r="AF14" s="204">
        <f t="shared" si="5"/>
        <v>2.1354636841180383</v>
      </c>
      <c r="AG14" s="204">
        <f t="shared" si="5"/>
        <v>1.968702208914427</v>
      </c>
      <c r="AH14" s="204">
        <f t="shared" si="5"/>
        <v>2.2703638972419475</v>
      </c>
      <c r="AI14" s="204">
        <f t="shared" si="5"/>
        <v>2.087995744302984</v>
      </c>
      <c r="AJ14" s="204">
        <f t="shared" si="5"/>
        <v>2.1772287606491418</v>
      </c>
      <c r="AK14" s="204">
        <f t="shared" si="5"/>
        <v>2.2162687646155637</v>
      </c>
      <c r="AL14" s="204">
        <f t="shared" si="5"/>
        <v>2.1517572658052755</v>
      </c>
      <c r="AM14" s="204">
        <f t="shared" si="5"/>
        <v>2.3123400085007888</v>
      </c>
      <c r="AN14" s="204">
        <f t="shared" si="5"/>
        <v>2.0340425731828562</v>
      </c>
      <c r="AO14" s="204">
        <f t="shared" si="5"/>
        <v>2.2412738075284602</v>
      </c>
      <c r="AP14" s="204">
        <f t="shared" si="6"/>
        <v>2.0148339330700265</v>
      </c>
      <c r="AQ14" s="204">
        <f t="shared" si="6"/>
        <v>2.0900618143188692</v>
      </c>
      <c r="AR14" s="204">
        <f t="shared" si="6"/>
        <v>0</v>
      </c>
      <c r="AS14" s="204">
        <f t="shared" si="6"/>
        <v>0.876953444493625</v>
      </c>
      <c r="AT14" s="204">
        <f t="shared" si="6"/>
        <v>0.77151108323869044</v>
      </c>
      <c r="AU14" s="204">
        <f t="shared" si="6"/>
        <v>0.75871084608453754</v>
      </c>
      <c r="AV14" s="204">
        <f t="shared" si="6"/>
        <v>0.85472236587444039</v>
      </c>
      <c r="AW14" s="204">
        <f t="shared" si="6"/>
        <v>0.91702747781613625</v>
      </c>
      <c r="AX14" s="204">
        <f t="shared" si="6"/>
        <v>0.86523541299605955</v>
      </c>
      <c r="AY14" s="204">
        <f t="shared" si="6"/>
        <v>1.0055706747463595</v>
      </c>
      <c r="AZ14" s="204">
        <f t="shared" si="6"/>
        <v>0.87902137635084088</v>
      </c>
      <c r="BA14" s="204">
        <f t="shared" si="6"/>
        <v>0.97386284682497903</v>
      </c>
      <c r="BB14" s="204">
        <f t="shared" si="6"/>
        <v>0.81798971051125235</v>
      </c>
      <c r="BC14" s="204">
        <f t="shared" si="6"/>
        <v>0.85528214777133238</v>
      </c>
      <c r="BD14" s="204">
        <f t="shared" si="6"/>
        <v>0.87480919791217504</v>
      </c>
    </row>
    <row r="15" spans="1:56" ht="15">
      <c r="A15" s="200" t="str">
        <f>VLOOKUP(CONCATENATE($C15,"-",$B15),[1]ACHIEV!$B$19:$C$100,2,FALSE)</f>
        <v>LO12Med</v>
      </c>
      <c r="B15" s="200" t="str">
        <f t="shared" si="4"/>
        <v>NR</v>
      </c>
      <c r="C15" s="200" t="str">
        <f>'7PSourceSummary'!$D$2</f>
        <v>MotorsRewind</v>
      </c>
      <c r="D15" s="200" t="s">
        <v>425</v>
      </c>
      <c r="E15" s="201" t="str">
        <f>'SC-NR'!$A$9</f>
        <v>Motors/Drives</v>
      </c>
      <c r="F15" s="250">
        <f t="shared" si="1"/>
        <v>3.9198886252444437E-3</v>
      </c>
      <c r="G15" s="250">
        <f>INDEX('SC-NR'!$A$61:$D$78,MATCH($J15,'SC-NR'!$D$61:$D$78,0),1)</f>
        <v>29.073100063190239</v>
      </c>
      <c r="H15" s="250">
        <f>INDEX('SC-NR'!$A$61:$D$78,MATCH($J15,'SC-NR'!$D$61:$D$78,0),2)</f>
        <v>20.162344586324032</v>
      </c>
      <c r="I15" s="251" t="str">
        <f>'SC-NR'!C73</f>
        <v>Restaurant</v>
      </c>
      <c r="J15" s="202" t="str">
        <f>'SC-NR'!D73</f>
        <v>MotorsRewind-NR-Restaurant</v>
      </c>
      <c r="K15" s="630">
        <f>'SC-NR'!E73</f>
        <v>1.9882387031224941E-3</v>
      </c>
      <c r="L15" s="630">
        <f>'SC-NR'!F73</f>
        <v>3.9577084328875122E-3</v>
      </c>
      <c r="M15" s="630">
        <f>'SC-NR'!G73</f>
        <v>5.9085420736264237E-3</v>
      </c>
      <c r="N15" s="630">
        <f>'SC-NR'!H73</f>
        <v>7.8408716733852114E-3</v>
      </c>
      <c r="O15" s="630">
        <f>'SC-NR'!I73</f>
        <v>9.7548284488585407E-3</v>
      </c>
      <c r="P15" s="630">
        <f>'SC-NR'!J73</f>
        <v>1.1456367077124316E-2</v>
      </c>
      <c r="Q15" s="630">
        <f>'SC-NR'!K73</f>
        <v>1.2793759291919378E-2</v>
      </c>
      <c r="R15" s="630">
        <f>'SC-NR'!L73</f>
        <v>1.3841291585355089E-2</v>
      </c>
      <c r="S15" s="630">
        <f>'SC-NR'!M73</f>
        <v>1.4658112257377448E-2</v>
      </c>
      <c r="T15" s="630">
        <f>'SC-NR'!N73</f>
        <v>1.5291316217844894E-2</v>
      </c>
      <c r="U15" s="630">
        <f>'SC-NR'!O73</f>
        <v>1.5778401179969266E-2</v>
      </c>
      <c r="V15" s="630">
        <f>'SC-NR'!P73</f>
        <v>1.6149223340473529E-2</v>
      </c>
      <c r="W15" s="630">
        <f>'SC-NR'!Q73</f>
        <v>1.6427554539061123E-2</v>
      </c>
      <c r="X15" s="630">
        <f>'SC-NR'!R73</f>
        <v>1.6632322106148772E-2</v>
      </c>
      <c r="Y15" s="630">
        <f>'SC-NR'!S73</f>
        <v>1.6778596059379213E-2</v>
      </c>
      <c r="Z15" s="630">
        <f>'SC-NR'!T73</f>
        <v>1.6878375133168866E-2</v>
      </c>
      <c r="AA15" s="630">
        <f>'SC-NR'!U73</f>
        <v>1.6799924180883562E-2</v>
      </c>
      <c r="AB15" s="630">
        <f>'SC-NR'!V73</f>
        <v>1.6721060411480318E-2</v>
      </c>
      <c r="AC15" s="630">
        <f>'SC-NR'!W73</f>
        <v>1.6642283540755604E-2</v>
      </c>
      <c r="AD15" s="630">
        <f>'SC-NR'!X73</f>
        <v>1.656377951986987E-2</v>
      </c>
      <c r="AE15" s="630">
        <f>'SC-NR'!Y73</f>
        <v>0.13292366839559494</v>
      </c>
      <c r="AF15" s="204">
        <f t="shared" si="5"/>
        <v>1.7173660337353522</v>
      </c>
      <c r="AG15" s="204">
        <f t="shared" si="5"/>
        <v>1.5832544141464837</v>
      </c>
      <c r="AH15" s="204">
        <f t="shared" si="5"/>
        <v>1.8258544363645659</v>
      </c>
      <c r="AI15" s="204">
        <f t="shared" si="5"/>
        <v>1.6791917355086716</v>
      </c>
      <c r="AJ15" s="204">
        <f t="shared" si="5"/>
        <v>1.7509540195036508</v>
      </c>
      <c r="AK15" s="204">
        <f t="shared" si="5"/>
        <v>1.7823504685594052</v>
      </c>
      <c r="AL15" s="204">
        <f t="shared" si="5"/>
        <v>1.7304695315684755</v>
      </c>
      <c r="AM15" s="204">
        <f t="shared" si="5"/>
        <v>1.8596121388440641</v>
      </c>
      <c r="AN15" s="204">
        <f t="shared" si="5"/>
        <v>1.6358019348845101</v>
      </c>
      <c r="AO15" s="204">
        <f t="shared" si="5"/>
        <v>1.8024598301421282</v>
      </c>
      <c r="AP15" s="204">
        <f t="shared" si="6"/>
        <v>1.6203541113839928</v>
      </c>
      <c r="AQ15" s="204">
        <f t="shared" si="6"/>
        <v>1.6808532943050065</v>
      </c>
      <c r="AR15" s="204">
        <f t="shared" si="6"/>
        <v>0</v>
      </c>
      <c r="AS15" s="204">
        <f t="shared" si="6"/>
        <v>0.70525669433829852</v>
      </c>
      <c r="AT15" s="204">
        <f t="shared" si="6"/>
        <v>0.62045865675852774</v>
      </c>
      <c r="AU15" s="204">
        <f t="shared" si="6"/>
        <v>0.61016454935890763</v>
      </c>
      <c r="AV15" s="204">
        <f t="shared" si="6"/>
        <v>0.68737818879506041</v>
      </c>
      <c r="AW15" s="204">
        <f t="shared" si="6"/>
        <v>0.73748472245917163</v>
      </c>
      <c r="AX15" s="204">
        <f t="shared" si="6"/>
        <v>0.69583290997435543</v>
      </c>
      <c r="AY15" s="204">
        <f t="shared" si="6"/>
        <v>0.80869224523617822</v>
      </c>
      <c r="AZ15" s="204">
        <f t="shared" si="6"/>
        <v>0.70691975045022137</v>
      </c>
      <c r="BA15" s="204">
        <f t="shared" si="6"/>
        <v>0.7831924219047437</v>
      </c>
      <c r="BB15" s="204">
        <f t="shared" si="6"/>
        <v>0.65783733772893715</v>
      </c>
      <c r="BC15" s="204">
        <f t="shared" si="6"/>
        <v>0.68782837224850524</v>
      </c>
      <c r="BD15" s="204">
        <f t="shared" si="6"/>
        <v>0.7035322649910225</v>
      </c>
    </row>
    <row r="16" spans="1:56" ht="15">
      <c r="A16" s="200" t="str">
        <f>VLOOKUP(CONCATENATE($C16,"-",$B16),[1]ACHIEV!$B$19:$C$100,2,FALSE)</f>
        <v>LO12Med</v>
      </c>
      <c r="B16" s="200" t="str">
        <f t="shared" si="4"/>
        <v>NR</v>
      </c>
      <c r="C16" s="200" t="str">
        <f>'7PSourceSummary'!$D$2</f>
        <v>MotorsRewind</v>
      </c>
      <c r="D16" s="200" t="s">
        <v>425</v>
      </c>
      <c r="E16" s="201" t="str">
        <f>'SC-NR'!$A$9</f>
        <v>Motors/Drives</v>
      </c>
      <c r="F16" s="250">
        <f t="shared" si="1"/>
        <v>1.2244507685635203E-3</v>
      </c>
      <c r="G16" s="250">
        <f>INDEX('SC-NR'!$A$61:$D$78,MATCH($J16,'SC-NR'!$D$61:$D$78,0),1)</f>
        <v>9.0815283596679972</v>
      </c>
      <c r="H16" s="250">
        <f>INDEX('SC-NR'!$A$61:$D$78,MATCH($J16,'SC-NR'!$D$61:$D$78,0),2)</f>
        <v>5.5913181938628984</v>
      </c>
      <c r="I16" s="251" t="str">
        <f>'SC-NR'!C74</f>
        <v>Lodging</v>
      </c>
      <c r="J16" s="202" t="str">
        <f>'SC-NR'!D74</f>
        <v>MotorsRewind-NR-Lodging</v>
      </c>
      <c r="K16" s="630">
        <f>'SC-NR'!E74</f>
        <v>2.0499205312432267E-3</v>
      </c>
      <c r="L16" s="630">
        <f>'SC-NR'!F74</f>
        <v>4.0900014439364868E-3</v>
      </c>
      <c r="M16" s="630">
        <f>'SC-NR'!G74</f>
        <v>6.1202781607065564E-3</v>
      </c>
      <c r="N16" s="630">
        <f>'SC-NR'!H74</f>
        <v>8.140785990827815E-3</v>
      </c>
      <c r="O16" s="630">
        <f>'SC-NR'!I74</f>
        <v>1.0151560130562287E-2</v>
      </c>
      <c r="P16" s="630">
        <f>'SC-NR'!J74</f>
        <v>1.1950091735773749E-2</v>
      </c>
      <c r="Q16" s="630">
        <f>'SC-NR'!K74</f>
        <v>1.3376227836156648E-2</v>
      </c>
      <c r="R16" s="630">
        <f>'SC-NR'!L74</f>
        <v>1.4505184698453433E-2</v>
      </c>
      <c r="S16" s="630">
        <f>'SC-NR'!M74</f>
        <v>1.5396990867626512E-2</v>
      </c>
      <c r="T16" s="630">
        <f>'SC-NR'!N74</f>
        <v>1.6099553871767792E-2</v>
      </c>
      <c r="U16" s="630">
        <f>'SC-NR'!O74</f>
        <v>1.6651107697952548E-2</v>
      </c>
      <c r="V16" s="630">
        <f>'SC-NR'!P74</f>
        <v>1.7082166073768553E-2</v>
      </c>
      <c r="W16" s="630">
        <f>'SC-NR'!Q74</f>
        <v>1.7417081342238537E-2</v>
      </c>
      <c r="X16" s="630">
        <f>'SC-NR'!R74</f>
        <v>1.7675288568718063E-2</v>
      </c>
      <c r="Y16" s="630">
        <f>'SC-NR'!S74</f>
        <v>1.7872298437728185E-2</v>
      </c>
      <c r="Z16" s="630">
        <f>'SC-NR'!T74</f>
        <v>1.8020489664059457E-2</v>
      </c>
      <c r="AA16" s="630">
        <f>'SC-NR'!U74</f>
        <v>1.7978540705305086E-2</v>
      </c>
      <c r="AB16" s="630">
        <f>'SC-NR'!V74</f>
        <v>1.7935855456155184E-2</v>
      </c>
      <c r="AC16" s="630">
        <f>'SC-NR'!W74</f>
        <v>1.7892966949678485E-2</v>
      </c>
      <c r="AD16" s="630">
        <f>'SC-NR'!X74</f>
        <v>1.7850075079599098E-2</v>
      </c>
      <c r="AE16" s="630">
        <f>'SC-NR'!Y74</f>
        <v>0.14324613883388271</v>
      </c>
      <c r="AF16" s="204">
        <f t="shared" si="5"/>
        <v>0.53645150690499643</v>
      </c>
      <c r="AG16" s="204">
        <f t="shared" si="5"/>
        <v>0.49455922593013879</v>
      </c>
      <c r="AH16" s="204">
        <f t="shared" si="5"/>
        <v>0.57033989524441908</v>
      </c>
      <c r="AI16" s="204">
        <f t="shared" si="5"/>
        <v>0.52452704851553966</v>
      </c>
      <c r="AJ16" s="204">
        <f t="shared" si="5"/>
        <v>0.54694334453620697</v>
      </c>
      <c r="AK16" s="204">
        <f t="shared" si="5"/>
        <v>0.556750614551203</v>
      </c>
      <c r="AL16" s="204">
        <f t="shared" si="5"/>
        <v>0.54054463033950151</v>
      </c>
      <c r="AM16" s="204">
        <f t="shared" si="5"/>
        <v>0.58088474707509641</v>
      </c>
      <c r="AN16" s="204">
        <f t="shared" si="5"/>
        <v>0.51097343008364882</v>
      </c>
      <c r="AO16" s="204">
        <f t="shared" si="5"/>
        <v>0.56303215099249693</v>
      </c>
      <c r="AP16" s="204">
        <f t="shared" si="6"/>
        <v>0.50614801253580644</v>
      </c>
      <c r="AQ16" s="204">
        <f t="shared" si="6"/>
        <v>0.52504606758462324</v>
      </c>
      <c r="AR16" s="204">
        <f t="shared" si="6"/>
        <v>0</v>
      </c>
      <c r="AS16" s="204">
        <f t="shared" si="6"/>
        <v>0.22030016257496254</v>
      </c>
      <c r="AT16" s="204">
        <f t="shared" si="6"/>
        <v>0.19381190430697318</v>
      </c>
      <c r="AU16" s="204">
        <f t="shared" si="6"/>
        <v>0.19059634669241102</v>
      </c>
      <c r="AV16" s="204">
        <f t="shared" si="6"/>
        <v>0.21471547587947767</v>
      </c>
      <c r="AW16" s="204">
        <f t="shared" si="6"/>
        <v>0.23036719191547828</v>
      </c>
      <c r="AX16" s="204">
        <f t="shared" si="6"/>
        <v>0.21735646669215222</v>
      </c>
      <c r="AY16" s="204">
        <f t="shared" si="6"/>
        <v>0.25261019785965177</v>
      </c>
      <c r="AZ16" s="204">
        <f t="shared" si="6"/>
        <v>0.22081964935866705</v>
      </c>
      <c r="BA16" s="204">
        <f t="shared" si="6"/>
        <v>0.24464484953946528</v>
      </c>
      <c r="BB16" s="204">
        <f t="shared" si="6"/>
        <v>0.20548783671672483</v>
      </c>
      <c r="BC16" s="204">
        <f t="shared" si="6"/>
        <v>0.21485609912882592</v>
      </c>
      <c r="BD16" s="204">
        <f t="shared" si="6"/>
        <v>0.21976150470953046</v>
      </c>
    </row>
    <row r="17" spans="1:56" ht="15">
      <c r="A17" s="200" t="str">
        <f>VLOOKUP(CONCATENATE($C17,"-",$B17),[1]ACHIEV!$B$19:$C$100,2,FALSE)</f>
        <v>LO12Med</v>
      </c>
      <c r="B17" s="200" t="str">
        <f t="shared" si="4"/>
        <v>NR</v>
      </c>
      <c r="C17" s="200" t="str">
        <f>'7PSourceSummary'!$D$2</f>
        <v>MotorsRewind</v>
      </c>
      <c r="D17" s="200" t="s">
        <v>425</v>
      </c>
      <c r="E17" s="201" t="str">
        <f>'SC-NR'!$A$9</f>
        <v>Motors/Drives</v>
      </c>
      <c r="F17" s="250">
        <f t="shared" si="1"/>
        <v>1.308708423632645E-3</v>
      </c>
      <c r="G17" s="250">
        <f>INDEX('SC-NR'!$A$61:$D$78,MATCH($J17,'SC-NR'!$D$61:$D$78,0),1)</f>
        <v>9.7064520427386292</v>
      </c>
      <c r="H17" s="250">
        <f>INDEX('SC-NR'!$A$61:$D$78,MATCH($J17,'SC-NR'!$D$61:$D$78,0),2)</f>
        <v>7.2955317177553614</v>
      </c>
      <c r="I17" s="251" t="str">
        <f>'SC-NR'!C75</f>
        <v>Hospital</v>
      </c>
      <c r="J17" s="202" t="str">
        <f>'SC-NR'!D75</f>
        <v>MotorsRewind-NR-Hospital</v>
      </c>
      <c r="K17" s="630">
        <f>'SC-NR'!E75</f>
        <v>1.3524244565002463E-3</v>
      </c>
      <c r="L17" s="630">
        <f>'SC-NR'!F75</f>
        <v>2.6991687302831912E-3</v>
      </c>
      <c r="M17" s="630">
        <f>'SC-NR'!G75</f>
        <v>4.0402507139243957E-3</v>
      </c>
      <c r="N17" s="630">
        <f>'SC-NR'!H75</f>
        <v>5.3756882499002056E-3</v>
      </c>
      <c r="O17" s="630">
        <f>'SC-NR'!I75</f>
        <v>6.7054991307192689E-3</v>
      </c>
      <c r="P17" s="630">
        <f>'SC-NR'!J75</f>
        <v>7.8958727474028149E-3</v>
      </c>
      <c r="Q17" s="630">
        <f>'SC-NR'!K75</f>
        <v>8.840832061842753E-3</v>
      </c>
      <c r="R17" s="630">
        <f>'SC-NR'!L75</f>
        <v>9.5898834439931586E-3</v>
      </c>
      <c r="S17" s="630">
        <f>'SC-NR'!M75</f>
        <v>1.0182548795567467E-2</v>
      </c>
      <c r="T17" s="630">
        <f>'SC-NR'!N75</f>
        <v>1.0650379217642695E-2</v>
      </c>
      <c r="U17" s="630">
        <f>'SC-NR'!O75</f>
        <v>1.101856256178114E-2</v>
      </c>
      <c r="V17" s="630">
        <f>'SC-NR'!P75</f>
        <v>1.1307206770241766E-2</v>
      </c>
      <c r="W17" s="630">
        <f>'SC-NR'!Q75</f>
        <v>1.1532364392137617E-2</v>
      </c>
      <c r="X17" s="630">
        <f>'SC-NR'!R75</f>
        <v>1.1706850475174549E-2</v>
      </c>
      <c r="Y17" s="630">
        <f>'SC-NR'!S75</f>
        <v>1.1840895504983941E-2</v>
      </c>
      <c r="Z17" s="630">
        <f>'SC-NR'!T75</f>
        <v>1.1942666659650726E-2</v>
      </c>
      <c r="AA17" s="630">
        <f>'SC-NR'!U75</f>
        <v>1.1918449007450061E-2</v>
      </c>
      <c r="AB17" s="630">
        <f>'SC-NR'!V75</f>
        <v>1.1893727456568078E-2</v>
      </c>
      <c r="AC17" s="630">
        <f>'SC-NR'!W75</f>
        <v>1.1868855133544647E-2</v>
      </c>
      <c r="AD17" s="630">
        <f>'SC-NR'!X75</f>
        <v>1.1843964543799733E-2</v>
      </c>
      <c r="AE17" s="630">
        <f>'SC-NR'!Y75</f>
        <v>9.5047341919798009E-2</v>
      </c>
      <c r="AF17" s="204">
        <f t="shared" si="5"/>
        <v>0.57336613605185915</v>
      </c>
      <c r="AG17" s="204">
        <f t="shared" si="5"/>
        <v>0.52859113782036626</v>
      </c>
      <c r="AH17" s="204">
        <f t="shared" si="5"/>
        <v>0.60958647289330403</v>
      </c>
      <c r="AI17" s="204">
        <f t="shared" si="5"/>
        <v>0.56062112453959811</v>
      </c>
      <c r="AJ17" s="204">
        <f t="shared" si="5"/>
        <v>0.58457994443017358</v>
      </c>
      <c r="AK17" s="204">
        <f t="shared" si="5"/>
        <v>0.59506207830683622</v>
      </c>
      <c r="AL17" s="204">
        <f t="shared" si="5"/>
        <v>0.57774091799918836</v>
      </c>
      <c r="AM17" s="204">
        <f t="shared" si="5"/>
        <v>0.62085694351659859</v>
      </c>
      <c r="AN17" s="204">
        <f t="shared" si="5"/>
        <v>0.54613484622779018</v>
      </c>
      <c r="AO17" s="204">
        <f t="shared" si="5"/>
        <v>0.60177586367504754</v>
      </c>
      <c r="AP17" s="204">
        <f t="shared" si="6"/>
        <v>0.54097737909678034</v>
      </c>
      <c r="AQ17" s="204">
        <f t="shared" si="6"/>
        <v>0.56117585866625674</v>
      </c>
      <c r="AR17" s="204">
        <f t="shared" si="6"/>
        <v>0</v>
      </c>
      <c r="AS17" s="204">
        <f t="shared" si="6"/>
        <v>0.23545959208121334</v>
      </c>
      <c r="AT17" s="204">
        <f t="shared" si="6"/>
        <v>0.20714860758704468</v>
      </c>
      <c r="AU17" s="204">
        <f t="shared" si="6"/>
        <v>0.20371177905551416</v>
      </c>
      <c r="AV17" s="204">
        <f t="shared" si="6"/>
        <v>0.2294906085096611</v>
      </c>
      <c r="AW17" s="204">
        <f t="shared" si="6"/>
        <v>0.24621936000095271</v>
      </c>
      <c r="AX17" s="204">
        <f t="shared" si="6"/>
        <v>0.23231333279717031</v>
      </c>
      <c r="AY17" s="204">
        <f t="shared" si="6"/>
        <v>0.26999296527231947</v>
      </c>
      <c r="AZ17" s="204">
        <f t="shared" si="6"/>
        <v>0.23601482610715749</v>
      </c>
      <c r="BA17" s="204">
        <f t="shared" si="6"/>
        <v>0.26147950053251162</v>
      </c>
      <c r="BB17" s="204">
        <f t="shared" si="6"/>
        <v>0.21962799139790526</v>
      </c>
      <c r="BC17" s="204">
        <f t="shared" si="6"/>
        <v>0.22964090841203819</v>
      </c>
      <c r="BD17" s="204">
        <f t="shared" si="6"/>
        <v>0.23488386776134221</v>
      </c>
    </row>
    <row r="18" spans="1:56" ht="15">
      <c r="A18" s="200" t="str">
        <f>VLOOKUP(CONCATENATE($C18,"-",$B18),[1]ACHIEV!$B$19:$C$100,2,FALSE)</f>
        <v>LO12Med</v>
      </c>
      <c r="B18" s="200" t="str">
        <f t="shared" si="4"/>
        <v>NR</v>
      </c>
      <c r="C18" s="200" t="str">
        <f>'7PSourceSummary'!$D$2</f>
        <v>MotorsRewind</v>
      </c>
      <c r="D18" s="200" t="s">
        <v>425</v>
      </c>
      <c r="E18" s="201" t="str">
        <f>'SC-NR'!$A$9</f>
        <v>Motors/Drives</v>
      </c>
      <c r="F18" s="250">
        <f t="shared" si="1"/>
        <v>1.308708423632645E-3</v>
      </c>
      <c r="G18" s="250">
        <f>INDEX('SC-NR'!$A$61:$D$78,MATCH($J18,'SC-NR'!$D$61:$D$78,0),1)</f>
        <v>9.7064520427386292</v>
      </c>
      <c r="H18" s="250">
        <f>INDEX('SC-NR'!$A$61:$D$78,MATCH($J18,'SC-NR'!$D$61:$D$78,0),2)</f>
        <v>5.5913181938628913</v>
      </c>
      <c r="I18" s="251" t="str">
        <f>'SC-NR'!C76</f>
        <v>Residential Care</v>
      </c>
      <c r="J18" s="202" t="str">
        <f>'SC-NR'!D76</f>
        <v>MotorsRewind-NR-Residential Care</v>
      </c>
      <c r="K18" s="630">
        <f>'SC-NR'!E76</f>
        <v>1.6578414706706138E-3</v>
      </c>
      <c r="L18" s="630">
        <f>'SC-NR'!F76</f>
        <v>3.3077253022820077E-3</v>
      </c>
      <c r="M18" s="630">
        <f>'SC-NR'!G76</f>
        <v>4.9496801423347973E-3</v>
      </c>
      <c r="N18" s="630">
        <f>'SC-NR'!H76</f>
        <v>6.5837345466575915E-3</v>
      </c>
      <c r="O18" s="630">
        <f>'SC-NR'!I76</f>
        <v>8.2099169796820172E-3</v>
      </c>
      <c r="P18" s="630">
        <f>'SC-NR'!J76</f>
        <v>9.6644515511383217E-3</v>
      </c>
      <c r="Q18" s="630">
        <f>'SC-NR'!K76</f>
        <v>1.0817817027506985E-2</v>
      </c>
      <c r="R18" s="630">
        <f>'SC-NR'!L76</f>
        <v>1.1730843399206711E-2</v>
      </c>
      <c r="S18" s="630">
        <f>'SC-NR'!M76</f>
        <v>1.2452077821966681E-2</v>
      </c>
      <c r="T18" s="630">
        <f>'SC-NR'!N76</f>
        <v>1.3020264766910334E-2</v>
      </c>
      <c r="U18" s="630">
        <f>'SC-NR'!O76</f>
        <v>1.3466325378733948E-2</v>
      </c>
      <c r="V18" s="630">
        <f>'SC-NR'!P76</f>
        <v>1.3814937161881598E-2</v>
      </c>
      <c r="W18" s="630">
        <f>'SC-NR'!Q76</f>
        <v>1.4085794696487386E-2</v>
      </c>
      <c r="X18" s="630">
        <f>'SC-NR'!R76</f>
        <v>1.429461579055437E-2</v>
      </c>
      <c r="Y18" s="630">
        <f>'SC-NR'!S76</f>
        <v>1.4453944469885316E-2</v>
      </c>
      <c r="Z18" s="630">
        <f>'SC-NR'!T76</f>
        <v>1.4573791828286334E-2</v>
      </c>
      <c r="AA18" s="630">
        <f>'SC-NR'!U76</f>
        <v>1.4539866257799818E-2</v>
      </c>
      <c r="AB18" s="630">
        <f>'SC-NR'!V76</f>
        <v>1.4505345223863106E-2</v>
      </c>
      <c r="AC18" s="630">
        <f>'SC-NR'!W76</f>
        <v>1.4470659808712358E-2</v>
      </c>
      <c r="AD18" s="630">
        <f>'SC-NR'!X76</f>
        <v>1.443597167330006E-2</v>
      </c>
      <c r="AE18" s="630">
        <f>'SC-NR'!Y76</f>
        <v>0.11584809550067073</v>
      </c>
      <c r="AF18" s="204">
        <f t="shared" si="5"/>
        <v>0.57336613605185915</v>
      </c>
      <c r="AG18" s="204">
        <f t="shared" si="5"/>
        <v>0.52859113782036626</v>
      </c>
      <c r="AH18" s="204">
        <f t="shared" si="5"/>
        <v>0.60958647289330403</v>
      </c>
      <c r="AI18" s="204">
        <f t="shared" si="5"/>
        <v>0.56062112453959811</v>
      </c>
      <c r="AJ18" s="204">
        <f t="shared" si="5"/>
        <v>0.58457994443017358</v>
      </c>
      <c r="AK18" s="204">
        <f t="shared" si="5"/>
        <v>0.59506207830683622</v>
      </c>
      <c r="AL18" s="204">
        <f t="shared" si="5"/>
        <v>0.57774091799918836</v>
      </c>
      <c r="AM18" s="204">
        <f t="shared" si="5"/>
        <v>0.62085694351659859</v>
      </c>
      <c r="AN18" s="204">
        <f t="shared" si="5"/>
        <v>0.54613484622779018</v>
      </c>
      <c r="AO18" s="204">
        <f t="shared" si="5"/>
        <v>0.60177586367504754</v>
      </c>
      <c r="AP18" s="204">
        <f t="shared" si="6"/>
        <v>0.54097737909678034</v>
      </c>
      <c r="AQ18" s="204">
        <f t="shared" si="6"/>
        <v>0.56117585866625674</v>
      </c>
      <c r="AR18" s="204">
        <f t="shared" si="6"/>
        <v>0</v>
      </c>
      <c r="AS18" s="204">
        <f t="shared" si="6"/>
        <v>0.23545959208121334</v>
      </c>
      <c r="AT18" s="204">
        <f t="shared" si="6"/>
        <v>0.20714860758704468</v>
      </c>
      <c r="AU18" s="204">
        <f t="shared" si="6"/>
        <v>0.20371177905551416</v>
      </c>
      <c r="AV18" s="204">
        <f t="shared" si="6"/>
        <v>0.2294906085096611</v>
      </c>
      <c r="AW18" s="204">
        <f t="shared" si="6"/>
        <v>0.24621936000095271</v>
      </c>
      <c r="AX18" s="204">
        <f t="shared" si="6"/>
        <v>0.23231333279717031</v>
      </c>
      <c r="AY18" s="204">
        <f t="shared" si="6"/>
        <v>0.26999296527231947</v>
      </c>
      <c r="AZ18" s="204">
        <f t="shared" si="6"/>
        <v>0.23601482610715749</v>
      </c>
      <c r="BA18" s="204">
        <f t="shared" si="6"/>
        <v>0.26147950053251162</v>
      </c>
      <c r="BB18" s="204">
        <f t="shared" si="6"/>
        <v>0.21962799139790526</v>
      </c>
      <c r="BC18" s="204">
        <f t="shared" si="6"/>
        <v>0.22964090841203819</v>
      </c>
      <c r="BD18" s="204">
        <f t="shared" si="6"/>
        <v>0.23488386776134221</v>
      </c>
    </row>
    <row r="19" spans="1:56" ht="15">
      <c r="A19" s="200" t="str">
        <f>VLOOKUP(CONCATENATE($C19,"-",$B19),[1]ACHIEV!$B$19:$C$100,2,FALSE)</f>
        <v>LO12Med</v>
      </c>
      <c r="B19" s="200" t="str">
        <f t="shared" si="4"/>
        <v>NR</v>
      </c>
      <c r="C19" s="200" t="str">
        <f>'7PSourceSummary'!$D$2</f>
        <v>MotorsRewind</v>
      </c>
      <c r="D19" s="200" t="s">
        <v>425</v>
      </c>
      <c r="E19" s="201" t="str">
        <f>'SC-NR'!$A$9</f>
        <v>Motors/Drives</v>
      </c>
      <c r="F19" s="250">
        <f t="shared" si="1"/>
        <v>1.0880868204777019E-3</v>
      </c>
      <c r="G19" s="250">
        <f>INDEX('SC-NR'!$A$61:$D$78,MATCH($J19,'SC-NR'!$D$61:$D$78,0),1)</f>
        <v>8.0701417906265238</v>
      </c>
      <c r="H19" s="250">
        <f>INDEX('SC-NR'!$A$61:$D$78,MATCH($J19,'SC-NR'!$D$61:$D$78,0),2)</f>
        <v>36.852792999506775</v>
      </c>
      <c r="I19" s="251" t="str">
        <f>'SC-NR'!C77</f>
        <v>Assembly</v>
      </c>
      <c r="J19" s="202" t="str">
        <f>'SC-NR'!D77</f>
        <v>MotorsRewind-NR-Assembly</v>
      </c>
      <c r="K19" s="630">
        <f>'SC-NR'!E77</f>
        <v>4.0243651413167198E-3</v>
      </c>
      <c r="L19" s="630">
        <f>'SC-NR'!F77</f>
        <v>8.0126183127653579E-3</v>
      </c>
      <c r="M19" s="630">
        <f>'SC-NR'!G77</f>
        <v>1.1965002547903126E-2</v>
      </c>
      <c r="N19" s="630">
        <f>'SC-NR'!H77</f>
        <v>1.5881759426406496E-2</v>
      </c>
      <c r="O19" s="630">
        <f>'SC-NR'!I77</f>
        <v>1.9763129082225019E-2</v>
      </c>
      <c r="P19" s="630">
        <f>'SC-NR'!J77</f>
        <v>2.3215861041496463E-2</v>
      </c>
      <c r="Q19" s="630">
        <f>'SC-NR'!K77</f>
        <v>2.5932109962872603E-2</v>
      </c>
      <c r="R19" s="630">
        <f>'SC-NR'!L77</f>
        <v>2.8061966436181883E-2</v>
      </c>
      <c r="S19" s="630">
        <f>'SC-NR'!M77</f>
        <v>2.9724963532890551E-2</v>
      </c>
      <c r="T19" s="630">
        <f>'SC-NR'!N77</f>
        <v>3.1016297993923879E-2</v>
      </c>
      <c r="U19" s="630">
        <f>'SC-NR'!O77</f>
        <v>3.2011784849992772E-2</v>
      </c>
      <c r="V19" s="630">
        <f>'SC-NR'!P77</f>
        <v>3.2771803334057624E-2</v>
      </c>
      <c r="W19" s="630">
        <f>'SC-NR'!Q77</f>
        <v>3.3344439448090783E-2</v>
      </c>
      <c r="X19" s="630">
        <f>'SC-NR'!R77</f>
        <v>3.3767988736753518E-2</v>
      </c>
      <c r="Y19" s="630">
        <f>'SC-NR'!S77</f>
        <v>3.4072949523035197E-2</v>
      </c>
      <c r="Z19" s="630">
        <f>'SC-NR'!T77</f>
        <v>3.428361034236424E-2</v>
      </c>
      <c r="AA19" s="630">
        <f>'SC-NR'!U77</f>
        <v>3.4132259671548613E-2</v>
      </c>
      <c r="AB19" s="630">
        <f>'SC-NR'!V77</f>
        <v>3.3979997237593401E-2</v>
      </c>
      <c r="AC19" s="630">
        <f>'SC-NR'!W77</f>
        <v>3.3827838168961899E-2</v>
      </c>
      <c r="AD19" s="630">
        <f>'SC-NR'!X77</f>
        <v>3.36761606250255E-2</v>
      </c>
      <c r="AE19" s="630">
        <f>'SC-NR'!Y77</f>
        <v>0.27024984257897477</v>
      </c>
      <c r="AF19" s="204">
        <f t="shared" si="5"/>
        <v>0.47670827564060514</v>
      </c>
      <c r="AG19" s="204">
        <f t="shared" si="5"/>
        <v>0.43948143077368823</v>
      </c>
      <c r="AH19" s="204">
        <f t="shared" si="5"/>
        <v>0.50682260090875342</v>
      </c>
      <c r="AI19" s="204">
        <f t="shared" si="5"/>
        <v>0.46611181366106458</v>
      </c>
      <c r="AJ19" s="204">
        <f t="shared" si="5"/>
        <v>0.48603166416892057</v>
      </c>
      <c r="AK19" s="204">
        <f t="shared" si="5"/>
        <v>0.4947467236242733</v>
      </c>
      <c r="AL19" s="204">
        <f t="shared" si="5"/>
        <v>0.48034555839465032</v>
      </c>
      <c r="AM19" s="204">
        <f t="shared" si="5"/>
        <v>0.51619309958083215</v>
      </c>
      <c r="AN19" s="204">
        <f t="shared" si="5"/>
        <v>0.45406762702314413</v>
      </c>
      <c r="AO19" s="204">
        <f t="shared" si="5"/>
        <v>0.50032870142983321</v>
      </c>
      <c r="AP19" s="204">
        <f t="shared" si="6"/>
        <v>0.44977960387684096</v>
      </c>
      <c r="AQ19" s="204">
        <f t="shared" si="6"/>
        <v>0.46657303090486518</v>
      </c>
      <c r="AR19" s="204">
        <f t="shared" si="6"/>
        <v>0</v>
      </c>
      <c r="AS19" s="204">
        <f t="shared" si="6"/>
        <v>0.19576589733217736</v>
      </c>
      <c r="AT19" s="204">
        <f t="shared" si="6"/>
        <v>0.1722275685902051</v>
      </c>
      <c r="AU19" s="204">
        <f t="shared" si="6"/>
        <v>0.16937011939688518</v>
      </c>
      <c r="AV19" s="204">
        <f t="shared" si="6"/>
        <v>0.19080316289983829</v>
      </c>
      <c r="AW19" s="204">
        <f t="shared" si="6"/>
        <v>0.20471178738182641</v>
      </c>
      <c r="AX19" s="204">
        <f t="shared" si="6"/>
        <v>0.19315003332538025</v>
      </c>
      <c r="AY19" s="204">
        <f t="shared" si="6"/>
        <v>0.22447764668546799</v>
      </c>
      <c r="AZ19" s="204">
        <f t="shared" si="6"/>
        <v>0.19622753020241873</v>
      </c>
      <c r="BA19" s="204">
        <f t="shared" si="6"/>
        <v>0.21739937882021368</v>
      </c>
      <c r="BB19" s="204">
        <f t="shared" si="6"/>
        <v>0.18260318229229261</v>
      </c>
      <c r="BC19" s="204">
        <f t="shared" si="6"/>
        <v>0.19092812529783498</v>
      </c>
      <c r="BD19" s="204">
        <f t="shared" si="6"/>
        <v>0.19528722841451163</v>
      </c>
    </row>
    <row r="20" spans="1:56" ht="15">
      <c r="A20" s="200" t="str">
        <f>VLOOKUP(CONCATENATE($C20,"-",$B20),[1]ACHIEV!$B$19:$C$100,2,FALSE)</f>
        <v>LO12Med</v>
      </c>
      <c r="B20" s="200" t="str">
        <f t="shared" si="4"/>
        <v>NR</v>
      </c>
      <c r="C20" s="200" t="str">
        <f>'7PSourceSummary'!$D$2</f>
        <v>MotorsRewind</v>
      </c>
      <c r="D20" s="200" t="s">
        <v>425</v>
      </c>
      <c r="E20" s="201" t="str">
        <f>'SC-NR'!$A$9</f>
        <v>Motors/Drives</v>
      </c>
      <c r="F20" s="250">
        <f t="shared" si="1"/>
        <v>1.1033992074011437E-3</v>
      </c>
      <c r="G20" s="250">
        <f>INDEX('SC-NR'!$A$61:$D$78,MATCH($J20,'SC-NR'!$D$61:$D$78,0),1)</f>
        <v>8.1837109758233986</v>
      </c>
      <c r="H20" s="250">
        <f>INDEX('SC-NR'!$A$61:$D$78,MATCH($J20,'SC-NR'!$D$61:$D$78,0),2)</f>
        <v>29.434815926981109</v>
      </c>
      <c r="I20" s="251" t="str">
        <f>'SC-NR'!C78</f>
        <v>Other</v>
      </c>
      <c r="J20" s="202" t="str">
        <f>'SC-NR'!D78</f>
        <v>MotorsRewind-NR-Other</v>
      </c>
      <c r="K20" s="630">
        <f>'SC-NR'!E78</f>
        <v>3.7199933234935458E-3</v>
      </c>
      <c r="L20" s="630">
        <f>'SC-NR'!F78</f>
        <v>7.3730267671642076E-3</v>
      </c>
      <c r="M20" s="630">
        <f>'SC-NR'!G78</f>
        <v>1.0960004289389593E-2</v>
      </c>
      <c r="N20" s="630">
        <f>'SC-NR'!H78</f>
        <v>1.4481819001046784E-2</v>
      </c>
      <c r="O20" s="630">
        <f>'SC-NR'!I78</f>
        <v>1.7939353287546703E-2</v>
      </c>
      <c r="P20" s="630">
        <f>'SC-NR'!J78</f>
        <v>2.097792094739136E-2</v>
      </c>
      <c r="Q20" s="630">
        <f>'SC-NR'!K78</f>
        <v>2.3326096973166992E-2</v>
      </c>
      <c r="R20" s="630">
        <f>'SC-NR'!L78</f>
        <v>2.5127477715187238E-2</v>
      </c>
      <c r="S20" s="630">
        <f>'SC-NR'!M78</f>
        <v>2.6495901435147146E-2</v>
      </c>
      <c r="T20" s="630">
        <f>'SC-NR'!N78</f>
        <v>2.752161422640843E-2</v>
      </c>
      <c r="U20" s="630">
        <f>'SC-NR'!O78</f>
        <v>2.8276158355202773E-2</v>
      </c>
      <c r="V20" s="630">
        <f>'SC-NR'!P78</f>
        <v>2.8816247737142357E-2</v>
      </c>
      <c r="W20" s="630">
        <f>'SC-NR'!Q78</f>
        <v>2.9186840414605831E-2</v>
      </c>
      <c r="X20" s="630">
        <f>'SC-NR'!R78</f>
        <v>2.9423574416421478E-2</v>
      </c>
      <c r="Y20" s="630">
        <f>'SC-NR'!S78</f>
        <v>2.955469890703943E-2</v>
      </c>
      <c r="Z20" s="630">
        <f>'SC-NR'!T78</f>
        <v>2.9602605201214025E-2</v>
      </c>
      <c r="AA20" s="630">
        <f>'SC-NR'!U78</f>
        <v>2.933830351418092E-2</v>
      </c>
      <c r="AB20" s="630">
        <f>'SC-NR'!V78</f>
        <v>2.9075009733960374E-2</v>
      </c>
      <c r="AC20" s="630">
        <f>'SC-NR'!W78</f>
        <v>2.8813588348460786E-2</v>
      </c>
      <c r="AD20" s="630">
        <f>'SC-NR'!X78</f>
        <v>2.8554348037711733E-2</v>
      </c>
      <c r="AE20" s="630">
        <f>'SC-NR'!Y78</f>
        <v>0.22914750134557568</v>
      </c>
      <c r="AF20" s="204">
        <f t="shared" si="5"/>
        <v>0.48341687777495596</v>
      </c>
      <c r="AG20" s="204">
        <f t="shared" si="5"/>
        <v>0.44566614837804275</v>
      </c>
      <c r="AH20" s="204">
        <f t="shared" si="5"/>
        <v>0.51395499477715156</v>
      </c>
      <c r="AI20" s="204">
        <f t="shared" si="5"/>
        <v>0.47267129430731664</v>
      </c>
      <c r="AJ20" s="204">
        <f t="shared" si="5"/>
        <v>0.49287147213160826</v>
      </c>
      <c r="AK20" s="204">
        <f t="shared" si="5"/>
        <v>0.50170917654500069</v>
      </c>
      <c r="AL20" s="204">
        <f t="shared" si="5"/>
        <v>0.48710534714373788</v>
      </c>
      <c r="AM20" s="204">
        <f t="shared" si="5"/>
        <v>0.5234573622474108</v>
      </c>
      <c r="AN20" s="204">
        <f t="shared" si="5"/>
        <v>0.46045761269665408</v>
      </c>
      <c r="AO20" s="204">
        <f t="shared" si="5"/>
        <v>0.50736970819603355</v>
      </c>
      <c r="AP20" s="204">
        <f t="shared" si="6"/>
        <v>0.45610924522091217</v>
      </c>
      <c r="AQ20" s="204">
        <f t="shared" si="6"/>
        <v>0.4731390021516465</v>
      </c>
      <c r="AR20" s="204">
        <f t="shared" si="6"/>
        <v>0</v>
      </c>
      <c r="AS20" s="204">
        <f t="shared" si="6"/>
        <v>0.19852086422447834</v>
      </c>
      <c r="AT20" s="204">
        <f t="shared" si="6"/>
        <v>0.17465128618286838</v>
      </c>
      <c r="AU20" s="204">
        <f t="shared" si="6"/>
        <v>0.17175362478695694</v>
      </c>
      <c r="AV20" s="204">
        <f t="shared" si="6"/>
        <v>0.19348829041131402</v>
      </c>
      <c r="AW20" s="204">
        <f t="shared" si="6"/>
        <v>0.20759264765619653</v>
      </c>
      <c r="AX20" s="204">
        <f t="shared" si="6"/>
        <v>0.19586818778593648</v>
      </c>
      <c r="AY20" s="204">
        <f t="shared" si="6"/>
        <v>0.22763666719469766</v>
      </c>
      <c r="AZ20" s="204">
        <f t="shared" si="6"/>
        <v>0.19898899354426094</v>
      </c>
      <c r="BA20" s="204">
        <f t="shared" si="6"/>
        <v>0.22045878854999015</v>
      </c>
      <c r="BB20" s="204">
        <f t="shared" si="6"/>
        <v>0.18517291342779502</v>
      </c>
      <c r="BC20" s="204">
        <f t="shared" si="6"/>
        <v>0.19361501137540396</v>
      </c>
      <c r="BD20" s="204">
        <f t="shared" si="6"/>
        <v>0.19803545911302955</v>
      </c>
    </row>
    <row r="21" spans="1:56" ht="15">
      <c r="A21" s="200" t="str">
        <f>VLOOKUP(CONCATENATE($C21,"-",$B21),[1]ACHIEV!$B$19:$C$100,2,FALSE)</f>
        <v>LO12Med</v>
      </c>
      <c r="B21" s="200" t="s">
        <v>370</v>
      </c>
      <c r="C21" s="200" t="str">
        <f>'7PSourceSummary'!$D$2</f>
        <v>MotorsRewind</v>
      </c>
      <c r="D21" s="200" t="s">
        <v>425</v>
      </c>
      <c r="E21" s="201" t="str">
        <f>'SC-NR'!$A$9</f>
        <v>Motors/Drives</v>
      </c>
      <c r="F21" s="250">
        <f t="shared" ref="F21:F38" si="7">VLOOKUP(J21,MeasureOutputN,14,FALSE)</f>
        <v>1.3696744567852645E-3</v>
      </c>
      <c r="G21" s="250">
        <f>INDEX('SC-New'!$A$61:$D$78,MATCH($J21,'SC-New'!$D$61:$D$78,0),1)</f>
        <v>10.158626007806667</v>
      </c>
      <c r="H21" s="250">
        <f>INDEX('SC-New'!$A$61:$D$78,MATCH($J21,'SC-New'!$D$61:$D$78,0),2)</f>
        <v>38.707287267638193</v>
      </c>
      <c r="I21" s="251" t="str">
        <f>'SC-New'!C61</f>
        <v>Large Off</v>
      </c>
      <c r="J21" s="202" t="str">
        <f>'SC-New'!D61</f>
        <v>MotorsRewind-New-Large Off</v>
      </c>
      <c r="K21" s="630">
        <f>'SC-NR'!E61</f>
        <v>5.1222496917184739E-3</v>
      </c>
      <c r="L21" s="630">
        <f>'SC-NR'!F61</f>
        <v>1.0213765885286637E-2</v>
      </c>
      <c r="M21" s="630">
        <f>'SC-NR'!G61</f>
        <v>1.5274686881446167E-2</v>
      </c>
      <c r="N21" s="630">
        <f>'SC-NR'!H61</f>
        <v>2.0305150427735768E-2</v>
      </c>
      <c r="O21" s="630">
        <f>'SC-NR'!I61</f>
        <v>2.5305293720565704E-2</v>
      </c>
      <c r="P21" s="630">
        <f>'SC-NR'!J61</f>
        <v>2.9770665850496734E-2</v>
      </c>
      <c r="Q21" s="630">
        <f>'SC-NR'!K61</f>
        <v>3.3303485170592791E-2</v>
      </c>
      <c r="R21" s="630">
        <f>'SC-NR'!L61</f>
        <v>3.609258665403671E-2</v>
      </c>
      <c r="S21" s="630">
        <f>'SC-NR'!M61</f>
        <v>3.8288584816585654E-2</v>
      </c>
      <c r="T21" s="630">
        <f>'SC-NR'!N61</f>
        <v>4.0011609537930717E-2</v>
      </c>
      <c r="U21" s="630">
        <f>'SC-NR'!O61</f>
        <v>4.1357476152810872E-2</v>
      </c>
      <c r="V21" s="630">
        <f>'SC-NR'!P61</f>
        <v>4.2402606715683216E-2</v>
      </c>
      <c r="W21" s="630">
        <f>'SC-NR'!Q61</f>
        <v>4.3207955201421587E-2</v>
      </c>
      <c r="X21" s="630">
        <f>'SC-NR'!R61</f>
        <v>4.3822138245391544E-2</v>
      </c>
      <c r="Y21" s="630">
        <f>'SC-NR'!S61</f>
        <v>4.4283932221731749E-2</v>
      </c>
      <c r="Z21" s="630">
        <f>'SC-NR'!T61</f>
        <v>4.4624264912989098E-2</v>
      </c>
      <c r="AA21" s="630">
        <f>'SC-NR'!U61</f>
        <v>4.449360991684731E-2</v>
      </c>
      <c r="AB21" s="630">
        <f>'SC-NR'!V61</f>
        <v>4.4361274853240124E-2</v>
      </c>
      <c r="AC21" s="630">
        <f>'SC-NR'!W61</f>
        <v>4.422858045896845E-2</v>
      </c>
      <c r="AD21" s="630">
        <f>'SC-NR'!X61</f>
        <v>4.4096021324764541E-2</v>
      </c>
      <c r="AE21" s="630">
        <f>'SC-NR'!Y61</f>
        <v>0.35386880808856191</v>
      </c>
      <c r="AF21" s="204">
        <f t="shared" ref="AF21:AO30" si="8">VLOOKUP($J21,MeasureOutputN,COLUMN()-17,FALSE)</f>
        <v>0.60007633232468383</v>
      </c>
      <c r="AG21" s="204">
        <f t="shared" si="8"/>
        <v>0.55321549589019947</v>
      </c>
      <c r="AH21" s="204">
        <f t="shared" si="8"/>
        <v>0.63798398944068235</v>
      </c>
      <c r="AI21" s="204">
        <f t="shared" si="8"/>
        <v>0.58673759589986341</v>
      </c>
      <c r="AJ21" s="204">
        <f t="shared" si="8"/>
        <v>0.61181253469161634</v>
      </c>
      <c r="AK21" s="204">
        <f t="shared" si="8"/>
        <v>0.62278297758340762</v>
      </c>
      <c r="AL21" s="204">
        <f t="shared" si="8"/>
        <v>0.60465491299174312</v>
      </c>
      <c r="AM21" s="204">
        <f t="shared" si="8"/>
        <v>0.64977949365683652</v>
      </c>
      <c r="AN21" s="204">
        <f t="shared" si="8"/>
        <v>0.57157647595957084</v>
      </c>
      <c r="AO21" s="204">
        <f t="shared" si="8"/>
        <v>0.6298095238798338</v>
      </c>
      <c r="AP21" s="204">
        <f t="shared" ref="AP21:BD30" si="9">VLOOKUP($J21,MeasureOutputN,COLUMN()-17,FALSE)</f>
        <v>0.56617874880851793</v>
      </c>
      <c r="AQ21" s="204">
        <f t="shared" si="9"/>
        <v>0.58731817225275529</v>
      </c>
      <c r="AR21" s="204">
        <f t="shared" si="9"/>
        <v>0</v>
      </c>
      <c r="AS21" s="204">
        <f t="shared" si="9"/>
        <v>0.24642845041336919</v>
      </c>
      <c r="AT21" s="204">
        <f t="shared" si="9"/>
        <v>0.21679860192468003</v>
      </c>
      <c r="AU21" s="204">
        <f t="shared" si="9"/>
        <v>0.21320166912667618</v>
      </c>
      <c r="AV21" s="204">
        <f t="shared" si="9"/>
        <v>0.24018140242063704</v>
      </c>
      <c r="AW21" s="204">
        <f t="shared" si="9"/>
        <v>0.25768946089857514</v>
      </c>
      <c r="AX21" s="204">
        <f t="shared" si="9"/>
        <v>0.24313562299821773</v>
      </c>
      <c r="AY21" s="204">
        <f t="shared" si="9"/>
        <v>0.28257055686913701</v>
      </c>
      <c r="AZ21" s="204">
        <f t="shared" si="9"/>
        <v>0.24700954995329791</v>
      </c>
      <c r="BA21" s="204">
        <f t="shared" si="9"/>
        <v>0.27366049334215997</v>
      </c>
      <c r="BB21" s="204">
        <f t="shared" si="9"/>
        <v>0.22985933641182446</v>
      </c>
      <c r="BC21" s="204">
        <f t="shared" si="9"/>
        <v>0.24033870402688159</v>
      </c>
      <c r="BD21" s="204">
        <f t="shared" si="9"/>
        <v>0.24582590604150009</v>
      </c>
    </row>
    <row r="22" spans="1:56" ht="15">
      <c r="A22" s="200" t="str">
        <f>VLOOKUP(CONCATENATE($C22,"-",$B22),[1]ACHIEV!$B$19:$C$100,2,FALSE)</f>
        <v>LO12Med</v>
      </c>
      <c r="B22" s="200" t="s">
        <v>370</v>
      </c>
      <c r="C22" s="200" t="str">
        <f>'7PSourceSummary'!$D$2</f>
        <v>MotorsRewind</v>
      </c>
      <c r="D22" s="200" t="s">
        <v>425</v>
      </c>
      <c r="E22" s="201" t="str">
        <f>'SC-NR'!$A$9</f>
        <v>Motors/Drives</v>
      </c>
      <c r="F22" s="250">
        <f t="shared" si="7"/>
        <v>1.3696744567852643E-3</v>
      </c>
      <c r="G22" s="250">
        <f>INDEX('SC-New'!$A$61:$D$78,MATCH($J22,'SC-New'!$D$61:$D$78,0),1)</f>
        <v>10.158626007806665</v>
      </c>
      <c r="H22" s="250">
        <f>INDEX('SC-New'!$A$61:$D$78,MATCH($J22,'SC-New'!$D$61:$D$78,0),2)</f>
        <v>38.707287267638193</v>
      </c>
      <c r="I22" s="251" t="str">
        <f>'SC-New'!C62</f>
        <v>Medium Off</v>
      </c>
      <c r="J22" s="202" t="str">
        <f>'SC-New'!D62</f>
        <v>MotorsRewind-New-Medium Off</v>
      </c>
      <c r="K22" s="630">
        <f>'SC-NR'!E62</f>
        <v>2.5704603897722883E-3</v>
      </c>
      <c r="L22" s="630">
        <f>'SC-NR'!F62</f>
        <v>5.1254980172059442E-3</v>
      </c>
      <c r="M22" s="630">
        <f>'SC-NR'!G62</f>
        <v>7.6651822847314905E-3</v>
      </c>
      <c r="N22" s="630">
        <f>'SC-NR'!H62</f>
        <v>1.0189582317169727E-2</v>
      </c>
      <c r="O22" s="630">
        <f>'SC-NR'!I62</f>
        <v>1.269876696277277E-2</v>
      </c>
      <c r="P22" s="630">
        <f>'SC-NR'!J62</f>
        <v>1.4939591381023654E-2</v>
      </c>
      <c r="Q22" s="630">
        <f>'SC-NR'!K62</f>
        <v>1.671243977246601E-2</v>
      </c>
      <c r="R22" s="630">
        <f>'SC-NR'!L62</f>
        <v>1.811207378441955E-2</v>
      </c>
      <c r="S22" s="630">
        <f>'SC-NR'!M62</f>
        <v>1.9214075176887987E-2</v>
      </c>
      <c r="T22" s="630">
        <f>'SC-NR'!N62</f>
        <v>2.0078727832141516E-2</v>
      </c>
      <c r="U22" s="630">
        <f>'SC-NR'!O62</f>
        <v>2.0754114045558554E-2</v>
      </c>
      <c r="V22" s="630">
        <f>'SC-NR'!P62</f>
        <v>2.1278584127200066E-2</v>
      </c>
      <c r="W22" s="630">
        <f>'SC-NR'!Q62</f>
        <v>2.1682726156023936E-2</v>
      </c>
      <c r="X22" s="630">
        <f>'SC-NR'!R62</f>
        <v>2.1990937055845355E-2</v>
      </c>
      <c r="Y22" s="630">
        <f>'SC-NR'!S62</f>
        <v>2.2222675685521519E-2</v>
      </c>
      <c r="Z22" s="630">
        <f>'SC-NR'!T62</f>
        <v>2.2393462303681878E-2</v>
      </c>
      <c r="AA22" s="630">
        <f>'SC-NR'!U62</f>
        <v>2.2327896680660562E-2</v>
      </c>
      <c r="AB22" s="630">
        <f>'SC-NR'!V62</f>
        <v>2.2261487961903598E-2</v>
      </c>
      <c r="AC22" s="630">
        <f>'SC-NR'!W62</f>
        <v>2.2194898922917147E-2</v>
      </c>
      <c r="AD22" s="630">
        <f>'SC-NR'!X62</f>
        <v>2.2128377760482498E-2</v>
      </c>
      <c r="AE22" s="630">
        <f>'SC-NR'!Y62</f>
        <v>0.17757934679330606</v>
      </c>
      <c r="AF22" s="204">
        <f t="shared" si="8"/>
        <v>0.60007633232468371</v>
      </c>
      <c r="AG22" s="204">
        <f t="shared" si="8"/>
        <v>0.55321549589019936</v>
      </c>
      <c r="AH22" s="204">
        <f t="shared" si="8"/>
        <v>0.63798398944068224</v>
      </c>
      <c r="AI22" s="204">
        <f t="shared" si="8"/>
        <v>0.5867375958998633</v>
      </c>
      <c r="AJ22" s="204">
        <f t="shared" si="8"/>
        <v>0.61181253469161623</v>
      </c>
      <c r="AK22" s="204">
        <f t="shared" si="8"/>
        <v>0.6227829775834075</v>
      </c>
      <c r="AL22" s="204">
        <f t="shared" si="8"/>
        <v>0.60465491299174301</v>
      </c>
      <c r="AM22" s="204">
        <f t="shared" si="8"/>
        <v>0.64977949365683629</v>
      </c>
      <c r="AN22" s="204">
        <f t="shared" si="8"/>
        <v>0.57157647595957073</v>
      </c>
      <c r="AO22" s="204">
        <f t="shared" si="8"/>
        <v>0.62980952387983369</v>
      </c>
      <c r="AP22" s="204">
        <f t="shared" si="9"/>
        <v>0.56617874880851782</v>
      </c>
      <c r="AQ22" s="204">
        <f t="shared" si="9"/>
        <v>0.58731817225275518</v>
      </c>
      <c r="AR22" s="204">
        <f t="shared" si="9"/>
        <v>0</v>
      </c>
      <c r="AS22" s="204">
        <f t="shared" si="9"/>
        <v>0.24642845041336917</v>
      </c>
      <c r="AT22" s="204">
        <f t="shared" si="9"/>
        <v>0.21679860192467998</v>
      </c>
      <c r="AU22" s="204">
        <f t="shared" si="9"/>
        <v>0.21320166912667615</v>
      </c>
      <c r="AV22" s="204">
        <f t="shared" si="9"/>
        <v>0.24018140242063699</v>
      </c>
      <c r="AW22" s="204">
        <f t="shared" si="9"/>
        <v>0.25768946089857508</v>
      </c>
      <c r="AX22" s="204">
        <f t="shared" si="9"/>
        <v>0.2431356229982177</v>
      </c>
      <c r="AY22" s="204">
        <f t="shared" si="9"/>
        <v>0.28257055686913696</v>
      </c>
      <c r="AZ22" s="204">
        <f t="shared" si="9"/>
        <v>0.24700954995329785</v>
      </c>
      <c r="BA22" s="204">
        <f t="shared" si="9"/>
        <v>0.27366049334215992</v>
      </c>
      <c r="BB22" s="204">
        <f t="shared" si="9"/>
        <v>0.22985933641182441</v>
      </c>
      <c r="BC22" s="204">
        <f t="shared" si="9"/>
        <v>0.24033870402688157</v>
      </c>
      <c r="BD22" s="204">
        <f t="shared" si="9"/>
        <v>0.24582590604150004</v>
      </c>
    </row>
    <row r="23" spans="1:56" ht="15">
      <c r="A23" s="200" t="str">
        <f>VLOOKUP(CONCATENATE($C23,"-",$B23),[1]ACHIEV!$B$19:$C$100,2,FALSE)</f>
        <v>LO12Med</v>
      </c>
      <c r="B23" s="200" t="s">
        <v>370</v>
      </c>
      <c r="C23" s="200" t="str">
        <f>'7PSourceSummary'!$D$2</f>
        <v>MotorsRewind</v>
      </c>
      <c r="D23" s="200" t="s">
        <v>425</v>
      </c>
      <c r="E23" s="201" t="str">
        <f>'SC-NR'!$A$9</f>
        <v>Motors/Drives</v>
      </c>
      <c r="F23" s="250">
        <f t="shared" si="7"/>
        <v>1.3696744567852645E-3</v>
      </c>
      <c r="G23" s="250">
        <f>INDEX('SC-New'!$A$61:$D$78,MATCH($J23,'SC-New'!$D$61:$D$78,0),1)</f>
        <v>10.158626007806667</v>
      </c>
      <c r="H23" s="250">
        <f>INDEX('SC-New'!$A$61:$D$78,MATCH($J23,'SC-New'!$D$61:$D$78,0),2)</f>
        <v>38.707287267638193</v>
      </c>
      <c r="I23" s="251" t="str">
        <f>'SC-New'!C63</f>
        <v>Small Off</v>
      </c>
      <c r="J23" s="202" t="str">
        <f>'SC-New'!D63</f>
        <v>MotorsRewind-New-Small Off</v>
      </c>
      <c r="K23" s="630">
        <f>'SC-NR'!E63</f>
        <v>2.4809022725919244E-3</v>
      </c>
      <c r="L23" s="630">
        <f>'SC-NR'!F63</f>
        <v>4.9469191315482976E-3</v>
      </c>
      <c r="M23" s="630">
        <f>'SC-NR'!G63</f>
        <v>7.3981175612304797E-3</v>
      </c>
      <c r="N23" s="630">
        <f>'SC-NR'!H63</f>
        <v>9.8345642780623826E-3</v>
      </c>
      <c r="O23" s="630">
        <f>'SC-NR'!I63</f>
        <v>1.2256325731535244E-2</v>
      </c>
      <c r="P23" s="630">
        <f>'SC-NR'!J63</f>
        <v>1.4419076970121954E-2</v>
      </c>
      <c r="Q23" s="630">
        <f>'SC-NR'!K63</f>
        <v>1.613015706331877E-2</v>
      </c>
      <c r="R23" s="630">
        <f>'SC-NR'!L63</f>
        <v>1.7481026041836698E-2</v>
      </c>
      <c r="S23" s="630">
        <f>'SC-NR'!M63</f>
        <v>1.854463230079819E-2</v>
      </c>
      <c r="T23" s="630">
        <f>'SC-NR'!N63</f>
        <v>1.9379159355156394E-2</v>
      </c>
      <c r="U23" s="630">
        <f>'SC-NR'!O63</f>
        <v>2.0031014251816383E-2</v>
      </c>
      <c r="V23" s="630">
        <f>'SC-NR'!P63</f>
        <v>2.0537211127141946E-2</v>
      </c>
      <c r="W23" s="630">
        <f>'SC-NR'!Q63</f>
        <v>2.0927272332421948E-2</v>
      </c>
      <c r="X23" s="630">
        <f>'SC-NR'!R63</f>
        <v>2.1224744771541036E-2</v>
      </c>
      <c r="Y23" s="630">
        <f>'SC-NR'!S63</f>
        <v>2.1448409331904807E-2</v>
      </c>
      <c r="Z23" s="630">
        <f>'SC-NR'!T63</f>
        <v>2.1613245526544589E-2</v>
      </c>
      <c r="AA23" s="630">
        <f>'SC-NR'!U63</f>
        <v>2.1549964293422017E-2</v>
      </c>
      <c r="AB23" s="630">
        <f>'SC-NR'!V63</f>
        <v>2.1485869339094146E-2</v>
      </c>
      <c r="AC23" s="630">
        <f>'SC-NR'!W63</f>
        <v>2.1421600347123475E-2</v>
      </c>
      <c r="AD23" s="630">
        <f>'SC-NR'!X63</f>
        <v>2.1357396866799005E-2</v>
      </c>
      <c r="AE23" s="630">
        <f>'SC-NR'!Y63</f>
        <v>0.17139225594677632</v>
      </c>
      <c r="AF23" s="204">
        <f t="shared" si="8"/>
        <v>0.60007633232468383</v>
      </c>
      <c r="AG23" s="204">
        <f t="shared" si="8"/>
        <v>0.55321549589019947</v>
      </c>
      <c r="AH23" s="204">
        <f t="shared" si="8"/>
        <v>0.63798398944068235</v>
      </c>
      <c r="AI23" s="204">
        <f t="shared" si="8"/>
        <v>0.58673759589986341</v>
      </c>
      <c r="AJ23" s="204">
        <f t="shared" si="8"/>
        <v>0.61181253469161634</v>
      </c>
      <c r="AK23" s="204">
        <f t="shared" si="8"/>
        <v>0.62278297758340762</v>
      </c>
      <c r="AL23" s="204">
        <f t="shared" si="8"/>
        <v>0.60465491299174312</v>
      </c>
      <c r="AM23" s="204">
        <f t="shared" si="8"/>
        <v>0.64977949365683652</v>
      </c>
      <c r="AN23" s="204">
        <f t="shared" si="8"/>
        <v>0.57157647595957084</v>
      </c>
      <c r="AO23" s="204">
        <f t="shared" si="8"/>
        <v>0.6298095238798338</v>
      </c>
      <c r="AP23" s="204">
        <f t="shared" si="9"/>
        <v>0.56617874880851793</v>
      </c>
      <c r="AQ23" s="204">
        <f t="shared" si="9"/>
        <v>0.58731817225275529</v>
      </c>
      <c r="AR23" s="204">
        <f t="shared" si="9"/>
        <v>0</v>
      </c>
      <c r="AS23" s="204">
        <f t="shared" si="9"/>
        <v>0.24642845041336919</v>
      </c>
      <c r="AT23" s="204">
        <f t="shared" si="9"/>
        <v>0.21679860192468003</v>
      </c>
      <c r="AU23" s="204">
        <f t="shared" si="9"/>
        <v>0.21320166912667618</v>
      </c>
      <c r="AV23" s="204">
        <f t="shared" si="9"/>
        <v>0.24018140242063704</v>
      </c>
      <c r="AW23" s="204">
        <f t="shared" si="9"/>
        <v>0.25768946089857514</v>
      </c>
      <c r="AX23" s="204">
        <f t="shared" si="9"/>
        <v>0.24313562299821773</v>
      </c>
      <c r="AY23" s="204">
        <f t="shared" si="9"/>
        <v>0.28257055686913701</v>
      </c>
      <c r="AZ23" s="204">
        <f t="shared" si="9"/>
        <v>0.24700954995329791</v>
      </c>
      <c r="BA23" s="204">
        <f t="shared" si="9"/>
        <v>0.27366049334215997</v>
      </c>
      <c r="BB23" s="204">
        <f t="shared" si="9"/>
        <v>0.22985933641182446</v>
      </c>
      <c r="BC23" s="204">
        <f t="shared" si="9"/>
        <v>0.24033870402688159</v>
      </c>
      <c r="BD23" s="204">
        <f t="shared" si="9"/>
        <v>0.24582590604150009</v>
      </c>
    </row>
    <row r="24" spans="1:56" ht="15">
      <c r="A24" s="200" t="str">
        <f>VLOOKUP(CONCATENATE($C24,"-",$B24),[1]ACHIEV!$B$19:$C$100,2,FALSE)</f>
        <v>LO12Med</v>
      </c>
      <c r="B24" s="200" t="s">
        <v>370</v>
      </c>
      <c r="C24" s="200" t="str">
        <f>'7PSourceSummary'!$D$2</f>
        <v>MotorsRewind</v>
      </c>
      <c r="D24" s="200" t="s">
        <v>425</v>
      </c>
      <c r="E24" s="201" t="str">
        <f>'SC-NR'!$A$9</f>
        <v>Motors/Drives</v>
      </c>
      <c r="F24" s="250">
        <f t="shared" si="7"/>
        <v>1.0964095818715583E-3</v>
      </c>
      <c r="G24" s="250">
        <f>INDEX('SC-New'!$A$61:$D$78,MATCH($J24,'SC-New'!$D$61:$D$78,0),1)</f>
        <v>8.1318701961856377</v>
      </c>
      <c r="H24" s="250">
        <f>INDEX('SC-New'!$A$61:$D$78,MATCH($J24,'SC-New'!$D$61:$D$78,0),2)</f>
        <v>23.253168366543058</v>
      </c>
      <c r="I24" s="251" t="str">
        <f>'SC-New'!C64</f>
        <v>XLarge Ret</v>
      </c>
      <c r="J24" s="202" t="str">
        <f>'SC-New'!D64</f>
        <v>MotorsRewind-New-XLarge Ret</v>
      </c>
      <c r="K24" s="630">
        <f>'SC-NR'!E64</f>
        <v>1.4925673345045519E-3</v>
      </c>
      <c r="L24" s="630">
        <f>'SC-NR'!F64</f>
        <v>2.9714030495316614E-3</v>
      </c>
      <c r="M24" s="630">
        <f>'SC-NR'!G64</f>
        <v>4.4366018932557229E-3</v>
      </c>
      <c r="N24" s="630">
        <f>'SC-NR'!H64</f>
        <v>5.8882580327289961E-3</v>
      </c>
      <c r="O24" s="630">
        <f>'SC-NR'!I64</f>
        <v>7.3264650572230526E-3</v>
      </c>
      <c r="P24" s="630">
        <f>'SC-NR'!J64</f>
        <v>8.6054607151925932E-3</v>
      </c>
      <c r="Q24" s="630">
        <f>'SC-NR'!K64</f>
        <v>9.6112027872671067E-3</v>
      </c>
      <c r="R24" s="630">
        <f>'SC-NR'!L64</f>
        <v>1.0399406203472976E-2</v>
      </c>
      <c r="S24" s="630">
        <f>'SC-NR'!M64</f>
        <v>1.1014437607146417E-2</v>
      </c>
      <c r="T24" s="630">
        <f>'SC-NR'!N64</f>
        <v>1.1491626775207348E-2</v>
      </c>
      <c r="U24" s="630">
        <f>'SC-NR'!O64</f>
        <v>1.1859107248346159E-2</v>
      </c>
      <c r="V24" s="630">
        <f>'SC-NR'!P64</f>
        <v>1.2139282061648373E-2</v>
      </c>
      <c r="W24" s="630">
        <f>'SC-NR'!Q64</f>
        <v>1.2349990935200028E-2</v>
      </c>
      <c r="X24" s="630">
        <f>'SC-NR'!R64</f>
        <v>1.2505439731304887E-2</v>
      </c>
      <c r="Y24" s="630">
        <f>'SC-NR'!S64</f>
        <v>1.261694059985009E-2</v>
      </c>
      <c r="Z24" s="630">
        <f>'SC-NR'!T64</f>
        <v>1.2693501370858128E-2</v>
      </c>
      <c r="AA24" s="630">
        <f>'SC-NR'!U64</f>
        <v>1.2636025107774652E-2</v>
      </c>
      <c r="AB24" s="630">
        <f>'SC-NR'!V64</f>
        <v>1.2578224263544477E-2</v>
      </c>
      <c r="AC24" s="630">
        <f>'SC-NR'!W64</f>
        <v>1.2520474674042773E-2</v>
      </c>
      <c r="AD24" s="630">
        <f>'SC-NR'!X64</f>
        <v>1.2462916273693338E-2</v>
      </c>
      <c r="AE24" s="630">
        <f>'SC-NR'!Y64</f>
        <v>0.1000144048053286</v>
      </c>
      <c r="AF24" s="204">
        <f t="shared" si="8"/>
        <v>0.48035461080243685</v>
      </c>
      <c r="AG24" s="204">
        <f t="shared" si="8"/>
        <v>0.44284301830192813</v>
      </c>
      <c r="AH24" s="204">
        <f t="shared" si="8"/>
        <v>0.5106992801378295</v>
      </c>
      <c r="AI24" s="204">
        <f t="shared" si="8"/>
        <v>0.46967709662833329</v>
      </c>
      <c r="AJ24" s="204">
        <f t="shared" si="8"/>
        <v>0.48974931380368136</v>
      </c>
      <c r="AK24" s="204">
        <f t="shared" si="8"/>
        <v>0.49853103463110021</v>
      </c>
      <c r="AL24" s="204">
        <f t="shared" si="8"/>
        <v>0.48401971508314162</v>
      </c>
      <c r="AM24" s="204">
        <f t="shared" si="8"/>
        <v>0.5201414536276906</v>
      </c>
      <c r="AN24" s="204">
        <f t="shared" si="8"/>
        <v>0.45754078416949123</v>
      </c>
      <c r="AO24" s="204">
        <f t="shared" si="8"/>
        <v>0.50415570890950323</v>
      </c>
      <c r="AP24" s="204">
        <f t="shared" si="9"/>
        <v>0.45321996199205716</v>
      </c>
      <c r="AQ24" s="204">
        <f t="shared" si="9"/>
        <v>0.47014184171660239</v>
      </c>
      <c r="AR24" s="204">
        <f t="shared" si="9"/>
        <v>0</v>
      </c>
      <c r="AS24" s="204">
        <f t="shared" si="9"/>
        <v>0.19726330803680717</v>
      </c>
      <c r="AT24" s="204">
        <f t="shared" si="9"/>
        <v>0.17354493493620221</v>
      </c>
      <c r="AU24" s="204">
        <f t="shared" si="9"/>
        <v>0.17066562915259603</v>
      </c>
      <c r="AV24" s="204">
        <f t="shared" si="9"/>
        <v>0.19226261371582309</v>
      </c>
      <c r="AW24" s="204">
        <f t="shared" si="9"/>
        <v>0.20627762507862052</v>
      </c>
      <c r="AX24" s="204">
        <f t="shared" si="9"/>
        <v>0.19462743532155258</v>
      </c>
      <c r="AY24" s="204">
        <f t="shared" si="9"/>
        <v>0.22619467317311293</v>
      </c>
      <c r="AZ24" s="204">
        <f t="shared" si="9"/>
        <v>0.19772847193063808</v>
      </c>
      <c r="BA24" s="204">
        <f t="shared" si="9"/>
        <v>0.21906226373255816</v>
      </c>
      <c r="BB24" s="204">
        <f t="shared" si="9"/>
        <v>0.18399991156736131</v>
      </c>
      <c r="BC24" s="204">
        <f t="shared" si="9"/>
        <v>0.19238853194951427</v>
      </c>
      <c r="BD24" s="204">
        <f t="shared" si="9"/>
        <v>0.19678097778705522</v>
      </c>
    </row>
    <row r="25" spans="1:56" ht="15">
      <c r="A25" s="200" t="str">
        <f>VLOOKUP(CONCATENATE($C25,"-",$B25),[1]ACHIEV!$B$19:$C$100,2,FALSE)</f>
        <v>LO12Med</v>
      </c>
      <c r="B25" s="200" t="s">
        <v>370</v>
      </c>
      <c r="C25" s="200" t="str">
        <f>'7PSourceSummary'!$D$2</f>
        <v>MotorsRewind</v>
      </c>
      <c r="D25" s="200" t="s">
        <v>425</v>
      </c>
      <c r="E25" s="201" t="str">
        <f>'SC-NR'!$A$9</f>
        <v>Motors/Drives</v>
      </c>
      <c r="F25" s="250">
        <f t="shared" si="7"/>
        <v>1.0964095818715583E-3</v>
      </c>
      <c r="G25" s="250">
        <f>INDEX('SC-New'!$A$61:$D$78,MATCH($J25,'SC-New'!$D$61:$D$78,0),1)</f>
        <v>8.1318701961856377</v>
      </c>
      <c r="H25" s="250">
        <f>INDEX('SC-New'!$A$61:$D$78,MATCH($J25,'SC-New'!$D$61:$D$78,0),2)</f>
        <v>23.253168366543061</v>
      </c>
      <c r="I25" s="251" t="str">
        <f>'SC-New'!C65</f>
        <v>Large Ret</v>
      </c>
      <c r="J25" s="202" t="str">
        <f>'SC-New'!D65</f>
        <v>MotorsRewind-New-Large Ret</v>
      </c>
      <c r="K25" s="630">
        <f>'SC-NR'!E65</f>
        <v>2.2541851718388697E-3</v>
      </c>
      <c r="L25" s="630">
        <f>'SC-NR'!F65</f>
        <v>4.4876318400968217E-3</v>
      </c>
      <c r="M25" s="630">
        <f>'SC-NR'!G65</f>
        <v>6.7004831004485628E-3</v>
      </c>
      <c r="N25" s="630">
        <f>'SC-NR'!H65</f>
        <v>8.8928811709153358E-3</v>
      </c>
      <c r="O25" s="630">
        <f>'SC-NR'!I65</f>
        <v>1.1064967396911402E-2</v>
      </c>
      <c r="P25" s="630">
        <f>'SC-NR'!J65</f>
        <v>1.2996600885325022E-2</v>
      </c>
      <c r="Q25" s="630">
        <f>'SC-NR'!K65</f>
        <v>1.4515546672998595E-2</v>
      </c>
      <c r="R25" s="630">
        <f>'SC-NR'!L65</f>
        <v>1.5705949552741228E-2</v>
      </c>
      <c r="S25" s="630">
        <f>'SC-NR'!M65</f>
        <v>1.6634815298577833E-2</v>
      </c>
      <c r="T25" s="630">
        <f>'SC-NR'!N65</f>
        <v>1.7355501542969037E-2</v>
      </c>
      <c r="U25" s="630">
        <f>'SC-NR'!O65</f>
        <v>1.7910497632150375E-2</v>
      </c>
      <c r="V25" s="630">
        <f>'SC-NR'!P65</f>
        <v>1.8333638280527368E-2</v>
      </c>
      <c r="W25" s="630">
        <f>'SC-NR'!Q65</f>
        <v>1.8651866347934906E-2</v>
      </c>
      <c r="X25" s="630">
        <f>'SC-NR'!R65</f>
        <v>1.8886636574415909E-2</v>
      </c>
      <c r="Y25" s="630">
        <f>'SC-NR'!S65</f>
        <v>1.9055033402291807E-2</v>
      </c>
      <c r="Z25" s="630">
        <f>'SC-NR'!T65</f>
        <v>1.9170661120225318E-2</v>
      </c>
      <c r="AA25" s="630">
        <f>'SC-NR'!U65</f>
        <v>1.9083856232445504E-2</v>
      </c>
      <c r="AB25" s="630">
        <f>'SC-NR'!V65</f>
        <v>1.8996561138300436E-2</v>
      </c>
      <c r="AC25" s="630">
        <f>'SC-NR'!W65</f>
        <v>1.8909343452823132E-2</v>
      </c>
      <c r="AD25" s="630">
        <f>'SC-NR'!X65</f>
        <v>1.8822414515291791E-2</v>
      </c>
      <c r="AE25" s="630">
        <f>'SC-NR'!Y65</f>
        <v>0.15104912392933945</v>
      </c>
      <c r="AF25" s="204">
        <f t="shared" si="8"/>
        <v>0.48035461080243691</v>
      </c>
      <c r="AG25" s="204">
        <f t="shared" si="8"/>
        <v>0.44284301830192818</v>
      </c>
      <c r="AH25" s="204">
        <f t="shared" si="8"/>
        <v>0.5106992801378295</v>
      </c>
      <c r="AI25" s="204">
        <f t="shared" si="8"/>
        <v>0.46967709662833335</v>
      </c>
      <c r="AJ25" s="204">
        <f t="shared" si="8"/>
        <v>0.48974931380368142</v>
      </c>
      <c r="AK25" s="204">
        <f t="shared" si="8"/>
        <v>0.49853103463110027</v>
      </c>
      <c r="AL25" s="204">
        <f t="shared" si="8"/>
        <v>0.48401971508314168</v>
      </c>
      <c r="AM25" s="204">
        <f t="shared" si="8"/>
        <v>0.5201414536276906</v>
      </c>
      <c r="AN25" s="204">
        <f t="shared" si="8"/>
        <v>0.45754078416949129</v>
      </c>
      <c r="AO25" s="204">
        <f t="shared" si="8"/>
        <v>0.50415570890950334</v>
      </c>
      <c r="AP25" s="204">
        <f t="shared" si="9"/>
        <v>0.45321996199205722</v>
      </c>
      <c r="AQ25" s="204">
        <f t="shared" si="9"/>
        <v>0.47014184171660245</v>
      </c>
      <c r="AR25" s="204">
        <f t="shared" si="9"/>
        <v>0</v>
      </c>
      <c r="AS25" s="204">
        <f t="shared" si="9"/>
        <v>0.19726330803680719</v>
      </c>
      <c r="AT25" s="204">
        <f t="shared" si="9"/>
        <v>0.17354493493620224</v>
      </c>
      <c r="AU25" s="204">
        <f t="shared" si="9"/>
        <v>0.17066562915259603</v>
      </c>
      <c r="AV25" s="204">
        <f t="shared" si="9"/>
        <v>0.19226261371582309</v>
      </c>
      <c r="AW25" s="204">
        <f t="shared" si="9"/>
        <v>0.20627762507862055</v>
      </c>
      <c r="AX25" s="204">
        <f t="shared" si="9"/>
        <v>0.19462743532155261</v>
      </c>
      <c r="AY25" s="204">
        <f t="shared" si="9"/>
        <v>0.22619467317311295</v>
      </c>
      <c r="AZ25" s="204">
        <f t="shared" si="9"/>
        <v>0.19772847193063811</v>
      </c>
      <c r="BA25" s="204">
        <f t="shared" si="9"/>
        <v>0.21906226373255819</v>
      </c>
      <c r="BB25" s="204">
        <f t="shared" si="9"/>
        <v>0.18399991156736131</v>
      </c>
      <c r="BC25" s="204">
        <f t="shared" si="9"/>
        <v>0.19238853194951427</v>
      </c>
      <c r="BD25" s="204">
        <f t="shared" si="9"/>
        <v>0.19678097778705525</v>
      </c>
    </row>
    <row r="26" spans="1:56" ht="15">
      <c r="A26" s="200" t="str">
        <f>VLOOKUP(CONCATENATE($C26,"-",$B26),[1]ACHIEV!$B$19:$C$100,2,FALSE)</f>
        <v>LO12Med</v>
      </c>
      <c r="B26" s="200" t="s">
        <v>370</v>
      </c>
      <c r="C26" s="200" t="str">
        <f>'7PSourceSummary'!$D$2</f>
        <v>MotorsRewind</v>
      </c>
      <c r="D26" s="200" t="s">
        <v>425</v>
      </c>
      <c r="E26" s="201" t="str">
        <f>'SC-NR'!$A$9</f>
        <v>Motors/Drives</v>
      </c>
      <c r="F26" s="250">
        <f t="shared" si="7"/>
        <v>1.0964095818715583E-3</v>
      </c>
      <c r="G26" s="250">
        <f>INDEX('SC-New'!$A$61:$D$78,MATCH($J26,'SC-New'!$D$61:$D$78,0),1)</f>
        <v>8.1318701961856377</v>
      </c>
      <c r="H26" s="250">
        <f>INDEX('SC-New'!$A$61:$D$78,MATCH($J26,'SC-New'!$D$61:$D$78,0),2)</f>
        <v>23.253168366543061</v>
      </c>
      <c r="I26" s="251" t="str">
        <f>'SC-New'!C66</f>
        <v>Medium Ret</v>
      </c>
      <c r="J26" s="202" t="str">
        <f>'SC-New'!D66</f>
        <v>MotorsRewind-New-Medium Ret</v>
      </c>
      <c r="K26" s="630">
        <f>'SC-NR'!E66</f>
        <v>1.0476618427349696E-3</v>
      </c>
      <c r="L26" s="630">
        <f>'SC-NR'!F66</f>
        <v>2.0856851965167776E-3</v>
      </c>
      <c r="M26" s="630">
        <f>'SC-NR'!G66</f>
        <v>3.1141365669192004E-3</v>
      </c>
      <c r="N26" s="630">
        <f>'SC-NR'!H66</f>
        <v>4.1330820516151624E-3</v>
      </c>
      <c r="O26" s="630">
        <f>'SC-NR'!I66</f>
        <v>5.1425873427221654E-3</v>
      </c>
      <c r="P26" s="630">
        <f>'SC-NR'!J66</f>
        <v>6.0403391003158594E-3</v>
      </c>
      <c r="Q26" s="630">
        <f>'SC-NR'!K66</f>
        <v>6.7462888877640971E-3</v>
      </c>
      <c r="R26" s="630">
        <f>'SC-NR'!L66</f>
        <v>7.2995440906500359E-3</v>
      </c>
      <c r="S26" s="630">
        <f>'SC-NR'!M66</f>
        <v>7.7312465129238542E-3</v>
      </c>
      <c r="T26" s="630">
        <f>'SC-NR'!N66</f>
        <v>8.0661948074407172E-3</v>
      </c>
      <c r="U26" s="630">
        <f>'SC-NR'!O66</f>
        <v>8.3241364498427492E-3</v>
      </c>
      <c r="V26" s="630">
        <f>'SC-NR'!P66</f>
        <v>8.5207965631967364E-3</v>
      </c>
      <c r="W26" s="630">
        <f>'SC-NR'!Q66</f>
        <v>8.6686971916256784E-3</v>
      </c>
      <c r="X26" s="630">
        <f>'SC-NR'!R66</f>
        <v>8.7778097042830756E-3</v>
      </c>
      <c r="Y26" s="630">
        <f>'SC-NR'!S66</f>
        <v>8.8560743176818377E-3</v>
      </c>
      <c r="Z26" s="630">
        <f>'SC-NR'!T66</f>
        <v>8.9098138017112902E-3</v>
      </c>
      <c r="AA26" s="630">
        <f>'SC-NR'!U66</f>
        <v>8.8694701024331982E-3</v>
      </c>
      <c r="AB26" s="630">
        <f>'SC-NR'!V66</f>
        <v>8.8288985733785807E-3</v>
      </c>
      <c r="AC26" s="630">
        <f>'SC-NR'!W66</f>
        <v>8.7883630210079233E-3</v>
      </c>
      <c r="AD26" s="630">
        <f>'SC-NR'!X66</f>
        <v>8.7479616679962818E-3</v>
      </c>
      <c r="AE26" s="630">
        <f>'SC-NR'!Y66</f>
        <v>7.0202042625549771E-2</v>
      </c>
      <c r="AF26" s="204">
        <f t="shared" si="8"/>
        <v>0.48035461080243691</v>
      </c>
      <c r="AG26" s="204">
        <f t="shared" si="8"/>
        <v>0.44284301830192818</v>
      </c>
      <c r="AH26" s="204">
        <f t="shared" si="8"/>
        <v>0.5106992801378295</v>
      </c>
      <c r="AI26" s="204">
        <f t="shared" si="8"/>
        <v>0.46967709662833335</v>
      </c>
      <c r="AJ26" s="204">
        <f t="shared" si="8"/>
        <v>0.48974931380368142</v>
      </c>
      <c r="AK26" s="204">
        <f t="shared" si="8"/>
        <v>0.49853103463110027</v>
      </c>
      <c r="AL26" s="204">
        <f t="shared" si="8"/>
        <v>0.48401971508314168</v>
      </c>
      <c r="AM26" s="204">
        <f t="shared" si="8"/>
        <v>0.5201414536276906</v>
      </c>
      <c r="AN26" s="204">
        <f t="shared" si="8"/>
        <v>0.45754078416949129</v>
      </c>
      <c r="AO26" s="204">
        <f t="shared" si="8"/>
        <v>0.50415570890950334</v>
      </c>
      <c r="AP26" s="204">
        <f t="shared" si="9"/>
        <v>0.45321996199205722</v>
      </c>
      <c r="AQ26" s="204">
        <f t="shared" si="9"/>
        <v>0.47014184171660245</v>
      </c>
      <c r="AR26" s="204">
        <f t="shared" si="9"/>
        <v>0</v>
      </c>
      <c r="AS26" s="204">
        <f t="shared" si="9"/>
        <v>0.19726330803680719</v>
      </c>
      <c r="AT26" s="204">
        <f t="shared" si="9"/>
        <v>0.17354493493620224</v>
      </c>
      <c r="AU26" s="204">
        <f t="shared" si="9"/>
        <v>0.17066562915259603</v>
      </c>
      <c r="AV26" s="204">
        <f t="shared" si="9"/>
        <v>0.19226261371582309</v>
      </c>
      <c r="AW26" s="204">
        <f t="shared" si="9"/>
        <v>0.20627762507862055</v>
      </c>
      <c r="AX26" s="204">
        <f t="shared" si="9"/>
        <v>0.19462743532155261</v>
      </c>
      <c r="AY26" s="204">
        <f t="shared" si="9"/>
        <v>0.22619467317311295</v>
      </c>
      <c r="AZ26" s="204">
        <f t="shared" si="9"/>
        <v>0.19772847193063811</v>
      </c>
      <c r="BA26" s="204">
        <f t="shared" si="9"/>
        <v>0.21906226373255819</v>
      </c>
      <c r="BB26" s="204">
        <f t="shared" si="9"/>
        <v>0.18399991156736131</v>
      </c>
      <c r="BC26" s="204">
        <f t="shared" si="9"/>
        <v>0.19238853194951427</v>
      </c>
      <c r="BD26" s="204">
        <f t="shared" si="9"/>
        <v>0.19678097778705525</v>
      </c>
    </row>
    <row r="27" spans="1:56" ht="15">
      <c r="A27" s="200" t="str">
        <f>VLOOKUP(CONCATENATE($C27,"-",$B27),[1]ACHIEV!$B$19:$C$100,2,FALSE)</f>
        <v>LO12Med</v>
      </c>
      <c r="B27" s="200" t="s">
        <v>370</v>
      </c>
      <c r="C27" s="200" t="str">
        <f>'7PSourceSummary'!$D$2</f>
        <v>MotorsRewind</v>
      </c>
      <c r="D27" s="200" t="s">
        <v>425</v>
      </c>
      <c r="E27" s="201" t="str">
        <f>'SC-NR'!$A$9</f>
        <v>Motors/Drives</v>
      </c>
      <c r="F27" s="250">
        <f t="shared" si="7"/>
        <v>1.0964095818715583E-3</v>
      </c>
      <c r="G27" s="250">
        <f>INDEX('SC-New'!$A$61:$D$78,MATCH($J27,'SC-New'!$D$61:$D$78,0),1)</f>
        <v>8.1318701961856377</v>
      </c>
      <c r="H27" s="250">
        <f>INDEX('SC-New'!$A$61:$D$78,MATCH($J27,'SC-New'!$D$61:$D$78,0),2)</f>
        <v>23.253168366543058</v>
      </c>
      <c r="I27" s="251" t="str">
        <f>'SC-New'!C67</f>
        <v>Small Ret</v>
      </c>
      <c r="J27" s="202" t="str">
        <f>'SC-New'!D67</f>
        <v>MotorsRewind-New-Small Ret</v>
      </c>
      <c r="K27" s="630">
        <f>'SC-NR'!E67</f>
        <v>1.1810415331650497E-3</v>
      </c>
      <c r="L27" s="630">
        <f>'SC-NR'!F67</f>
        <v>2.3512174842249814E-3</v>
      </c>
      <c r="M27" s="630">
        <f>'SC-NR'!G67</f>
        <v>3.5106028256963189E-3</v>
      </c>
      <c r="N27" s="630">
        <f>'SC-NR'!H67</f>
        <v>4.6592720702641538E-3</v>
      </c>
      <c r="O27" s="630">
        <f>'SC-NR'!I67</f>
        <v>5.7972992734261746E-3</v>
      </c>
      <c r="P27" s="630">
        <f>'SC-NR'!J67</f>
        <v>6.809345402186728E-3</v>
      </c>
      <c r="Q27" s="630">
        <f>'SC-NR'!K67</f>
        <v>7.6051709112353819E-3</v>
      </c>
      <c r="R27" s="630">
        <f>'SC-NR'!L67</f>
        <v>8.2288620168904005E-3</v>
      </c>
      <c r="S27" s="630">
        <f>'SC-NR'!M67</f>
        <v>8.7155252414880709E-3</v>
      </c>
      <c r="T27" s="630">
        <f>'SC-NR'!N67</f>
        <v>9.0931163984347783E-3</v>
      </c>
      <c r="U27" s="630">
        <f>'SC-NR'!O67</f>
        <v>9.3838970495791641E-3</v>
      </c>
      <c r="V27" s="630">
        <f>'SC-NR'!P67</f>
        <v>9.6055943113422474E-3</v>
      </c>
      <c r="W27" s="630">
        <f>'SC-NR'!Q67</f>
        <v>9.7723244315304457E-3</v>
      </c>
      <c r="X27" s="630">
        <f>'SC-NR'!R67</f>
        <v>9.8953282520189128E-3</v>
      </c>
      <c r="Y27" s="630">
        <f>'SC-NR'!S67</f>
        <v>9.9835568723910546E-3</v>
      </c>
      <c r="Z27" s="630">
        <f>'SC-NR'!T67</f>
        <v>1.0044138025603576E-2</v>
      </c>
      <c r="AA27" s="630">
        <f>'SC-NR'!U67</f>
        <v>9.9986580982974905E-3</v>
      </c>
      <c r="AB27" s="630">
        <f>'SC-NR'!V67</f>
        <v>9.9529213358012774E-3</v>
      </c>
      <c r="AC27" s="630">
        <f>'SC-NR'!W67</f>
        <v>9.9072251302445742E-3</v>
      </c>
      <c r="AD27" s="630">
        <f>'SC-NR'!X67</f>
        <v>9.8616802092056886E-3</v>
      </c>
      <c r="AE27" s="630">
        <f>'SC-NR'!Y67</f>
        <v>7.9139589390172987E-2</v>
      </c>
      <c r="AF27" s="204">
        <f t="shared" si="8"/>
        <v>0.48035461080243685</v>
      </c>
      <c r="AG27" s="204">
        <f t="shared" si="8"/>
        <v>0.44284301830192813</v>
      </c>
      <c r="AH27" s="204">
        <f t="shared" si="8"/>
        <v>0.5106992801378295</v>
      </c>
      <c r="AI27" s="204">
        <f t="shared" si="8"/>
        <v>0.46967709662833329</v>
      </c>
      <c r="AJ27" s="204">
        <f t="shared" si="8"/>
        <v>0.48974931380368136</v>
      </c>
      <c r="AK27" s="204">
        <f t="shared" si="8"/>
        <v>0.49853103463110021</v>
      </c>
      <c r="AL27" s="204">
        <f t="shared" si="8"/>
        <v>0.48401971508314162</v>
      </c>
      <c r="AM27" s="204">
        <f t="shared" si="8"/>
        <v>0.5201414536276906</v>
      </c>
      <c r="AN27" s="204">
        <f t="shared" si="8"/>
        <v>0.45754078416949123</v>
      </c>
      <c r="AO27" s="204">
        <f t="shared" si="8"/>
        <v>0.50415570890950323</v>
      </c>
      <c r="AP27" s="204">
        <f t="shared" si="9"/>
        <v>0.45321996199205716</v>
      </c>
      <c r="AQ27" s="204">
        <f t="shared" si="9"/>
        <v>0.47014184171660239</v>
      </c>
      <c r="AR27" s="204">
        <f t="shared" si="9"/>
        <v>0</v>
      </c>
      <c r="AS27" s="204">
        <f t="shared" si="9"/>
        <v>0.19726330803680717</v>
      </c>
      <c r="AT27" s="204">
        <f t="shared" si="9"/>
        <v>0.17354493493620221</v>
      </c>
      <c r="AU27" s="204">
        <f t="shared" si="9"/>
        <v>0.17066562915259603</v>
      </c>
      <c r="AV27" s="204">
        <f t="shared" si="9"/>
        <v>0.19226261371582309</v>
      </c>
      <c r="AW27" s="204">
        <f t="shared" si="9"/>
        <v>0.20627762507862052</v>
      </c>
      <c r="AX27" s="204">
        <f t="shared" si="9"/>
        <v>0.19462743532155258</v>
      </c>
      <c r="AY27" s="204">
        <f t="shared" si="9"/>
        <v>0.22619467317311293</v>
      </c>
      <c r="AZ27" s="204">
        <f t="shared" si="9"/>
        <v>0.19772847193063808</v>
      </c>
      <c r="BA27" s="204">
        <f t="shared" si="9"/>
        <v>0.21906226373255816</v>
      </c>
      <c r="BB27" s="204">
        <f t="shared" si="9"/>
        <v>0.18399991156736131</v>
      </c>
      <c r="BC27" s="204">
        <f t="shared" si="9"/>
        <v>0.19238853194951427</v>
      </c>
      <c r="BD27" s="204">
        <f t="shared" si="9"/>
        <v>0.19678097778705522</v>
      </c>
    </row>
    <row r="28" spans="1:56" ht="15">
      <c r="A28" s="200" t="str">
        <f>VLOOKUP(CONCATENATE($C28,"-",$B28),[1]ACHIEV!$B$19:$C$100,2,FALSE)</f>
        <v>LO12Med</v>
      </c>
      <c r="B28" s="200" t="s">
        <v>370</v>
      </c>
      <c r="C28" s="200" t="str">
        <f>'7PSourceSummary'!$D$2</f>
        <v>MotorsRewind</v>
      </c>
      <c r="D28" s="200" t="s">
        <v>425</v>
      </c>
      <c r="E28" s="201" t="str">
        <f>'SC-NR'!$A$9</f>
        <v>Motors/Drives</v>
      </c>
      <c r="F28" s="250">
        <f t="shared" si="7"/>
        <v>5.442667133195683E-4</v>
      </c>
      <c r="G28" s="250">
        <f>INDEX('SC-New'!$A$61:$D$78,MATCH($J28,'SC-New'!$D$61:$D$78,0),1)</f>
        <v>4.0367270935961175</v>
      </c>
      <c r="H28" s="250">
        <f>INDEX('SC-New'!$A$61:$D$78,MATCH($J28,'SC-New'!$D$61:$D$78,0),2)</f>
        <v>38.707287267638193</v>
      </c>
      <c r="I28" s="251" t="str">
        <f>'SC-New'!C68</f>
        <v>School K-12</v>
      </c>
      <c r="J28" s="202" t="str">
        <f>'SC-New'!D68</f>
        <v>MotorsRewind-New-School K-12</v>
      </c>
      <c r="K28" s="630">
        <f>'SC-NR'!E68</f>
        <v>1.2912182702687967E-3</v>
      </c>
      <c r="L28" s="630">
        <f>'SC-NR'!F68</f>
        <v>2.5718485507213889E-3</v>
      </c>
      <c r="M28" s="630">
        <f>'SC-NR'!G68</f>
        <v>3.8419559574951476E-3</v>
      </c>
      <c r="N28" s="630">
        <f>'SC-NR'!H68</f>
        <v>5.1016052507592228E-3</v>
      </c>
      <c r="O28" s="630">
        <f>'SC-NR'!I68</f>
        <v>6.3508608365388883E-3</v>
      </c>
      <c r="P28" s="630">
        <f>'SC-NR'!J68</f>
        <v>7.4632903223887112E-3</v>
      </c>
      <c r="Q28" s="630">
        <f>'SC-NR'!K68</f>
        <v>8.3397310692005112E-3</v>
      </c>
      <c r="R28" s="630">
        <f>'SC-NR'!L68</f>
        <v>9.0281952695458606E-3</v>
      </c>
      <c r="S28" s="630">
        <f>'SC-NR'!M68</f>
        <v>9.5669350318434276E-3</v>
      </c>
      <c r="T28" s="630">
        <f>'SC-NR'!N68</f>
        <v>9.9864264109447189E-3</v>
      </c>
      <c r="U28" s="630">
        <f>'SC-NR'!O68</f>
        <v>1.0310950124979559E-2</v>
      </c>
      <c r="V28" s="630">
        <f>'SC-NR'!P68</f>
        <v>1.0559850944078509E-2</v>
      </c>
      <c r="W28" s="630">
        <f>'SC-NR'!Q68</f>
        <v>1.0748541070552951E-2</v>
      </c>
      <c r="X28" s="630">
        <f>'SC-NR'!R68</f>
        <v>1.0889299551949483E-2</v>
      </c>
      <c r="Y28" s="630">
        <f>'SC-NR'!S68</f>
        <v>1.0991909189415831E-2</v>
      </c>
      <c r="Z28" s="630">
        <f>'SC-NR'!T68</f>
        <v>1.1064163975331441E-2</v>
      </c>
      <c r="AA28" s="630">
        <f>'SC-NR'!U68</f>
        <v>1.1019597845482405E-2</v>
      </c>
      <c r="AB28" s="630">
        <f>'SC-NR'!V68</f>
        <v>1.0974700949667994E-2</v>
      </c>
      <c r="AC28" s="630">
        <f>'SC-NR'!W68</f>
        <v>1.0929800912087466E-2</v>
      </c>
      <c r="AD28" s="630">
        <f>'SC-NR'!X68</f>
        <v>1.0885019981090588E-2</v>
      </c>
      <c r="AE28" s="630">
        <f>'SC-NR'!Y68</f>
        <v>8.7351850144481824E-2</v>
      </c>
      <c r="AF28" s="204">
        <f t="shared" si="8"/>
        <v>0.23845197047901195</v>
      </c>
      <c r="AG28" s="204">
        <f t="shared" si="8"/>
        <v>0.21983090815047554</v>
      </c>
      <c r="AH28" s="204">
        <f t="shared" si="8"/>
        <v>0.25351531333830302</v>
      </c>
      <c r="AI28" s="204">
        <f t="shared" si="8"/>
        <v>0.23315156482582308</v>
      </c>
      <c r="AJ28" s="204">
        <f t="shared" si="8"/>
        <v>0.24311557813954757</v>
      </c>
      <c r="AK28" s="204">
        <f t="shared" si="8"/>
        <v>0.24747489641900891</v>
      </c>
      <c r="AL28" s="204">
        <f t="shared" si="8"/>
        <v>0.24027135831893542</v>
      </c>
      <c r="AM28" s="204">
        <f t="shared" si="8"/>
        <v>0.25820248573891952</v>
      </c>
      <c r="AN28" s="204">
        <f t="shared" si="8"/>
        <v>0.22712699973353528</v>
      </c>
      <c r="AO28" s="204">
        <f t="shared" si="8"/>
        <v>0.25026703088555918</v>
      </c>
      <c r="AP28" s="204">
        <f t="shared" si="9"/>
        <v>0.22498210814900893</v>
      </c>
      <c r="AQ28" s="204">
        <f t="shared" si="9"/>
        <v>0.2333822681012285</v>
      </c>
      <c r="AR28" s="204">
        <f t="shared" si="9"/>
        <v>0</v>
      </c>
      <c r="AS28" s="204">
        <f t="shared" si="9"/>
        <v>9.7923124805667755E-2</v>
      </c>
      <c r="AT28" s="204">
        <f t="shared" si="9"/>
        <v>8.6149129771149913E-2</v>
      </c>
      <c r="AU28" s="204">
        <f t="shared" si="9"/>
        <v>8.4719818753263398E-2</v>
      </c>
      <c r="AV28" s="204">
        <f t="shared" si="9"/>
        <v>9.5440739110212683E-2</v>
      </c>
      <c r="AW28" s="204">
        <f t="shared" si="9"/>
        <v>0.10239790575458423</v>
      </c>
      <c r="AX28" s="204">
        <f t="shared" si="9"/>
        <v>9.6614655960465354E-2</v>
      </c>
      <c r="AY28" s="204">
        <f t="shared" si="9"/>
        <v>0.11228489186329106</v>
      </c>
      <c r="AZ28" s="204">
        <f t="shared" si="9"/>
        <v>9.8154035979590673E-2</v>
      </c>
      <c r="BA28" s="204">
        <f t="shared" si="9"/>
        <v>0.10874430529012942</v>
      </c>
      <c r="BB28" s="204">
        <f t="shared" si="9"/>
        <v>9.1339065961930532E-2</v>
      </c>
      <c r="BC28" s="204">
        <f t="shared" si="9"/>
        <v>9.5503245954672328E-2</v>
      </c>
      <c r="BD28" s="204">
        <f t="shared" si="9"/>
        <v>9.7683692111802597E-2</v>
      </c>
    </row>
    <row r="29" spans="1:56" ht="15">
      <c r="A29" s="200" t="str">
        <f>VLOOKUP(CONCATENATE($C29,"-",$B29),[1]ACHIEV!$B$19:$C$100,2,FALSE)</f>
        <v>LO12Med</v>
      </c>
      <c r="B29" s="200" t="s">
        <v>370</v>
      </c>
      <c r="C29" s="200" t="str">
        <f>'7PSourceSummary'!$D$2</f>
        <v>MotorsRewind</v>
      </c>
      <c r="D29" s="200" t="s">
        <v>425</v>
      </c>
      <c r="E29" s="201" t="str">
        <f>'SC-NR'!$A$9</f>
        <v>Motors/Drives</v>
      </c>
      <c r="F29" s="250">
        <f t="shared" si="7"/>
        <v>5.442667133195683E-4</v>
      </c>
      <c r="G29" s="250">
        <f>INDEX('SC-New'!$A$61:$D$78,MATCH($J29,'SC-New'!$D$61:$D$78,0),1)</f>
        <v>4.0367270935961175</v>
      </c>
      <c r="H29" s="250">
        <f>INDEX('SC-New'!$A$61:$D$78,MATCH($J29,'SC-New'!$D$61:$D$78,0),2)</f>
        <v>38.707287267638193</v>
      </c>
      <c r="I29" s="251" t="str">
        <f>'SC-New'!C69</f>
        <v>University</v>
      </c>
      <c r="J29" s="202" t="str">
        <f>'SC-New'!D69</f>
        <v>MotorsRewind-New-University</v>
      </c>
      <c r="K29" s="630">
        <f>'SC-NR'!E69</f>
        <v>6.5414836555538502E-4</v>
      </c>
      <c r="L29" s="630">
        <f>'SC-NR'!F69</f>
        <v>1.3029327145132159E-3</v>
      </c>
      <c r="M29" s="630">
        <f>'SC-NR'!G69</f>
        <v>1.9463860355755677E-3</v>
      </c>
      <c r="N29" s="630">
        <f>'SC-NR'!H69</f>
        <v>2.5845411371062769E-3</v>
      </c>
      <c r="O29" s="630">
        <f>'SC-NR'!I69</f>
        <v>3.2174306480551767E-3</v>
      </c>
      <c r="P29" s="630">
        <f>'SC-NR'!J69</f>
        <v>3.7810022352298173E-3</v>
      </c>
      <c r="Q29" s="630">
        <f>'SC-NR'!K69</f>
        <v>4.2250187855174207E-3</v>
      </c>
      <c r="R29" s="630">
        <f>'SC-NR'!L69</f>
        <v>4.573803914855434E-3</v>
      </c>
      <c r="S29" s="630">
        <f>'SC-NR'!M69</f>
        <v>4.8467366506145769E-3</v>
      </c>
      <c r="T29" s="630">
        <f>'SC-NR'!N69</f>
        <v>5.0592565679067614E-3</v>
      </c>
      <c r="U29" s="630">
        <f>'SC-NR'!O69</f>
        <v>5.2236646017829094E-3</v>
      </c>
      <c r="V29" s="630">
        <f>'SC-NR'!P69</f>
        <v>5.349761070325817E-3</v>
      </c>
      <c r="W29" s="630">
        <f>'SC-NR'!Q69</f>
        <v>5.4453540004072666E-3</v>
      </c>
      <c r="X29" s="630">
        <f>'SC-NR'!R69</f>
        <v>5.5166641209838836E-3</v>
      </c>
      <c r="Y29" s="630">
        <f>'SC-NR'!S69</f>
        <v>5.5686475293543923E-3</v>
      </c>
      <c r="Z29" s="630">
        <f>'SC-NR'!T69</f>
        <v>5.6052527658187173E-3</v>
      </c>
      <c r="AA29" s="630">
        <f>'SC-NR'!U69</f>
        <v>5.5826749711335435E-3</v>
      </c>
      <c r="AB29" s="630">
        <f>'SC-NR'!V69</f>
        <v>5.5599296060068609E-3</v>
      </c>
      <c r="AC29" s="630">
        <f>'SC-NR'!W69</f>
        <v>5.5371826492196363E-3</v>
      </c>
      <c r="AD29" s="630">
        <f>'SC-NR'!X69</f>
        <v>5.5144960334133431E-3</v>
      </c>
      <c r="AE29" s="630">
        <f>'SC-NR'!Y69</f>
        <v>4.4253610188118318E-2</v>
      </c>
      <c r="AF29" s="204">
        <f t="shared" si="8"/>
        <v>0.23845197047901195</v>
      </c>
      <c r="AG29" s="204">
        <f t="shared" si="8"/>
        <v>0.21983090815047554</v>
      </c>
      <c r="AH29" s="204">
        <f t="shared" si="8"/>
        <v>0.25351531333830302</v>
      </c>
      <c r="AI29" s="204">
        <f t="shared" si="8"/>
        <v>0.23315156482582308</v>
      </c>
      <c r="AJ29" s="204">
        <f t="shared" si="8"/>
        <v>0.24311557813954757</v>
      </c>
      <c r="AK29" s="204">
        <f t="shared" si="8"/>
        <v>0.24747489641900891</v>
      </c>
      <c r="AL29" s="204">
        <f t="shared" si="8"/>
        <v>0.24027135831893542</v>
      </c>
      <c r="AM29" s="204">
        <f t="shared" si="8"/>
        <v>0.25820248573891952</v>
      </c>
      <c r="AN29" s="204">
        <f t="shared" si="8"/>
        <v>0.22712699973353528</v>
      </c>
      <c r="AO29" s="204">
        <f t="shared" si="8"/>
        <v>0.25026703088555918</v>
      </c>
      <c r="AP29" s="204">
        <f t="shared" si="9"/>
        <v>0.22498210814900893</v>
      </c>
      <c r="AQ29" s="204">
        <f t="shared" si="9"/>
        <v>0.2333822681012285</v>
      </c>
      <c r="AR29" s="204">
        <f t="shared" si="9"/>
        <v>0</v>
      </c>
      <c r="AS29" s="204">
        <f t="shared" si="9"/>
        <v>9.7923124805667755E-2</v>
      </c>
      <c r="AT29" s="204">
        <f t="shared" si="9"/>
        <v>8.6149129771149913E-2</v>
      </c>
      <c r="AU29" s="204">
        <f t="shared" si="9"/>
        <v>8.4719818753263398E-2</v>
      </c>
      <c r="AV29" s="204">
        <f t="shared" si="9"/>
        <v>9.5440739110212683E-2</v>
      </c>
      <c r="AW29" s="204">
        <f t="shared" si="9"/>
        <v>0.10239790575458423</v>
      </c>
      <c r="AX29" s="204">
        <f t="shared" si="9"/>
        <v>9.6614655960465354E-2</v>
      </c>
      <c r="AY29" s="204">
        <f t="shared" si="9"/>
        <v>0.11228489186329106</v>
      </c>
      <c r="AZ29" s="204">
        <f t="shared" si="9"/>
        <v>9.8154035979590673E-2</v>
      </c>
      <c r="BA29" s="204">
        <f t="shared" si="9"/>
        <v>0.10874430529012942</v>
      </c>
      <c r="BB29" s="204">
        <f t="shared" si="9"/>
        <v>9.1339065961930532E-2</v>
      </c>
      <c r="BC29" s="204">
        <f t="shared" si="9"/>
        <v>9.5503245954672328E-2</v>
      </c>
      <c r="BD29" s="204">
        <f t="shared" si="9"/>
        <v>9.7683692111802597E-2</v>
      </c>
    </row>
    <row r="30" spans="1:56" ht="15">
      <c r="A30" s="200" t="str">
        <f>VLOOKUP(CONCATENATE($C30,"-",$B30),[1]ACHIEV!$B$19:$C$100,2,FALSE)</f>
        <v>LO12Med</v>
      </c>
      <c r="B30" s="200" t="s">
        <v>370</v>
      </c>
      <c r="C30" s="200" t="str">
        <f>'7PSourceSummary'!$D$2</f>
        <v>MotorsRewind</v>
      </c>
      <c r="D30" s="200" t="s">
        <v>425</v>
      </c>
      <c r="E30" s="201" t="str">
        <f>'SC-NR'!$A$9</f>
        <v>Motors/Drives</v>
      </c>
      <c r="F30" s="250">
        <f t="shared" si="7"/>
        <v>5.1789831554816998E-4</v>
      </c>
      <c r="G30" s="250">
        <f>INDEX('SC-New'!$A$61:$D$78,MATCH($J30,'SC-New'!$D$61:$D$78,0),1)</f>
        <v>3.8411574894046057</v>
      </c>
      <c r="H30" s="250">
        <f>INDEX('SC-New'!$A$61:$D$78,MATCH($J30,'SC-New'!$D$61:$D$78,0),2)</f>
        <v>38.707287267638179</v>
      </c>
      <c r="I30" s="251" t="str">
        <f>'SC-New'!C70</f>
        <v>Warehouse</v>
      </c>
      <c r="J30" s="202" t="str">
        <f>'SC-New'!D70</f>
        <v>MotorsRewind-New-Warehouse</v>
      </c>
      <c r="K30" s="630">
        <f>'SC-NR'!E70</f>
        <v>2.2864295442489345E-3</v>
      </c>
      <c r="L30" s="630">
        <f>'SC-NR'!F70</f>
        <v>4.5559395098704273E-3</v>
      </c>
      <c r="M30" s="630">
        <f>'SC-NR'!G70</f>
        <v>6.8086238005258606E-3</v>
      </c>
      <c r="N30" s="630">
        <f>'SC-NR'!H70</f>
        <v>9.0445758566185513E-3</v>
      </c>
      <c r="O30" s="630">
        <f>'SC-NR'!I70</f>
        <v>1.1263888657436326E-2</v>
      </c>
      <c r="P30" s="630">
        <f>'SC-NR'!J70</f>
        <v>1.3242210477896499E-2</v>
      </c>
      <c r="Q30" s="630">
        <f>'SC-NR'!K70</f>
        <v>1.4803233671225298E-2</v>
      </c>
      <c r="R30" s="630">
        <f>'SC-NR'!L70</f>
        <v>1.6031711546977963E-2</v>
      </c>
      <c r="S30" s="630">
        <f>'SC-NR'!M70</f>
        <v>1.699519566699571E-2</v>
      </c>
      <c r="T30" s="630">
        <f>'SC-NR'!N70</f>
        <v>1.7747527112920963E-2</v>
      </c>
      <c r="U30" s="630">
        <f>'SC-NR'!O70</f>
        <v>1.8331619166054778E-2</v>
      </c>
      <c r="V30" s="630">
        <f>'SC-NR'!P70</f>
        <v>1.8781675214507462E-2</v>
      </c>
      <c r="W30" s="630">
        <f>'SC-NR'!Q70</f>
        <v>1.9124956513910919E-2</v>
      </c>
      <c r="X30" s="630">
        <f>'SC-NR'!R70</f>
        <v>1.9383191163413978E-2</v>
      </c>
      <c r="Y30" s="630">
        <f>'SC-NR'!S70</f>
        <v>1.9573697115906702E-2</v>
      </c>
      <c r="Z30" s="630">
        <f>'SC-NR'!T70</f>
        <v>1.9710277262086729E-2</v>
      </c>
      <c r="AA30" s="630">
        <f>'SC-NR'!U70</f>
        <v>1.9638769521177789E-2</v>
      </c>
      <c r="AB30" s="630">
        <f>'SC-NR'!V70</f>
        <v>1.9566611441773154E-2</v>
      </c>
      <c r="AC30" s="630">
        <f>'SC-NR'!W70</f>
        <v>1.9494386626471353E-2</v>
      </c>
      <c r="AD30" s="630">
        <f>'SC-NR'!X70</f>
        <v>1.9422313160716041E-2</v>
      </c>
      <c r="AE30" s="630">
        <f>'SC-NR'!Y70</f>
        <v>0.15586328657378196</v>
      </c>
      <c r="AF30" s="204">
        <f t="shared" si="8"/>
        <v>0.22689955278913476</v>
      </c>
      <c r="AG30" s="204">
        <f t="shared" si="8"/>
        <v>0.20918063561551717</v>
      </c>
      <c r="AH30" s="204">
        <f t="shared" si="8"/>
        <v>0.24123311334397773</v>
      </c>
      <c r="AI30" s="204">
        <f t="shared" si="8"/>
        <v>0.22185593889115102</v>
      </c>
      <c r="AJ30" s="204">
        <f t="shared" si="8"/>
        <v>0.23133722000754278</v>
      </c>
      <c r="AK30" s="204">
        <f t="shared" si="8"/>
        <v>0.23548533992489251</v>
      </c>
      <c r="AL30" s="204">
        <f t="shared" si="8"/>
        <v>0.22863079571574735</v>
      </c>
      <c r="AM30" s="204">
        <f t="shared" si="8"/>
        <v>0.24569320364815525</v>
      </c>
      <c r="AN30" s="204">
        <f t="shared" si="8"/>
        <v>0.21612324931662952</v>
      </c>
      <c r="AO30" s="204">
        <f t="shared" si="8"/>
        <v>0.23814220227127916</v>
      </c>
      <c r="AP30" s="204">
        <f t="shared" si="9"/>
        <v>0.21408227250971718</v>
      </c>
      <c r="AQ30" s="204">
        <f t="shared" si="9"/>
        <v>0.22207546515428619</v>
      </c>
      <c r="AR30" s="204">
        <f t="shared" si="9"/>
        <v>0</v>
      </c>
      <c r="AS30" s="204">
        <f t="shared" si="9"/>
        <v>9.3178987707615887E-2</v>
      </c>
      <c r="AT30" s="204">
        <f t="shared" si="9"/>
        <v>8.197541408015982E-2</v>
      </c>
      <c r="AU30" s="204">
        <f t="shared" si="9"/>
        <v>8.0615349702819819E-2</v>
      </c>
      <c r="AV30" s="204">
        <f t="shared" si="9"/>
        <v>9.0816867558147565E-2</v>
      </c>
      <c r="AW30" s="204">
        <f t="shared" si="9"/>
        <v>9.7436976409067427E-2</v>
      </c>
      <c r="AX30" s="204">
        <f t="shared" si="9"/>
        <v>9.193391099376641E-2</v>
      </c>
      <c r="AY30" s="204">
        <f t="shared" si="9"/>
        <v>0.10684496210107672</v>
      </c>
      <c r="AZ30" s="204">
        <f t="shared" si="9"/>
        <v>9.3398711797091319E-2</v>
      </c>
      <c r="BA30" s="204">
        <f t="shared" si="9"/>
        <v>0.10347590833126398</v>
      </c>
      <c r="BB30" s="204">
        <f t="shared" si="9"/>
        <v>8.6913910492358346E-2</v>
      </c>
      <c r="BC30" s="204">
        <f t="shared" si="9"/>
        <v>9.0876346098105368E-2</v>
      </c>
      <c r="BD30" s="204">
        <f t="shared" si="9"/>
        <v>9.2951154945102046E-2</v>
      </c>
    </row>
    <row r="31" spans="1:56" ht="15">
      <c r="A31" s="200" t="str">
        <f>VLOOKUP(CONCATENATE($C31,"-",$B31),[1]ACHIEV!$B$19:$C$100,2,FALSE)</f>
        <v>LO12Med</v>
      </c>
      <c r="B31" s="200" t="s">
        <v>370</v>
      </c>
      <c r="C31" s="200" t="str">
        <f>'7PSourceSummary'!$D$2</f>
        <v>MotorsRewind</v>
      </c>
      <c r="D31" s="200" t="s">
        <v>425</v>
      </c>
      <c r="E31" s="201" t="str">
        <f>'SC-NR'!$A$9</f>
        <v>Motors/Drives</v>
      </c>
      <c r="F31" s="250">
        <f t="shared" si="7"/>
        <v>4.874196671276915E-3</v>
      </c>
      <c r="G31" s="250">
        <f>INDEX('SC-New'!$A$61:$D$78,MATCH($J31,'SC-New'!$D$61:$D$78,0),1)</f>
        <v>36.151029046868807</v>
      </c>
      <c r="H31" s="250">
        <f>INDEX('SC-New'!$A$61:$D$78,MATCH($J31,'SC-New'!$D$61:$D$78,0),2)</f>
        <v>10.88987324566695</v>
      </c>
      <c r="I31" s="251" t="str">
        <f>'SC-New'!C71</f>
        <v>Supermarket</v>
      </c>
      <c r="J31" s="202" t="str">
        <f>'SC-New'!D71</f>
        <v>MotorsRewind-New-Supermarket</v>
      </c>
      <c r="K31" s="630">
        <f>'SC-NR'!E71</f>
        <v>2.5763540971417169E-3</v>
      </c>
      <c r="L31" s="630">
        <f>'SC-NR'!F71</f>
        <v>5.1063338205348833E-3</v>
      </c>
      <c r="M31" s="630">
        <f>'SC-NR'!G71</f>
        <v>7.5905652242251051E-3</v>
      </c>
      <c r="N31" s="630">
        <f>'SC-NR'!H71</f>
        <v>1.0029666849609438E-2</v>
      </c>
      <c r="O31" s="630">
        <f>'SC-NR'!I71</f>
        <v>1.2424249809953691E-2</v>
      </c>
      <c r="P31" s="630">
        <f>'SC-NR'!J71</f>
        <v>1.4528669242763645E-2</v>
      </c>
      <c r="Q31" s="630">
        <f>'SC-NR'!K71</f>
        <v>1.6154944453154491E-2</v>
      </c>
      <c r="R31" s="630">
        <f>'SC-NR'!L71</f>
        <v>1.7402525900654924E-2</v>
      </c>
      <c r="S31" s="630">
        <f>'SC-NR'!M71</f>
        <v>1.8350254498789527E-2</v>
      </c>
      <c r="T31" s="630">
        <f>'SC-NR'!N71</f>
        <v>1.9060631943707884E-2</v>
      </c>
      <c r="U31" s="630">
        <f>'SC-NR'!O71</f>
        <v>1.9583206230445543E-2</v>
      </c>
      <c r="V31" s="630">
        <f>'SC-NR'!P71</f>
        <v>1.9957255689941909E-2</v>
      </c>
      <c r="W31" s="630">
        <f>'SC-NR'!Q71</f>
        <v>2.0213916893316617E-2</v>
      </c>
      <c r="X31" s="630">
        <f>'SC-NR'!R71</f>
        <v>2.0377871654111104E-2</v>
      </c>
      <c r="Y31" s="630">
        <f>'SC-NR'!S71</f>
        <v>2.0468684483399169E-2</v>
      </c>
      <c r="Z31" s="630">
        <f>'SC-NR'!T71</f>
        <v>2.0501862923934574E-2</v>
      </c>
      <c r="AA31" s="630">
        <f>'SC-NR'!U71</f>
        <v>2.0318815623830894E-2</v>
      </c>
      <c r="AB31" s="630">
        <f>'SC-NR'!V71</f>
        <v>2.0136466369293504E-2</v>
      </c>
      <c r="AC31" s="630">
        <f>'SC-NR'!W71</f>
        <v>1.9955413878322947E-2</v>
      </c>
      <c r="AD31" s="630">
        <f>'SC-NR'!X71</f>
        <v>1.9775871933308008E-2</v>
      </c>
      <c r="AE31" s="630">
        <f>'SC-NR'!Y71</f>
        <v>0.15870058158788133</v>
      </c>
      <c r="AF31" s="204">
        <f t="shared" ref="AF31:AO38" si="10">VLOOKUP($J31,MeasureOutputN,COLUMN()-17,FALSE)</f>
        <v>2.1354636841180383</v>
      </c>
      <c r="AG31" s="204">
        <f t="shared" si="10"/>
        <v>1.968702208914427</v>
      </c>
      <c r="AH31" s="204">
        <f t="shared" si="10"/>
        <v>2.2703638972419475</v>
      </c>
      <c r="AI31" s="204">
        <f t="shared" si="10"/>
        <v>2.087995744302984</v>
      </c>
      <c r="AJ31" s="204">
        <f t="shared" si="10"/>
        <v>2.1772287606491418</v>
      </c>
      <c r="AK31" s="204">
        <f t="shared" si="10"/>
        <v>2.2162687646155637</v>
      </c>
      <c r="AL31" s="204">
        <f t="shared" si="10"/>
        <v>2.1517572658052755</v>
      </c>
      <c r="AM31" s="204">
        <f t="shared" si="10"/>
        <v>2.3123400085007888</v>
      </c>
      <c r="AN31" s="204">
        <f t="shared" si="10"/>
        <v>2.0340425731828562</v>
      </c>
      <c r="AO31" s="204">
        <f t="shared" si="10"/>
        <v>2.2412738075284602</v>
      </c>
      <c r="AP31" s="204">
        <f t="shared" ref="AP31:BD38" si="11">VLOOKUP($J31,MeasureOutputN,COLUMN()-17,FALSE)</f>
        <v>2.0148339330700265</v>
      </c>
      <c r="AQ31" s="204">
        <f t="shared" si="11"/>
        <v>2.0900618143188692</v>
      </c>
      <c r="AR31" s="204">
        <f t="shared" si="11"/>
        <v>0</v>
      </c>
      <c r="AS31" s="204">
        <f t="shared" si="11"/>
        <v>0.876953444493625</v>
      </c>
      <c r="AT31" s="204">
        <f t="shared" si="11"/>
        <v>0.77151108323869044</v>
      </c>
      <c r="AU31" s="204">
        <f t="shared" si="11"/>
        <v>0.75871084608453754</v>
      </c>
      <c r="AV31" s="204">
        <f t="shared" si="11"/>
        <v>0.85472236587444039</v>
      </c>
      <c r="AW31" s="204">
        <f t="shared" si="11"/>
        <v>0.91702747781613625</v>
      </c>
      <c r="AX31" s="204">
        <f t="shared" si="11"/>
        <v>0.86523541299605955</v>
      </c>
      <c r="AY31" s="204">
        <f t="shared" si="11"/>
        <v>1.0055706747463595</v>
      </c>
      <c r="AZ31" s="204">
        <f t="shared" si="11"/>
        <v>0.87902137635084088</v>
      </c>
      <c r="BA31" s="204">
        <f t="shared" si="11"/>
        <v>0.97386284682497903</v>
      </c>
      <c r="BB31" s="204">
        <f t="shared" si="11"/>
        <v>0.81798971051125235</v>
      </c>
      <c r="BC31" s="204">
        <f t="shared" si="11"/>
        <v>0.85528214777133238</v>
      </c>
      <c r="BD31" s="204">
        <f t="shared" si="11"/>
        <v>0.87480919791217504</v>
      </c>
    </row>
    <row r="32" spans="1:56" ht="15">
      <c r="A32" s="200" t="str">
        <f>VLOOKUP(CONCATENATE($C32,"-",$B32),[1]ACHIEV!$B$19:$C$100,2,FALSE)</f>
        <v>LO12Med</v>
      </c>
      <c r="B32" s="200" t="s">
        <v>370</v>
      </c>
      <c r="C32" s="200" t="str">
        <f>'7PSourceSummary'!$D$2</f>
        <v>MotorsRewind</v>
      </c>
      <c r="D32" s="200" t="s">
        <v>425</v>
      </c>
      <c r="E32" s="201" t="str">
        <f>'SC-NR'!$A$9</f>
        <v>Motors/Drives</v>
      </c>
      <c r="F32" s="250">
        <f t="shared" si="7"/>
        <v>4.874196671276915E-3</v>
      </c>
      <c r="G32" s="250">
        <f>INDEX('SC-New'!$A$61:$D$78,MATCH($J32,'SC-New'!$D$61:$D$78,0),1)</f>
        <v>36.151029046868807</v>
      </c>
      <c r="H32" s="250">
        <f>INDEX('SC-New'!$A$61:$D$78,MATCH($J32,'SC-New'!$D$61:$D$78,0),2)</f>
        <v>10.88987324566695</v>
      </c>
      <c r="I32" s="251" t="str">
        <f>'SC-New'!C72</f>
        <v>MiniMart</v>
      </c>
      <c r="J32" s="202" t="str">
        <f>'SC-New'!D72</f>
        <v>MotorsRewind-New-MiniMart</v>
      </c>
      <c r="K32" s="630">
        <f>'SC-NR'!E72</f>
        <v>1.0786264064614945E-3</v>
      </c>
      <c r="L32" s="630">
        <f>'SC-NR'!F72</f>
        <v>2.1470705796459923E-3</v>
      </c>
      <c r="M32" s="630">
        <f>'SC-NR'!G72</f>
        <v>3.2054046097650954E-3</v>
      </c>
      <c r="N32" s="630">
        <f>'SC-NR'!H72</f>
        <v>4.2537001333426729E-3</v>
      </c>
      <c r="O32" s="630">
        <f>'SC-NR'!I72</f>
        <v>5.292028335891619E-3</v>
      </c>
      <c r="P32" s="630">
        <f>'SC-NR'!J72</f>
        <v>6.2151189553325287E-3</v>
      </c>
      <c r="Q32" s="630">
        <f>'SC-NR'!K72</f>
        <v>6.9406588798941425E-3</v>
      </c>
      <c r="R32" s="630">
        <f>'SC-NR'!L72</f>
        <v>7.508948789725617E-3</v>
      </c>
      <c r="S32" s="630">
        <f>'SC-NR'!M72</f>
        <v>7.9520768431144175E-3</v>
      </c>
      <c r="T32" s="630">
        <f>'SC-NR'!N72</f>
        <v>8.2955921923345902E-3</v>
      </c>
      <c r="U32" s="630">
        <f>'SC-NR'!O72</f>
        <v>8.5598374771248594E-3</v>
      </c>
      <c r="V32" s="630">
        <f>'SC-NR'!P72</f>
        <v>8.7610097879710549E-3</v>
      </c>
      <c r="W32" s="630">
        <f>'SC-NR'!Q72</f>
        <v>8.9120054305300601E-3</v>
      </c>
      <c r="X32" s="630">
        <f>'SC-NR'!R72</f>
        <v>9.0230925473338656E-3</v>
      </c>
      <c r="Y32" s="630">
        <f>'SC-NR'!S72</f>
        <v>9.1024466753286994E-3</v>
      </c>
      <c r="Z32" s="630">
        <f>'SC-NR'!T72</f>
        <v>9.1565771696364359E-3</v>
      </c>
      <c r="AA32" s="630">
        <f>'SC-NR'!U72</f>
        <v>9.1140172553695574E-3</v>
      </c>
      <c r="AB32" s="630">
        <f>'SC-NR'!V72</f>
        <v>9.0712333863814734E-3</v>
      </c>
      <c r="AC32" s="630">
        <f>'SC-NR'!W72</f>
        <v>9.028496660228506E-3</v>
      </c>
      <c r="AD32" s="630">
        <f>'SC-NR'!X72</f>
        <v>8.9859079560614605E-3</v>
      </c>
      <c r="AE32" s="630">
        <f>'SC-NR'!Y72</f>
        <v>7.2111552073728352E-2</v>
      </c>
      <c r="AF32" s="204">
        <f t="shared" si="10"/>
        <v>2.1354636841180383</v>
      </c>
      <c r="AG32" s="204">
        <f t="shared" si="10"/>
        <v>1.968702208914427</v>
      </c>
      <c r="AH32" s="204">
        <f t="shared" si="10"/>
        <v>2.2703638972419475</v>
      </c>
      <c r="AI32" s="204">
        <f t="shared" si="10"/>
        <v>2.087995744302984</v>
      </c>
      <c r="AJ32" s="204">
        <f t="shared" si="10"/>
        <v>2.1772287606491418</v>
      </c>
      <c r="AK32" s="204">
        <f t="shared" si="10"/>
        <v>2.2162687646155637</v>
      </c>
      <c r="AL32" s="204">
        <f t="shared" si="10"/>
        <v>2.1517572658052755</v>
      </c>
      <c r="AM32" s="204">
        <f t="shared" si="10"/>
        <v>2.3123400085007888</v>
      </c>
      <c r="AN32" s="204">
        <f t="shared" si="10"/>
        <v>2.0340425731828562</v>
      </c>
      <c r="AO32" s="204">
        <f t="shared" si="10"/>
        <v>2.2412738075284602</v>
      </c>
      <c r="AP32" s="204">
        <f t="shared" si="11"/>
        <v>2.0148339330700265</v>
      </c>
      <c r="AQ32" s="204">
        <f t="shared" si="11"/>
        <v>2.0900618143188692</v>
      </c>
      <c r="AR32" s="204">
        <f t="shared" si="11"/>
        <v>0</v>
      </c>
      <c r="AS32" s="204">
        <f t="shared" si="11"/>
        <v>0.876953444493625</v>
      </c>
      <c r="AT32" s="204">
        <f t="shared" si="11"/>
        <v>0.77151108323869044</v>
      </c>
      <c r="AU32" s="204">
        <f t="shared" si="11"/>
        <v>0.75871084608453754</v>
      </c>
      <c r="AV32" s="204">
        <f t="shared" si="11"/>
        <v>0.85472236587444039</v>
      </c>
      <c r="AW32" s="204">
        <f t="shared" si="11"/>
        <v>0.91702747781613625</v>
      </c>
      <c r="AX32" s="204">
        <f t="shared" si="11"/>
        <v>0.86523541299605955</v>
      </c>
      <c r="AY32" s="204">
        <f t="shared" si="11"/>
        <v>1.0055706747463595</v>
      </c>
      <c r="AZ32" s="204">
        <f t="shared" si="11"/>
        <v>0.87902137635084088</v>
      </c>
      <c r="BA32" s="204">
        <f t="shared" si="11"/>
        <v>0.97386284682497903</v>
      </c>
      <c r="BB32" s="204">
        <f t="shared" si="11"/>
        <v>0.81798971051125235</v>
      </c>
      <c r="BC32" s="204">
        <f t="shared" si="11"/>
        <v>0.85528214777133238</v>
      </c>
      <c r="BD32" s="204">
        <f t="shared" si="11"/>
        <v>0.87480919791217504</v>
      </c>
    </row>
    <row r="33" spans="1:56" ht="15">
      <c r="A33" s="200" t="str">
        <f>VLOOKUP(CONCATENATE($C33,"-",$B33),[1]ACHIEV!$B$19:$C$100,2,FALSE)</f>
        <v>LO12Med</v>
      </c>
      <c r="B33" s="200" t="s">
        <v>370</v>
      </c>
      <c r="C33" s="200" t="str">
        <f>'7PSourceSummary'!$D$2</f>
        <v>MotorsRewind</v>
      </c>
      <c r="D33" s="200" t="s">
        <v>425</v>
      </c>
      <c r="E33" s="201" t="str">
        <f>'SC-NR'!$A$9</f>
        <v>Motors/Drives</v>
      </c>
      <c r="F33" s="250">
        <f t="shared" si="7"/>
        <v>3.9198886252444437E-3</v>
      </c>
      <c r="G33" s="250">
        <f>INDEX('SC-New'!$A$61:$D$78,MATCH($J33,'SC-New'!$D$61:$D$78,0),1)</f>
        <v>29.073100063190239</v>
      </c>
      <c r="H33" s="250">
        <f>INDEX('SC-New'!$A$61:$D$78,MATCH($J33,'SC-New'!$D$61:$D$78,0),2)</f>
        <v>20.162344586324032</v>
      </c>
      <c r="I33" s="251" t="str">
        <f>'SC-New'!C73</f>
        <v>Restaurant</v>
      </c>
      <c r="J33" s="202" t="str">
        <f>'SC-New'!D73</f>
        <v>MotorsRewind-New-Restaurant</v>
      </c>
      <c r="K33" s="630">
        <f>'SC-NR'!E73</f>
        <v>1.9882387031224941E-3</v>
      </c>
      <c r="L33" s="630">
        <f>'SC-NR'!F73</f>
        <v>3.9577084328875122E-3</v>
      </c>
      <c r="M33" s="630">
        <f>'SC-NR'!G73</f>
        <v>5.9085420736264237E-3</v>
      </c>
      <c r="N33" s="630">
        <f>'SC-NR'!H73</f>
        <v>7.8408716733852114E-3</v>
      </c>
      <c r="O33" s="630">
        <f>'SC-NR'!I73</f>
        <v>9.7548284488585407E-3</v>
      </c>
      <c r="P33" s="630">
        <f>'SC-NR'!J73</f>
        <v>1.1456367077124316E-2</v>
      </c>
      <c r="Q33" s="630">
        <f>'SC-NR'!K73</f>
        <v>1.2793759291919378E-2</v>
      </c>
      <c r="R33" s="630">
        <f>'SC-NR'!L73</f>
        <v>1.3841291585355089E-2</v>
      </c>
      <c r="S33" s="630">
        <f>'SC-NR'!M73</f>
        <v>1.4658112257377448E-2</v>
      </c>
      <c r="T33" s="630">
        <f>'SC-NR'!N73</f>
        <v>1.5291316217844894E-2</v>
      </c>
      <c r="U33" s="630">
        <f>'SC-NR'!O73</f>
        <v>1.5778401179969266E-2</v>
      </c>
      <c r="V33" s="630">
        <f>'SC-NR'!P73</f>
        <v>1.6149223340473529E-2</v>
      </c>
      <c r="W33" s="630">
        <f>'SC-NR'!Q73</f>
        <v>1.6427554539061123E-2</v>
      </c>
      <c r="X33" s="630">
        <f>'SC-NR'!R73</f>
        <v>1.6632322106148772E-2</v>
      </c>
      <c r="Y33" s="630">
        <f>'SC-NR'!S73</f>
        <v>1.6778596059379213E-2</v>
      </c>
      <c r="Z33" s="630">
        <f>'SC-NR'!T73</f>
        <v>1.6878375133168866E-2</v>
      </c>
      <c r="AA33" s="630">
        <f>'SC-NR'!U73</f>
        <v>1.6799924180883562E-2</v>
      </c>
      <c r="AB33" s="630">
        <f>'SC-NR'!V73</f>
        <v>1.6721060411480318E-2</v>
      </c>
      <c r="AC33" s="630">
        <f>'SC-NR'!W73</f>
        <v>1.6642283540755604E-2</v>
      </c>
      <c r="AD33" s="630">
        <f>'SC-NR'!X73</f>
        <v>1.656377951986987E-2</v>
      </c>
      <c r="AE33" s="630">
        <f>'SC-NR'!Y73</f>
        <v>0.13292366839559494</v>
      </c>
      <c r="AF33" s="204">
        <f t="shared" si="10"/>
        <v>1.7173660337353522</v>
      </c>
      <c r="AG33" s="204">
        <f t="shared" si="10"/>
        <v>1.5832544141464837</v>
      </c>
      <c r="AH33" s="204">
        <f t="shared" si="10"/>
        <v>1.8258544363645659</v>
      </c>
      <c r="AI33" s="204">
        <f t="shared" si="10"/>
        <v>1.6791917355086716</v>
      </c>
      <c r="AJ33" s="204">
        <f t="shared" si="10"/>
        <v>1.7509540195036508</v>
      </c>
      <c r="AK33" s="204">
        <f t="shared" si="10"/>
        <v>1.7823504685594052</v>
      </c>
      <c r="AL33" s="204">
        <f t="shared" si="10"/>
        <v>1.7304695315684755</v>
      </c>
      <c r="AM33" s="204">
        <f t="shared" si="10"/>
        <v>1.8596121388440641</v>
      </c>
      <c r="AN33" s="204">
        <f t="shared" si="10"/>
        <v>1.6358019348845101</v>
      </c>
      <c r="AO33" s="204">
        <f t="shared" si="10"/>
        <v>1.8024598301421282</v>
      </c>
      <c r="AP33" s="204">
        <f t="shared" si="11"/>
        <v>1.6203541113839928</v>
      </c>
      <c r="AQ33" s="204">
        <f t="shared" si="11"/>
        <v>1.6808532943050065</v>
      </c>
      <c r="AR33" s="204">
        <f t="shared" si="11"/>
        <v>0</v>
      </c>
      <c r="AS33" s="204">
        <f t="shared" si="11"/>
        <v>0.70525669433829852</v>
      </c>
      <c r="AT33" s="204">
        <f t="shared" si="11"/>
        <v>0.62045865675852774</v>
      </c>
      <c r="AU33" s="204">
        <f t="shared" si="11"/>
        <v>0.61016454935890763</v>
      </c>
      <c r="AV33" s="204">
        <f t="shared" si="11"/>
        <v>0.68737818879506041</v>
      </c>
      <c r="AW33" s="204">
        <f t="shared" si="11"/>
        <v>0.73748472245917163</v>
      </c>
      <c r="AX33" s="204">
        <f t="shared" si="11"/>
        <v>0.69583290997435543</v>
      </c>
      <c r="AY33" s="204">
        <f t="shared" si="11"/>
        <v>0.80869224523617822</v>
      </c>
      <c r="AZ33" s="204">
        <f t="shared" si="11"/>
        <v>0.70691975045022137</v>
      </c>
      <c r="BA33" s="204">
        <f t="shared" si="11"/>
        <v>0.7831924219047437</v>
      </c>
      <c r="BB33" s="204">
        <f t="shared" si="11"/>
        <v>0.65783733772893715</v>
      </c>
      <c r="BC33" s="204">
        <f t="shared" si="11"/>
        <v>0.68782837224850524</v>
      </c>
      <c r="BD33" s="204">
        <f t="shared" si="11"/>
        <v>0.7035322649910225</v>
      </c>
    </row>
    <row r="34" spans="1:56" ht="15">
      <c r="A34" s="200" t="str">
        <f>VLOOKUP(CONCATENATE($C34,"-",$B34),[1]ACHIEV!$B$19:$C$100,2,FALSE)</f>
        <v>LO12Med</v>
      </c>
      <c r="B34" s="200" t="s">
        <v>370</v>
      </c>
      <c r="C34" s="200" t="str">
        <f>'7PSourceSummary'!$D$2</f>
        <v>MotorsRewind</v>
      </c>
      <c r="D34" s="200" t="s">
        <v>425</v>
      </c>
      <c r="E34" s="201" t="str">
        <f>'SC-NR'!$A$9</f>
        <v>Motors/Drives</v>
      </c>
      <c r="F34" s="250">
        <f t="shared" si="7"/>
        <v>1.2244507685635203E-3</v>
      </c>
      <c r="G34" s="250">
        <f>INDEX('SC-New'!$A$61:$D$78,MATCH($J34,'SC-New'!$D$61:$D$78,0),1)</f>
        <v>9.0815283596679972</v>
      </c>
      <c r="H34" s="250">
        <f>INDEX('SC-New'!$A$61:$D$78,MATCH($J34,'SC-New'!$D$61:$D$78,0),2)</f>
        <v>5.5913181938628984</v>
      </c>
      <c r="I34" s="251" t="str">
        <f>'SC-New'!C74</f>
        <v>Lodging</v>
      </c>
      <c r="J34" s="202" t="str">
        <f>'SC-New'!D74</f>
        <v>MotorsRewind-New-Lodging</v>
      </c>
      <c r="K34" s="630">
        <f>'SC-NR'!E74</f>
        <v>2.0499205312432267E-3</v>
      </c>
      <c r="L34" s="630">
        <f>'SC-NR'!F74</f>
        <v>4.0900014439364868E-3</v>
      </c>
      <c r="M34" s="630">
        <f>'SC-NR'!G74</f>
        <v>6.1202781607065564E-3</v>
      </c>
      <c r="N34" s="630">
        <f>'SC-NR'!H74</f>
        <v>8.140785990827815E-3</v>
      </c>
      <c r="O34" s="630">
        <f>'SC-NR'!I74</f>
        <v>1.0151560130562287E-2</v>
      </c>
      <c r="P34" s="630">
        <f>'SC-NR'!J74</f>
        <v>1.1950091735773749E-2</v>
      </c>
      <c r="Q34" s="630">
        <f>'SC-NR'!K74</f>
        <v>1.3376227836156648E-2</v>
      </c>
      <c r="R34" s="630">
        <f>'SC-NR'!L74</f>
        <v>1.4505184698453433E-2</v>
      </c>
      <c r="S34" s="630">
        <f>'SC-NR'!M74</f>
        <v>1.5396990867626512E-2</v>
      </c>
      <c r="T34" s="630">
        <f>'SC-NR'!N74</f>
        <v>1.6099553871767792E-2</v>
      </c>
      <c r="U34" s="630">
        <f>'SC-NR'!O74</f>
        <v>1.6651107697952548E-2</v>
      </c>
      <c r="V34" s="630">
        <f>'SC-NR'!P74</f>
        <v>1.7082166073768553E-2</v>
      </c>
      <c r="W34" s="630">
        <f>'SC-NR'!Q74</f>
        <v>1.7417081342238537E-2</v>
      </c>
      <c r="X34" s="630">
        <f>'SC-NR'!R74</f>
        <v>1.7675288568718063E-2</v>
      </c>
      <c r="Y34" s="630">
        <f>'SC-NR'!S74</f>
        <v>1.7872298437728185E-2</v>
      </c>
      <c r="Z34" s="630">
        <f>'SC-NR'!T74</f>
        <v>1.8020489664059457E-2</v>
      </c>
      <c r="AA34" s="630">
        <f>'SC-NR'!U74</f>
        <v>1.7978540705305086E-2</v>
      </c>
      <c r="AB34" s="630">
        <f>'SC-NR'!V74</f>
        <v>1.7935855456155184E-2</v>
      </c>
      <c r="AC34" s="630">
        <f>'SC-NR'!W74</f>
        <v>1.7892966949678485E-2</v>
      </c>
      <c r="AD34" s="630">
        <f>'SC-NR'!X74</f>
        <v>1.7850075079599098E-2</v>
      </c>
      <c r="AE34" s="630">
        <f>'SC-NR'!Y74</f>
        <v>0.14324613883388271</v>
      </c>
      <c r="AF34" s="204">
        <f t="shared" si="10"/>
        <v>0.53645150690499643</v>
      </c>
      <c r="AG34" s="204">
        <f t="shared" si="10"/>
        <v>0.49455922593013879</v>
      </c>
      <c r="AH34" s="204">
        <f t="shared" si="10"/>
        <v>0.57033989524441908</v>
      </c>
      <c r="AI34" s="204">
        <f t="shared" si="10"/>
        <v>0.52452704851553966</v>
      </c>
      <c r="AJ34" s="204">
        <f t="shared" si="10"/>
        <v>0.54694334453620697</v>
      </c>
      <c r="AK34" s="204">
        <f t="shared" si="10"/>
        <v>0.556750614551203</v>
      </c>
      <c r="AL34" s="204">
        <f t="shared" si="10"/>
        <v>0.54054463033950151</v>
      </c>
      <c r="AM34" s="204">
        <f t="shared" si="10"/>
        <v>0.58088474707509641</v>
      </c>
      <c r="AN34" s="204">
        <f t="shared" si="10"/>
        <v>0.51097343008364882</v>
      </c>
      <c r="AO34" s="204">
        <f t="shared" si="10"/>
        <v>0.56303215099249693</v>
      </c>
      <c r="AP34" s="204">
        <f t="shared" si="11"/>
        <v>0.50614801253580644</v>
      </c>
      <c r="AQ34" s="204">
        <f t="shared" si="11"/>
        <v>0.52504606758462324</v>
      </c>
      <c r="AR34" s="204">
        <f t="shared" si="11"/>
        <v>0</v>
      </c>
      <c r="AS34" s="204">
        <f t="shared" si="11"/>
        <v>0.22030016257496254</v>
      </c>
      <c r="AT34" s="204">
        <f t="shared" si="11"/>
        <v>0.19381190430697318</v>
      </c>
      <c r="AU34" s="204">
        <f t="shared" si="11"/>
        <v>0.19059634669241102</v>
      </c>
      <c r="AV34" s="204">
        <f t="shared" si="11"/>
        <v>0.21471547587947767</v>
      </c>
      <c r="AW34" s="204">
        <f t="shared" si="11"/>
        <v>0.23036719191547828</v>
      </c>
      <c r="AX34" s="204">
        <f t="shared" si="11"/>
        <v>0.21735646669215222</v>
      </c>
      <c r="AY34" s="204">
        <f t="shared" si="11"/>
        <v>0.25261019785965177</v>
      </c>
      <c r="AZ34" s="204">
        <f t="shared" si="11"/>
        <v>0.22081964935866705</v>
      </c>
      <c r="BA34" s="204">
        <f t="shared" si="11"/>
        <v>0.24464484953946528</v>
      </c>
      <c r="BB34" s="204">
        <f t="shared" si="11"/>
        <v>0.20548783671672483</v>
      </c>
      <c r="BC34" s="204">
        <f t="shared" si="11"/>
        <v>0.21485609912882592</v>
      </c>
      <c r="BD34" s="204">
        <f t="shared" si="11"/>
        <v>0.21976150470953046</v>
      </c>
    </row>
    <row r="35" spans="1:56" ht="15">
      <c r="A35" s="200" t="str">
        <f>VLOOKUP(CONCATENATE($C35,"-",$B35),[1]ACHIEV!$B$19:$C$100,2,FALSE)</f>
        <v>LO12Med</v>
      </c>
      <c r="B35" s="200" t="s">
        <v>370</v>
      </c>
      <c r="C35" s="200" t="str">
        <f>'7PSourceSummary'!$D$2</f>
        <v>MotorsRewind</v>
      </c>
      <c r="D35" s="200" t="s">
        <v>425</v>
      </c>
      <c r="E35" s="201" t="str">
        <f>'SC-NR'!$A$9</f>
        <v>Motors/Drives</v>
      </c>
      <c r="F35" s="250">
        <f t="shared" si="7"/>
        <v>1.308708423632645E-3</v>
      </c>
      <c r="G35" s="250">
        <f>INDEX('SC-New'!$A$61:$D$78,MATCH($J35,'SC-New'!$D$61:$D$78,0),1)</f>
        <v>9.7064520427386292</v>
      </c>
      <c r="H35" s="250">
        <f>INDEX('SC-New'!$A$61:$D$78,MATCH($J35,'SC-New'!$D$61:$D$78,0),2)</f>
        <v>7.2955317177553614</v>
      </c>
      <c r="I35" s="251" t="str">
        <f>'SC-New'!C75</f>
        <v>Hospital</v>
      </c>
      <c r="J35" s="202" t="str">
        <f>'SC-New'!D75</f>
        <v>MotorsRewind-New-Hospital</v>
      </c>
      <c r="K35" s="630">
        <f>'SC-NR'!E75</f>
        <v>1.3524244565002463E-3</v>
      </c>
      <c r="L35" s="630">
        <f>'SC-NR'!F75</f>
        <v>2.6991687302831912E-3</v>
      </c>
      <c r="M35" s="630">
        <f>'SC-NR'!G75</f>
        <v>4.0402507139243957E-3</v>
      </c>
      <c r="N35" s="630">
        <f>'SC-NR'!H75</f>
        <v>5.3756882499002056E-3</v>
      </c>
      <c r="O35" s="630">
        <f>'SC-NR'!I75</f>
        <v>6.7054991307192689E-3</v>
      </c>
      <c r="P35" s="630">
        <f>'SC-NR'!J75</f>
        <v>7.8958727474028149E-3</v>
      </c>
      <c r="Q35" s="630">
        <f>'SC-NR'!K75</f>
        <v>8.840832061842753E-3</v>
      </c>
      <c r="R35" s="630">
        <f>'SC-NR'!L75</f>
        <v>9.5898834439931586E-3</v>
      </c>
      <c r="S35" s="630">
        <f>'SC-NR'!M75</f>
        <v>1.0182548795567467E-2</v>
      </c>
      <c r="T35" s="630">
        <f>'SC-NR'!N75</f>
        <v>1.0650379217642695E-2</v>
      </c>
      <c r="U35" s="630">
        <f>'SC-NR'!O75</f>
        <v>1.101856256178114E-2</v>
      </c>
      <c r="V35" s="630">
        <f>'SC-NR'!P75</f>
        <v>1.1307206770241766E-2</v>
      </c>
      <c r="W35" s="630">
        <f>'SC-NR'!Q75</f>
        <v>1.1532364392137617E-2</v>
      </c>
      <c r="X35" s="630">
        <f>'SC-NR'!R75</f>
        <v>1.1706850475174549E-2</v>
      </c>
      <c r="Y35" s="630">
        <f>'SC-NR'!S75</f>
        <v>1.1840895504983941E-2</v>
      </c>
      <c r="Z35" s="630">
        <f>'SC-NR'!T75</f>
        <v>1.1942666659650726E-2</v>
      </c>
      <c r="AA35" s="630">
        <f>'SC-NR'!U75</f>
        <v>1.1918449007450061E-2</v>
      </c>
      <c r="AB35" s="630">
        <f>'SC-NR'!V75</f>
        <v>1.1893727456568078E-2</v>
      </c>
      <c r="AC35" s="630">
        <f>'SC-NR'!W75</f>
        <v>1.1868855133544647E-2</v>
      </c>
      <c r="AD35" s="630">
        <f>'SC-NR'!X75</f>
        <v>1.1843964543799733E-2</v>
      </c>
      <c r="AE35" s="630">
        <f>'SC-NR'!Y75</f>
        <v>9.5047341919798009E-2</v>
      </c>
      <c r="AF35" s="204">
        <f t="shared" si="10"/>
        <v>0.57336613605185915</v>
      </c>
      <c r="AG35" s="204">
        <f t="shared" si="10"/>
        <v>0.52859113782036626</v>
      </c>
      <c r="AH35" s="204">
        <f t="shared" si="10"/>
        <v>0.60958647289330403</v>
      </c>
      <c r="AI35" s="204">
        <f t="shared" si="10"/>
        <v>0.56062112453959811</v>
      </c>
      <c r="AJ35" s="204">
        <f t="shared" si="10"/>
        <v>0.58457994443017358</v>
      </c>
      <c r="AK35" s="204">
        <f t="shared" si="10"/>
        <v>0.59506207830683622</v>
      </c>
      <c r="AL35" s="204">
        <f t="shared" si="10"/>
        <v>0.57774091799918836</v>
      </c>
      <c r="AM35" s="204">
        <f t="shared" si="10"/>
        <v>0.62085694351659859</v>
      </c>
      <c r="AN35" s="204">
        <f t="shared" si="10"/>
        <v>0.54613484622779018</v>
      </c>
      <c r="AO35" s="204">
        <f t="shared" si="10"/>
        <v>0.60177586367504754</v>
      </c>
      <c r="AP35" s="204">
        <f t="shared" si="11"/>
        <v>0.54097737909678034</v>
      </c>
      <c r="AQ35" s="204">
        <f t="shared" si="11"/>
        <v>0.56117585866625674</v>
      </c>
      <c r="AR35" s="204">
        <f t="shared" si="11"/>
        <v>0</v>
      </c>
      <c r="AS35" s="204">
        <f t="shared" si="11"/>
        <v>0.23545959208121334</v>
      </c>
      <c r="AT35" s="204">
        <f t="shared" si="11"/>
        <v>0.20714860758704468</v>
      </c>
      <c r="AU35" s="204">
        <f t="shared" si="11"/>
        <v>0.20371177905551416</v>
      </c>
      <c r="AV35" s="204">
        <f t="shared" si="11"/>
        <v>0.2294906085096611</v>
      </c>
      <c r="AW35" s="204">
        <f t="shared" si="11"/>
        <v>0.24621936000095271</v>
      </c>
      <c r="AX35" s="204">
        <f t="shared" si="11"/>
        <v>0.23231333279717031</v>
      </c>
      <c r="AY35" s="204">
        <f t="shared" si="11"/>
        <v>0.26999296527231947</v>
      </c>
      <c r="AZ35" s="204">
        <f t="shared" si="11"/>
        <v>0.23601482610715749</v>
      </c>
      <c r="BA35" s="204">
        <f t="shared" si="11"/>
        <v>0.26147950053251162</v>
      </c>
      <c r="BB35" s="204">
        <f t="shared" si="11"/>
        <v>0.21962799139790526</v>
      </c>
      <c r="BC35" s="204">
        <f t="shared" si="11"/>
        <v>0.22964090841203819</v>
      </c>
      <c r="BD35" s="204">
        <f t="shared" si="11"/>
        <v>0.23488386776134221</v>
      </c>
    </row>
    <row r="36" spans="1:56" ht="15">
      <c r="A36" s="200" t="str">
        <f>VLOOKUP(CONCATENATE($C36,"-",$B36),[1]ACHIEV!$B$19:$C$100,2,FALSE)</f>
        <v>LO12Med</v>
      </c>
      <c r="B36" s="200" t="s">
        <v>370</v>
      </c>
      <c r="C36" s="200" t="str">
        <f>'7PSourceSummary'!$D$2</f>
        <v>MotorsRewind</v>
      </c>
      <c r="D36" s="200" t="s">
        <v>425</v>
      </c>
      <c r="E36" s="201" t="str">
        <f>'SC-NR'!$A$9</f>
        <v>Motors/Drives</v>
      </c>
      <c r="F36" s="250">
        <f t="shared" si="7"/>
        <v>1.308708423632645E-3</v>
      </c>
      <c r="G36" s="250">
        <f>INDEX('SC-New'!$A$61:$D$78,MATCH($J36,'SC-New'!$D$61:$D$78,0),1)</f>
        <v>9.7064520427386292</v>
      </c>
      <c r="H36" s="250">
        <f>INDEX('SC-New'!$A$61:$D$78,MATCH($J36,'SC-New'!$D$61:$D$78,0),2)</f>
        <v>5.5913181938628913</v>
      </c>
      <c r="I36" s="251" t="str">
        <f>'SC-New'!C76</f>
        <v>Residential Care</v>
      </c>
      <c r="J36" s="202" t="str">
        <f>'SC-New'!D76</f>
        <v>MotorsRewind-New-Residential Care</v>
      </c>
      <c r="K36" s="630">
        <f>'SC-NR'!E76</f>
        <v>1.6578414706706138E-3</v>
      </c>
      <c r="L36" s="630">
        <f>'SC-NR'!F76</f>
        <v>3.3077253022820077E-3</v>
      </c>
      <c r="M36" s="630">
        <f>'SC-NR'!G76</f>
        <v>4.9496801423347973E-3</v>
      </c>
      <c r="N36" s="630">
        <f>'SC-NR'!H76</f>
        <v>6.5837345466575915E-3</v>
      </c>
      <c r="O36" s="630">
        <f>'SC-NR'!I76</f>
        <v>8.2099169796820172E-3</v>
      </c>
      <c r="P36" s="630">
        <f>'SC-NR'!J76</f>
        <v>9.6644515511383217E-3</v>
      </c>
      <c r="Q36" s="630">
        <f>'SC-NR'!K76</f>
        <v>1.0817817027506985E-2</v>
      </c>
      <c r="R36" s="630">
        <f>'SC-NR'!L76</f>
        <v>1.1730843399206711E-2</v>
      </c>
      <c r="S36" s="630">
        <f>'SC-NR'!M76</f>
        <v>1.2452077821966681E-2</v>
      </c>
      <c r="T36" s="630">
        <f>'SC-NR'!N76</f>
        <v>1.3020264766910334E-2</v>
      </c>
      <c r="U36" s="630">
        <f>'SC-NR'!O76</f>
        <v>1.3466325378733948E-2</v>
      </c>
      <c r="V36" s="630">
        <f>'SC-NR'!P76</f>
        <v>1.3814937161881598E-2</v>
      </c>
      <c r="W36" s="630">
        <f>'SC-NR'!Q76</f>
        <v>1.4085794696487386E-2</v>
      </c>
      <c r="X36" s="630">
        <f>'SC-NR'!R76</f>
        <v>1.429461579055437E-2</v>
      </c>
      <c r="Y36" s="630">
        <f>'SC-NR'!S76</f>
        <v>1.4453944469885316E-2</v>
      </c>
      <c r="Z36" s="630">
        <f>'SC-NR'!T76</f>
        <v>1.4573791828286334E-2</v>
      </c>
      <c r="AA36" s="630">
        <f>'SC-NR'!U76</f>
        <v>1.4539866257799818E-2</v>
      </c>
      <c r="AB36" s="630">
        <f>'SC-NR'!V76</f>
        <v>1.4505345223863106E-2</v>
      </c>
      <c r="AC36" s="630">
        <f>'SC-NR'!W76</f>
        <v>1.4470659808712358E-2</v>
      </c>
      <c r="AD36" s="630">
        <f>'SC-NR'!X76</f>
        <v>1.443597167330006E-2</v>
      </c>
      <c r="AE36" s="630">
        <f>'SC-NR'!Y76</f>
        <v>0.11584809550067073</v>
      </c>
      <c r="AF36" s="204">
        <f t="shared" si="10"/>
        <v>0.57336613605185915</v>
      </c>
      <c r="AG36" s="204">
        <f t="shared" si="10"/>
        <v>0.52859113782036626</v>
      </c>
      <c r="AH36" s="204">
        <f t="shared" si="10"/>
        <v>0.60958647289330403</v>
      </c>
      <c r="AI36" s="204">
        <f t="shared" si="10"/>
        <v>0.56062112453959811</v>
      </c>
      <c r="AJ36" s="204">
        <f t="shared" si="10"/>
        <v>0.58457994443017358</v>
      </c>
      <c r="AK36" s="204">
        <f t="shared" si="10"/>
        <v>0.59506207830683622</v>
      </c>
      <c r="AL36" s="204">
        <f t="shared" si="10"/>
        <v>0.57774091799918836</v>
      </c>
      <c r="AM36" s="204">
        <f t="shared" si="10"/>
        <v>0.62085694351659859</v>
      </c>
      <c r="AN36" s="204">
        <f t="shared" si="10"/>
        <v>0.54613484622779018</v>
      </c>
      <c r="AO36" s="204">
        <f t="shared" si="10"/>
        <v>0.60177586367504754</v>
      </c>
      <c r="AP36" s="204">
        <f t="shared" si="11"/>
        <v>0.54097737909678034</v>
      </c>
      <c r="AQ36" s="204">
        <f t="shared" si="11"/>
        <v>0.56117585866625674</v>
      </c>
      <c r="AR36" s="204">
        <f t="shared" si="11"/>
        <v>0</v>
      </c>
      <c r="AS36" s="204">
        <f t="shared" si="11"/>
        <v>0.23545959208121334</v>
      </c>
      <c r="AT36" s="204">
        <f t="shared" si="11"/>
        <v>0.20714860758704468</v>
      </c>
      <c r="AU36" s="204">
        <f t="shared" si="11"/>
        <v>0.20371177905551416</v>
      </c>
      <c r="AV36" s="204">
        <f t="shared" si="11"/>
        <v>0.2294906085096611</v>
      </c>
      <c r="AW36" s="204">
        <f t="shared" si="11"/>
        <v>0.24621936000095271</v>
      </c>
      <c r="AX36" s="204">
        <f t="shared" si="11"/>
        <v>0.23231333279717031</v>
      </c>
      <c r="AY36" s="204">
        <f t="shared" si="11"/>
        <v>0.26999296527231947</v>
      </c>
      <c r="AZ36" s="204">
        <f t="shared" si="11"/>
        <v>0.23601482610715749</v>
      </c>
      <c r="BA36" s="204">
        <f t="shared" si="11"/>
        <v>0.26147950053251162</v>
      </c>
      <c r="BB36" s="204">
        <f t="shared" si="11"/>
        <v>0.21962799139790526</v>
      </c>
      <c r="BC36" s="204">
        <f t="shared" si="11"/>
        <v>0.22964090841203819</v>
      </c>
      <c r="BD36" s="204">
        <f t="shared" si="11"/>
        <v>0.23488386776134221</v>
      </c>
    </row>
    <row r="37" spans="1:56" ht="15">
      <c r="A37" s="200" t="str">
        <f>VLOOKUP(CONCATENATE($C37,"-",$B37),[1]ACHIEV!$B$19:$C$100,2,FALSE)</f>
        <v>LO12Med</v>
      </c>
      <c r="B37" s="200" t="s">
        <v>370</v>
      </c>
      <c r="C37" s="200" t="str">
        <f>'7PSourceSummary'!$D$2</f>
        <v>MotorsRewind</v>
      </c>
      <c r="D37" s="200" t="s">
        <v>425</v>
      </c>
      <c r="E37" s="201" t="str">
        <f>'SC-NR'!$A$9</f>
        <v>Motors/Drives</v>
      </c>
      <c r="F37" s="250">
        <f t="shared" si="7"/>
        <v>1.0880868204777019E-3</v>
      </c>
      <c r="G37" s="250">
        <f>INDEX('SC-New'!$A$61:$D$78,MATCH($J37,'SC-New'!$D$61:$D$78,0),1)</f>
        <v>8.0701417906265238</v>
      </c>
      <c r="H37" s="250">
        <f>INDEX('SC-New'!$A$61:$D$78,MATCH($J37,'SC-New'!$D$61:$D$78,0),2)</f>
        <v>36.852792999506775</v>
      </c>
      <c r="I37" s="251" t="str">
        <f>'SC-New'!C77</f>
        <v>Assembly</v>
      </c>
      <c r="J37" s="202" t="str">
        <f>'SC-New'!D77</f>
        <v>MotorsRewind-New-Assembly</v>
      </c>
      <c r="K37" s="630">
        <f>'SC-NR'!E77</f>
        <v>4.0243651413167198E-3</v>
      </c>
      <c r="L37" s="630">
        <f>'SC-NR'!F77</f>
        <v>8.0126183127653579E-3</v>
      </c>
      <c r="M37" s="630">
        <f>'SC-NR'!G77</f>
        <v>1.1965002547903126E-2</v>
      </c>
      <c r="N37" s="630">
        <f>'SC-NR'!H77</f>
        <v>1.5881759426406496E-2</v>
      </c>
      <c r="O37" s="630">
        <f>'SC-NR'!I77</f>
        <v>1.9763129082225019E-2</v>
      </c>
      <c r="P37" s="630">
        <f>'SC-NR'!J77</f>
        <v>2.3215861041496463E-2</v>
      </c>
      <c r="Q37" s="630">
        <f>'SC-NR'!K77</f>
        <v>2.5932109962872603E-2</v>
      </c>
      <c r="R37" s="630">
        <f>'SC-NR'!L77</f>
        <v>2.8061966436181883E-2</v>
      </c>
      <c r="S37" s="630">
        <f>'SC-NR'!M77</f>
        <v>2.9724963532890551E-2</v>
      </c>
      <c r="T37" s="630">
        <f>'SC-NR'!N77</f>
        <v>3.1016297993923879E-2</v>
      </c>
      <c r="U37" s="630">
        <f>'SC-NR'!O77</f>
        <v>3.2011784849992772E-2</v>
      </c>
      <c r="V37" s="630">
        <f>'SC-NR'!P77</f>
        <v>3.2771803334057624E-2</v>
      </c>
      <c r="W37" s="630">
        <f>'SC-NR'!Q77</f>
        <v>3.3344439448090783E-2</v>
      </c>
      <c r="X37" s="630">
        <f>'SC-NR'!R77</f>
        <v>3.3767988736753518E-2</v>
      </c>
      <c r="Y37" s="630">
        <f>'SC-NR'!S77</f>
        <v>3.4072949523035197E-2</v>
      </c>
      <c r="Z37" s="630">
        <f>'SC-NR'!T77</f>
        <v>3.428361034236424E-2</v>
      </c>
      <c r="AA37" s="630">
        <f>'SC-NR'!U77</f>
        <v>3.4132259671548613E-2</v>
      </c>
      <c r="AB37" s="630">
        <f>'SC-NR'!V77</f>
        <v>3.3979997237593401E-2</v>
      </c>
      <c r="AC37" s="630">
        <f>'SC-NR'!W77</f>
        <v>3.3827838168961899E-2</v>
      </c>
      <c r="AD37" s="630">
        <f>'SC-NR'!X77</f>
        <v>3.36761606250255E-2</v>
      </c>
      <c r="AE37" s="630">
        <f>'SC-NR'!Y77</f>
        <v>0.27024984257897477</v>
      </c>
      <c r="AF37" s="204">
        <f t="shared" si="10"/>
        <v>0.47670827564060514</v>
      </c>
      <c r="AG37" s="204">
        <f t="shared" si="10"/>
        <v>0.43948143077368823</v>
      </c>
      <c r="AH37" s="204">
        <f t="shared" si="10"/>
        <v>0.50682260090875342</v>
      </c>
      <c r="AI37" s="204">
        <f t="shared" si="10"/>
        <v>0.46611181366106458</v>
      </c>
      <c r="AJ37" s="204">
        <f t="shared" si="10"/>
        <v>0.48603166416892057</v>
      </c>
      <c r="AK37" s="204">
        <f t="shared" si="10"/>
        <v>0.4947467236242733</v>
      </c>
      <c r="AL37" s="204">
        <f t="shared" si="10"/>
        <v>0.48034555839465032</v>
      </c>
      <c r="AM37" s="204">
        <f t="shared" si="10"/>
        <v>0.51619309958083215</v>
      </c>
      <c r="AN37" s="204">
        <f t="shared" si="10"/>
        <v>0.45406762702314413</v>
      </c>
      <c r="AO37" s="204">
        <f t="shared" si="10"/>
        <v>0.50032870142983321</v>
      </c>
      <c r="AP37" s="204">
        <f t="shared" si="11"/>
        <v>0.44977960387684096</v>
      </c>
      <c r="AQ37" s="204">
        <f t="shared" si="11"/>
        <v>0.46657303090486518</v>
      </c>
      <c r="AR37" s="204">
        <f t="shared" si="11"/>
        <v>0</v>
      </c>
      <c r="AS37" s="204">
        <f t="shared" si="11"/>
        <v>0.19576589733217736</v>
      </c>
      <c r="AT37" s="204">
        <f t="shared" si="11"/>
        <v>0.1722275685902051</v>
      </c>
      <c r="AU37" s="204">
        <f t="shared" si="11"/>
        <v>0.16937011939688518</v>
      </c>
      <c r="AV37" s="204">
        <f t="shared" si="11"/>
        <v>0.19080316289983829</v>
      </c>
      <c r="AW37" s="204">
        <f t="shared" si="11"/>
        <v>0.20471178738182641</v>
      </c>
      <c r="AX37" s="204">
        <f t="shared" si="11"/>
        <v>0.19315003332538025</v>
      </c>
      <c r="AY37" s="204">
        <f t="shared" si="11"/>
        <v>0.22447764668546799</v>
      </c>
      <c r="AZ37" s="204">
        <f t="shared" si="11"/>
        <v>0.19622753020241873</v>
      </c>
      <c r="BA37" s="204">
        <f t="shared" si="11"/>
        <v>0.21739937882021368</v>
      </c>
      <c r="BB37" s="204">
        <f t="shared" si="11"/>
        <v>0.18260318229229261</v>
      </c>
      <c r="BC37" s="204">
        <f t="shared" si="11"/>
        <v>0.19092812529783498</v>
      </c>
      <c r="BD37" s="204">
        <f t="shared" si="11"/>
        <v>0.19528722841451163</v>
      </c>
    </row>
    <row r="38" spans="1:56" ht="15">
      <c r="A38" s="200" t="str">
        <f>VLOOKUP(CONCATENATE($C38,"-",$B38),[1]ACHIEV!$B$19:$C$100,2,FALSE)</f>
        <v>LO12Med</v>
      </c>
      <c r="B38" s="200" t="s">
        <v>370</v>
      </c>
      <c r="C38" s="200" t="str">
        <f>'7PSourceSummary'!$D$2</f>
        <v>MotorsRewind</v>
      </c>
      <c r="D38" s="200" t="s">
        <v>425</v>
      </c>
      <c r="E38" s="201" t="str">
        <f>'SC-NR'!$A$9</f>
        <v>Motors/Drives</v>
      </c>
      <c r="F38" s="250">
        <f t="shared" si="7"/>
        <v>1.1033992074011437E-3</v>
      </c>
      <c r="G38" s="250">
        <f>INDEX('SC-New'!$A$61:$D$78,MATCH($J38,'SC-New'!$D$61:$D$78,0),1)</f>
        <v>8.1837109758233986</v>
      </c>
      <c r="H38" s="250">
        <f>INDEX('SC-New'!$A$61:$D$78,MATCH($J38,'SC-New'!$D$61:$D$78,0),2)</f>
        <v>29.434815926981109</v>
      </c>
      <c r="I38" s="251" t="str">
        <f>'SC-New'!C78</f>
        <v>Other</v>
      </c>
      <c r="J38" s="202" t="str">
        <f>'SC-New'!D78</f>
        <v>MotorsRewind-New-Other</v>
      </c>
      <c r="K38" s="630">
        <f>'SC-NR'!E78</f>
        <v>3.7199933234935458E-3</v>
      </c>
      <c r="L38" s="630">
        <f>'SC-NR'!F78</f>
        <v>7.3730267671642076E-3</v>
      </c>
      <c r="M38" s="630">
        <f>'SC-NR'!G78</f>
        <v>1.0960004289389593E-2</v>
      </c>
      <c r="N38" s="630">
        <f>'SC-NR'!H78</f>
        <v>1.4481819001046784E-2</v>
      </c>
      <c r="O38" s="630">
        <f>'SC-NR'!I78</f>
        <v>1.7939353287546703E-2</v>
      </c>
      <c r="P38" s="630">
        <f>'SC-NR'!J78</f>
        <v>2.097792094739136E-2</v>
      </c>
      <c r="Q38" s="630">
        <f>'SC-NR'!K78</f>
        <v>2.3326096973166992E-2</v>
      </c>
      <c r="R38" s="630">
        <f>'SC-NR'!L78</f>
        <v>2.5127477715187238E-2</v>
      </c>
      <c r="S38" s="630">
        <f>'SC-NR'!M78</f>
        <v>2.6495901435147146E-2</v>
      </c>
      <c r="T38" s="630">
        <f>'SC-NR'!N78</f>
        <v>2.752161422640843E-2</v>
      </c>
      <c r="U38" s="630">
        <f>'SC-NR'!O78</f>
        <v>2.8276158355202773E-2</v>
      </c>
      <c r="V38" s="630">
        <f>'SC-NR'!P78</f>
        <v>2.8816247737142357E-2</v>
      </c>
      <c r="W38" s="630">
        <f>'SC-NR'!Q78</f>
        <v>2.9186840414605831E-2</v>
      </c>
      <c r="X38" s="630">
        <f>'SC-NR'!R78</f>
        <v>2.9423574416421478E-2</v>
      </c>
      <c r="Y38" s="630">
        <f>'SC-NR'!S78</f>
        <v>2.955469890703943E-2</v>
      </c>
      <c r="Z38" s="630">
        <f>'SC-NR'!T78</f>
        <v>2.9602605201214025E-2</v>
      </c>
      <c r="AA38" s="630">
        <f>'SC-NR'!U78</f>
        <v>2.933830351418092E-2</v>
      </c>
      <c r="AB38" s="630">
        <f>'SC-NR'!V78</f>
        <v>2.9075009733960374E-2</v>
      </c>
      <c r="AC38" s="630">
        <f>'SC-NR'!W78</f>
        <v>2.8813588348460786E-2</v>
      </c>
      <c r="AD38" s="630">
        <f>'SC-NR'!X78</f>
        <v>2.8554348037711733E-2</v>
      </c>
      <c r="AE38" s="630">
        <f>'SC-NR'!Y78</f>
        <v>0.22914750134557568</v>
      </c>
      <c r="AF38" s="204">
        <f t="shared" si="10"/>
        <v>0.48341687777495596</v>
      </c>
      <c r="AG38" s="204">
        <f t="shared" si="10"/>
        <v>0.44566614837804275</v>
      </c>
      <c r="AH38" s="204">
        <f t="shared" si="10"/>
        <v>0.51395499477715156</v>
      </c>
      <c r="AI38" s="204">
        <f t="shared" si="10"/>
        <v>0.47267129430731664</v>
      </c>
      <c r="AJ38" s="204">
        <f t="shared" si="10"/>
        <v>0.49287147213160826</v>
      </c>
      <c r="AK38" s="204">
        <f t="shared" si="10"/>
        <v>0.50170917654500069</v>
      </c>
      <c r="AL38" s="204">
        <f t="shared" si="10"/>
        <v>0.48710534714373788</v>
      </c>
      <c r="AM38" s="204">
        <f t="shared" si="10"/>
        <v>0.5234573622474108</v>
      </c>
      <c r="AN38" s="204">
        <f t="shared" si="10"/>
        <v>0.46045761269665408</v>
      </c>
      <c r="AO38" s="204">
        <f t="shared" si="10"/>
        <v>0.50736970819603355</v>
      </c>
      <c r="AP38" s="204">
        <f t="shared" si="11"/>
        <v>0.45610924522091217</v>
      </c>
      <c r="AQ38" s="204">
        <f t="shared" si="11"/>
        <v>0.4731390021516465</v>
      </c>
      <c r="AR38" s="204">
        <f t="shared" si="11"/>
        <v>0</v>
      </c>
      <c r="AS38" s="204">
        <f t="shared" si="11"/>
        <v>0.19852086422447834</v>
      </c>
      <c r="AT38" s="204">
        <f t="shared" si="11"/>
        <v>0.17465128618286838</v>
      </c>
      <c r="AU38" s="204">
        <f t="shared" si="11"/>
        <v>0.17175362478695694</v>
      </c>
      <c r="AV38" s="204">
        <f t="shared" si="11"/>
        <v>0.19348829041131402</v>
      </c>
      <c r="AW38" s="204">
        <f t="shared" si="11"/>
        <v>0.20759264765619653</v>
      </c>
      <c r="AX38" s="204">
        <f t="shared" si="11"/>
        <v>0.19586818778593648</v>
      </c>
      <c r="AY38" s="204">
        <f t="shared" si="11"/>
        <v>0.22763666719469766</v>
      </c>
      <c r="AZ38" s="204">
        <f t="shared" si="11"/>
        <v>0.19898899354426094</v>
      </c>
      <c r="BA38" s="204">
        <f t="shared" si="11"/>
        <v>0.22045878854999015</v>
      </c>
      <c r="BB38" s="204">
        <f t="shared" si="11"/>
        <v>0.18517291342779502</v>
      </c>
      <c r="BC38" s="204">
        <f t="shared" si="11"/>
        <v>0.19361501137540396</v>
      </c>
      <c r="BD38" s="204">
        <f t="shared" si="11"/>
        <v>0.19803545911302955</v>
      </c>
    </row>
    <row r="39" spans="1:56" ht="15">
      <c r="A39" s="191"/>
      <c r="B39" s="191"/>
      <c r="C39" s="191"/>
      <c r="D39" s="191"/>
      <c r="E39" s="192"/>
      <c r="F39" s="193"/>
      <c r="G39" s="194"/>
      <c r="H39" s="194"/>
      <c r="I39" s="155"/>
      <c r="J39" s="155"/>
      <c r="K39" s="195"/>
      <c r="L39" s="195"/>
      <c r="M39" s="195"/>
      <c r="N39" s="195"/>
      <c r="O39" s="195"/>
      <c r="P39" s="195"/>
      <c r="Q39" s="195"/>
      <c r="R39" s="195"/>
      <c r="S39" s="195"/>
      <c r="T39" s="195"/>
      <c r="U39" s="195"/>
      <c r="V39" s="195"/>
      <c r="W39" s="195"/>
      <c r="X39" s="195"/>
      <c r="Y39" s="195"/>
      <c r="Z39" s="195"/>
      <c r="AA39" s="195"/>
      <c r="AB39" s="195"/>
      <c r="AC39" s="195"/>
      <c r="AD39" s="195"/>
      <c r="AE39" s="195"/>
      <c r="AF39" s="196"/>
      <c r="AG39" s="196"/>
      <c r="AH39" s="196"/>
      <c r="AI39" s="196"/>
      <c r="AJ39" s="196"/>
      <c r="AK39" s="196"/>
      <c r="AL39" s="196"/>
      <c r="AM39" s="196"/>
      <c r="AN39" s="196"/>
      <c r="AO39" s="196"/>
      <c r="AP39" s="196"/>
      <c r="AQ39" s="196"/>
      <c r="AR39" s="196"/>
      <c r="AS39" s="196"/>
      <c r="AT39" s="196"/>
      <c r="AU39" s="196"/>
      <c r="AV39" s="196"/>
      <c r="AW39" s="196"/>
      <c r="AX39" s="196"/>
      <c r="AY39" s="196"/>
      <c r="AZ39" s="196"/>
      <c r="BA39" s="196"/>
      <c r="BB39" s="196"/>
      <c r="BC39" s="196"/>
      <c r="BD39" s="196"/>
    </row>
    <row r="40" spans="1:56" ht="15">
      <c r="A40" s="191"/>
      <c r="B40" s="191"/>
      <c r="C40" s="191"/>
      <c r="D40" s="191"/>
      <c r="E40" s="192"/>
      <c r="F40" s="193"/>
      <c r="G40" s="194"/>
      <c r="H40" s="194"/>
      <c r="I40" s="155"/>
      <c r="J40" s="155"/>
      <c r="K40" s="195"/>
      <c r="L40" s="195"/>
      <c r="M40" s="195"/>
      <c r="N40" s="195"/>
      <c r="O40" s="195"/>
      <c r="P40" s="195"/>
      <c r="Q40" s="195"/>
      <c r="R40" s="195"/>
      <c r="S40" s="195"/>
      <c r="T40" s="195"/>
      <c r="U40" s="195"/>
      <c r="V40" s="195"/>
      <c r="W40" s="195"/>
      <c r="X40" s="195"/>
      <c r="Y40" s="195"/>
      <c r="Z40" s="195"/>
      <c r="AA40" s="195"/>
      <c r="AB40" s="195"/>
      <c r="AC40" s="195"/>
      <c r="AD40" s="195"/>
      <c r="AE40" s="195"/>
      <c r="AF40" s="196"/>
      <c r="AG40" s="196"/>
      <c r="AH40" s="196"/>
      <c r="AI40" s="196"/>
      <c r="AJ40" s="196"/>
      <c r="AK40" s="196"/>
      <c r="AL40" s="196"/>
      <c r="AM40" s="196"/>
      <c r="AN40" s="196"/>
      <c r="AO40" s="196"/>
      <c r="AP40" s="196"/>
      <c r="AQ40" s="196"/>
      <c r="AR40" s="196"/>
      <c r="AS40" s="196"/>
      <c r="AT40" s="196"/>
      <c r="AU40" s="196"/>
      <c r="AV40" s="196"/>
      <c r="AW40" s="196"/>
      <c r="AX40" s="196"/>
      <c r="AY40" s="196"/>
      <c r="AZ40" s="196"/>
      <c r="BA40" s="196"/>
      <c r="BB40" s="196"/>
      <c r="BC40" s="196"/>
      <c r="BD40" s="196"/>
    </row>
    <row r="41" spans="1:56" ht="15">
      <c r="A41" s="191"/>
      <c r="B41" s="191"/>
      <c r="C41" s="191"/>
      <c r="D41" s="191"/>
      <c r="E41" s="192"/>
      <c r="F41" s="193"/>
      <c r="G41" s="194"/>
      <c r="H41" s="194"/>
      <c r="I41" s="155"/>
      <c r="J41" s="155"/>
      <c r="K41" s="195"/>
      <c r="L41" s="195"/>
      <c r="M41" s="195"/>
      <c r="N41" s="195"/>
      <c r="O41" s="195"/>
      <c r="P41" s="195"/>
      <c r="Q41" s="195"/>
      <c r="R41" s="195"/>
      <c r="S41" s="195"/>
      <c r="T41" s="195"/>
      <c r="U41" s="195"/>
      <c r="V41" s="195"/>
      <c r="W41" s="195"/>
      <c r="X41" s="195"/>
      <c r="Y41" s="195"/>
      <c r="Z41" s="195"/>
      <c r="AA41" s="195"/>
      <c r="AB41" s="195"/>
      <c r="AC41" s="195"/>
      <c r="AD41" s="195"/>
      <c r="AE41" s="195"/>
      <c r="AF41" s="196"/>
      <c r="AG41" s="196"/>
      <c r="AH41" s="196"/>
      <c r="AI41" s="196"/>
      <c r="AJ41" s="196"/>
      <c r="AK41" s="196"/>
      <c r="AL41" s="196"/>
      <c r="AM41" s="196"/>
      <c r="AN41" s="196"/>
      <c r="AO41" s="196"/>
      <c r="AP41" s="196"/>
      <c r="AQ41" s="196"/>
      <c r="AR41" s="196"/>
      <c r="AS41" s="196"/>
      <c r="AT41" s="196"/>
      <c r="AU41" s="196"/>
      <c r="AV41" s="196"/>
      <c r="AW41" s="196"/>
      <c r="AX41" s="196"/>
      <c r="AY41" s="196"/>
      <c r="AZ41" s="196"/>
      <c r="BA41" s="196"/>
      <c r="BB41" s="196"/>
      <c r="BC41" s="196"/>
      <c r="BD41" s="196"/>
    </row>
    <row r="42" spans="1:56" ht="15">
      <c r="A42" s="191"/>
      <c r="B42" s="191"/>
      <c r="C42" s="191"/>
      <c r="D42" s="191"/>
      <c r="E42" s="192"/>
      <c r="F42" s="193"/>
      <c r="G42" s="194"/>
      <c r="H42" s="194"/>
      <c r="I42" s="155"/>
      <c r="J42" s="155"/>
      <c r="K42" s="195"/>
      <c r="L42" s="195"/>
      <c r="M42" s="195"/>
      <c r="N42" s="195"/>
      <c r="O42" s="195"/>
      <c r="P42" s="195"/>
      <c r="Q42" s="195"/>
      <c r="R42" s="195"/>
      <c r="S42" s="195"/>
      <c r="T42" s="195"/>
      <c r="U42" s="195"/>
      <c r="V42" s="195"/>
      <c r="W42" s="195"/>
      <c r="X42" s="195"/>
      <c r="Y42" s="195"/>
      <c r="Z42" s="195"/>
      <c r="AA42" s="195"/>
      <c r="AB42" s="195"/>
      <c r="AC42" s="195"/>
      <c r="AD42" s="195"/>
      <c r="AE42" s="195"/>
      <c r="AF42" s="196"/>
      <c r="AG42" s="196"/>
      <c r="AH42" s="196"/>
      <c r="AI42" s="196"/>
      <c r="AJ42" s="196"/>
      <c r="AK42" s="196"/>
      <c r="AL42" s="196"/>
      <c r="AM42" s="196"/>
      <c r="AN42" s="196"/>
      <c r="AO42" s="196"/>
      <c r="AP42" s="196"/>
      <c r="AQ42" s="196"/>
      <c r="AR42" s="196"/>
      <c r="AS42" s="196"/>
      <c r="AT42" s="196"/>
      <c r="AU42" s="196"/>
      <c r="AV42" s="196"/>
      <c r="AW42" s="196"/>
      <c r="AX42" s="196"/>
      <c r="AY42" s="196"/>
      <c r="AZ42" s="196"/>
      <c r="BA42" s="196"/>
      <c r="BB42" s="196"/>
      <c r="BC42" s="196"/>
      <c r="BD42" s="196"/>
    </row>
    <row r="43" spans="1:56" ht="15">
      <c r="A43" s="191"/>
      <c r="B43" s="191"/>
      <c r="C43" s="191"/>
      <c r="D43" s="191"/>
      <c r="E43" s="192"/>
      <c r="F43" s="193"/>
      <c r="G43" s="194"/>
      <c r="H43" s="194"/>
      <c r="I43" s="155"/>
      <c r="J43" s="155"/>
      <c r="K43" s="195"/>
      <c r="L43" s="195"/>
      <c r="M43" s="195"/>
      <c r="N43" s="195"/>
      <c r="O43" s="195"/>
      <c r="P43" s="195"/>
      <c r="Q43" s="195"/>
      <c r="R43" s="195"/>
      <c r="S43" s="195"/>
      <c r="T43" s="195"/>
      <c r="U43" s="195"/>
      <c r="V43" s="195"/>
      <c r="W43" s="195"/>
      <c r="X43" s="195"/>
      <c r="Y43" s="195"/>
      <c r="Z43" s="195"/>
      <c r="AA43" s="195"/>
      <c r="AB43" s="195"/>
      <c r="AC43" s="195"/>
      <c r="AD43" s="195"/>
      <c r="AE43" s="195"/>
      <c r="AF43" s="196"/>
      <c r="AG43" s="196"/>
      <c r="AH43" s="196"/>
      <c r="AI43" s="196"/>
      <c r="AJ43" s="196"/>
      <c r="AK43" s="196"/>
      <c r="AL43" s="196"/>
      <c r="AM43" s="196"/>
      <c r="AN43" s="196"/>
      <c r="AO43" s="196"/>
      <c r="AP43" s="196"/>
      <c r="AQ43" s="196"/>
      <c r="AR43" s="196"/>
      <c r="AS43" s="196"/>
      <c r="AT43" s="196"/>
      <c r="AU43" s="196"/>
      <c r="AV43" s="196"/>
      <c r="AW43" s="196"/>
      <c r="AX43" s="196"/>
      <c r="AY43" s="196"/>
      <c r="AZ43" s="196"/>
      <c r="BA43" s="196"/>
      <c r="BB43" s="196"/>
      <c r="BC43" s="196"/>
      <c r="BD43" s="196"/>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sheetPr codeName="Sheet3"/>
  <dimension ref="A1:CB159"/>
  <sheetViews>
    <sheetView zoomScale="85" zoomScaleNormal="85" workbookViewId="0">
      <selection activeCell="A5" sqref="A5"/>
    </sheetView>
  </sheetViews>
  <sheetFormatPr defaultRowHeight="12.75"/>
  <cols>
    <col min="1" max="1" width="22" style="20" customWidth="1"/>
    <col min="2" max="2" width="20.28515625" style="20" customWidth="1"/>
    <col min="3" max="3" width="29.28515625" style="20" customWidth="1"/>
    <col min="4" max="4" width="33.85546875" style="20" customWidth="1"/>
    <col min="5" max="5" width="12" style="20" customWidth="1"/>
    <col min="6" max="24" width="10.42578125" style="20" bestFit="1" customWidth="1"/>
    <col min="25" max="25" width="17.7109375" style="20" bestFit="1" customWidth="1"/>
    <col min="26" max="255" width="9.140625" style="20"/>
    <col min="256" max="256" width="35" style="20" customWidth="1"/>
    <col min="257" max="257" width="16" style="20" customWidth="1"/>
    <col min="258" max="258" width="29.140625" style="20" customWidth="1"/>
    <col min="259" max="259" width="12.85546875" style="20" bestFit="1" customWidth="1"/>
    <col min="260" max="260" width="9.42578125" style="20" customWidth="1"/>
    <col min="261" max="511" width="9.140625" style="20"/>
    <col min="512" max="512" width="35" style="20" customWidth="1"/>
    <col min="513" max="513" width="16" style="20" customWidth="1"/>
    <col min="514" max="514" width="29.140625" style="20" customWidth="1"/>
    <col min="515" max="515" width="12.85546875" style="20" bestFit="1" customWidth="1"/>
    <col min="516" max="516" width="9.42578125" style="20" customWidth="1"/>
    <col min="517" max="767" width="9.140625" style="20"/>
    <col min="768" max="768" width="35" style="20" customWidth="1"/>
    <col min="769" max="769" width="16" style="20" customWidth="1"/>
    <col min="770" max="770" width="29.140625" style="20" customWidth="1"/>
    <col min="771" max="771" width="12.85546875" style="20" bestFit="1" customWidth="1"/>
    <col min="772" max="772" width="9.42578125" style="20" customWidth="1"/>
    <col min="773" max="1023" width="9.140625" style="20"/>
    <col min="1024" max="1024" width="35" style="20" customWidth="1"/>
    <col min="1025" max="1025" width="16" style="20" customWidth="1"/>
    <col min="1026" max="1026" width="29.140625" style="20" customWidth="1"/>
    <col min="1027" max="1027" width="12.85546875" style="20" bestFit="1" customWidth="1"/>
    <col min="1028" max="1028" width="9.42578125" style="20" customWidth="1"/>
    <col min="1029" max="1279" width="9.140625" style="20"/>
    <col min="1280" max="1280" width="35" style="20" customWidth="1"/>
    <col min="1281" max="1281" width="16" style="20" customWidth="1"/>
    <col min="1282" max="1282" width="29.140625" style="20" customWidth="1"/>
    <col min="1283" max="1283" width="12.85546875" style="20" bestFit="1" customWidth="1"/>
    <col min="1284" max="1284" width="9.42578125" style="20" customWidth="1"/>
    <col min="1285" max="1535" width="9.140625" style="20"/>
    <col min="1536" max="1536" width="35" style="20" customWidth="1"/>
    <col min="1537" max="1537" width="16" style="20" customWidth="1"/>
    <col min="1538" max="1538" width="29.140625" style="20" customWidth="1"/>
    <col min="1539" max="1539" width="12.85546875" style="20" bestFit="1" customWidth="1"/>
    <col min="1540" max="1540" width="9.42578125" style="20" customWidth="1"/>
    <col min="1541" max="1791" width="9.140625" style="20"/>
    <col min="1792" max="1792" width="35" style="20" customWidth="1"/>
    <col min="1793" max="1793" width="16" style="20" customWidth="1"/>
    <col min="1794" max="1794" width="29.140625" style="20" customWidth="1"/>
    <col min="1795" max="1795" width="12.85546875" style="20" bestFit="1" customWidth="1"/>
    <col min="1796" max="1796" width="9.42578125" style="20" customWidth="1"/>
    <col min="1797" max="2047" width="9.140625" style="20"/>
    <col min="2048" max="2048" width="35" style="20" customWidth="1"/>
    <col min="2049" max="2049" width="16" style="20" customWidth="1"/>
    <col min="2050" max="2050" width="29.140625" style="20" customWidth="1"/>
    <col min="2051" max="2051" width="12.85546875" style="20" bestFit="1" customWidth="1"/>
    <col min="2052" max="2052" width="9.42578125" style="20" customWidth="1"/>
    <col min="2053" max="2303" width="9.140625" style="20"/>
    <col min="2304" max="2304" width="35" style="20" customWidth="1"/>
    <col min="2305" max="2305" width="16" style="20" customWidth="1"/>
    <col min="2306" max="2306" width="29.140625" style="20" customWidth="1"/>
    <col min="2307" max="2307" width="12.85546875" style="20" bestFit="1" customWidth="1"/>
    <col min="2308" max="2308" width="9.42578125" style="20" customWidth="1"/>
    <col min="2309" max="2559" width="9.140625" style="20"/>
    <col min="2560" max="2560" width="35" style="20" customWidth="1"/>
    <col min="2561" max="2561" width="16" style="20" customWidth="1"/>
    <col min="2562" max="2562" width="29.140625" style="20" customWidth="1"/>
    <col min="2563" max="2563" width="12.85546875" style="20" bestFit="1" customWidth="1"/>
    <col min="2564" max="2564" width="9.42578125" style="20" customWidth="1"/>
    <col min="2565" max="2815" width="9.140625" style="20"/>
    <col min="2816" max="2816" width="35" style="20" customWidth="1"/>
    <col min="2817" max="2817" width="16" style="20" customWidth="1"/>
    <col min="2818" max="2818" width="29.140625" style="20" customWidth="1"/>
    <col min="2819" max="2819" width="12.85546875" style="20" bestFit="1" customWidth="1"/>
    <col min="2820" max="2820" width="9.42578125" style="20" customWidth="1"/>
    <col min="2821" max="3071" width="9.140625" style="20"/>
    <col min="3072" max="3072" width="35" style="20" customWidth="1"/>
    <col min="3073" max="3073" width="16" style="20" customWidth="1"/>
    <col min="3074" max="3074" width="29.140625" style="20" customWidth="1"/>
    <col min="3075" max="3075" width="12.85546875" style="20" bestFit="1" customWidth="1"/>
    <col min="3076" max="3076" width="9.42578125" style="20" customWidth="1"/>
    <col min="3077" max="3327" width="9.140625" style="20"/>
    <col min="3328" max="3328" width="35" style="20" customWidth="1"/>
    <col min="3329" max="3329" width="16" style="20" customWidth="1"/>
    <col min="3330" max="3330" width="29.140625" style="20" customWidth="1"/>
    <col min="3331" max="3331" width="12.85546875" style="20" bestFit="1" customWidth="1"/>
    <col min="3332" max="3332" width="9.42578125" style="20" customWidth="1"/>
    <col min="3333" max="3583" width="9.140625" style="20"/>
    <col min="3584" max="3584" width="35" style="20" customWidth="1"/>
    <col min="3585" max="3585" width="16" style="20" customWidth="1"/>
    <col min="3586" max="3586" width="29.140625" style="20" customWidth="1"/>
    <col min="3587" max="3587" width="12.85546875" style="20" bestFit="1" customWidth="1"/>
    <col min="3588" max="3588" width="9.42578125" style="20" customWidth="1"/>
    <col min="3589" max="3839" width="9.140625" style="20"/>
    <col min="3840" max="3840" width="35" style="20" customWidth="1"/>
    <col min="3841" max="3841" width="16" style="20" customWidth="1"/>
    <col min="3842" max="3842" width="29.140625" style="20" customWidth="1"/>
    <col min="3843" max="3843" width="12.85546875" style="20" bestFit="1" customWidth="1"/>
    <col min="3844" max="3844" width="9.42578125" style="20" customWidth="1"/>
    <col min="3845" max="4095" width="9.140625" style="20"/>
    <col min="4096" max="4096" width="35" style="20" customWidth="1"/>
    <col min="4097" max="4097" width="16" style="20" customWidth="1"/>
    <col min="4098" max="4098" width="29.140625" style="20" customWidth="1"/>
    <col min="4099" max="4099" width="12.85546875" style="20" bestFit="1" customWidth="1"/>
    <col min="4100" max="4100" width="9.42578125" style="20" customWidth="1"/>
    <col min="4101" max="4351" width="9.140625" style="20"/>
    <col min="4352" max="4352" width="35" style="20" customWidth="1"/>
    <col min="4353" max="4353" width="16" style="20" customWidth="1"/>
    <col min="4354" max="4354" width="29.140625" style="20" customWidth="1"/>
    <col min="4355" max="4355" width="12.85546875" style="20" bestFit="1" customWidth="1"/>
    <col min="4356" max="4356" width="9.42578125" style="20" customWidth="1"/>
    <col min="4357" max="4607" width="9.140625" style="20"/>
    <col min="4608" max="4608" width="35" style="20" customWidth="1"/>
    <col min="4609" max="4609" width="16" style="20" customWidth="1"/>
    <col min="4610" max="4610" width="29.140625" style="20" customWidth="1"/>
    <col min="4611" max="4611" width="12.85546875" style="20" bestFit="1" customWidth="1"/>
    <col min="4612" max="4612" width="9.42578125" style="20" customWidth="1"/>
    <col min="4613" max="4863" width="9.140625" style="20"/>
    <col min="4864" max="4864" width="35" style="20" customWidth="1"/>
    <col min="4865" max="4865" width="16" style="20" customWidth="1"/>
    <col min="4866" max="4866" width="29.140625" style="20" customWidth="1"/>
    <col min="4867" max="4867" width="12.85546875" style="20" bestFit="1" customWidth="1"/>
    <col min="4868" max="4868" width="9.42578125" style="20" customWidth="1"/>
    <col min="4869" max="5119" width="9.140625" style="20"/>
    <col min="5120" max="5120" width="35" style="20" customWidth="1"/>
    <col min="5121" max="5121" width="16" style="20" customWidth="1"/>
    <col min="5122" max="5122" width="29.140625" style="20" customWidth="1"/>
    <col min="5123" max="5123" width="12.85546875" style="20" bestFit="1" customWidth="1"/>
    <col min="5124" max="5124" width="9.42578125" style="20" customWidth="1"/>
    <col min="5125" max="5375" width="9.140625" style="20"/>
    <col min="5376" max="5376" width="35" style="20" customWidth="1"/>
    <col min="5377" max="5377" width="16" style="20" customWidth="1"/>
    <col min="5378" max="5378" width="29.140625" style="20" customWidth="1"/>
    <col min="5379" max="5379" width="12.85546875" style="20" bestFit="1" customWidth="1"/>
    <col min="5380" max="5380" width="9.42578125" style="20" customWidth="1"/>
    <col min="5381" max="5631" width="9.140625" style="20"/>
    <col min="5632" max="5632" width="35" style="20" customWidth="1"/>
    <col min="5633" max="5633" width="16" style="20" customWidth="1"/>
    <col min="5634" max="5634" width="29.140625" style="20" customWidth="1"/>
    <col min="5635" max="5635" width="12.85546875" style="20" bestFit="1" customWidth="1"/>
    <col min="5636" max="5636" width="9.42578125" style="20" customWidth="1"/>
    <col min="5637" max="5887" width="9.140625" style="20"/>
    <col min="5888" max="5888" width="35" style="20" customWidth="1"/>
    <col min="5889" max="5889" width="16" style="20" customWidth="1"/>
    <col min="5890" max="5890" width="29.140625" style="20" customWidth="1"/>
    <col min="5891" max="5891" width="12.85546875" style="20" bestFit="1" customWidth="1"/>
    <col min="5892" max="5892" width="9.42578125" style="20" customWidth="1"/>
    <col min="5893" max="6143" width="9.140625" style="20"/>
    <col min="6144" max="6144" width="35" style="20" customWidth="1"/>
    <col min="6145" max="6145" width="16" style="20" customWidth="1"/>
    <col min="6146" max="6146" width="29.140625" style="20" customWidth="1"/>
    <col min="6147" max="6147" width="12.85546875" style="20" bestFit="1" customWidth="1"/>
    <col min="6148" max="6148" width="9.42578125" style="20" customWidth="1"/>
    <col min="6149" max="6399" width="9.140625" style="20"/>
    <col min="6400" max="6400" width="35" style="20" customWidth="1"/>
    <col min="6401" max="6401" width="16" style="20" customWidth="1"/>
    <col min="6402" max="6402" width="29.140625" style="20" customWidth="1"/>
    <col min="6403" max="6403" width="12.85546875" style="20" bestFit="1" customWidth="1"/>
    <col min="6404" max="6404" width="9.42578125" style="20" customWidth="1"/>
    <col min="6405" max="6655" width="9.140625" style="20"/>
    <col min="6656" max="6656" width="35" style="20" customWidth="1"/>
    <col min="6657" max="6657" width="16" style="20" customWidth="1"/>
    <col min="6658" max="6658" width="29.140625" style="20" customWidth="1"/>
    <col min="6659" max="6659" width="12.85546875" style="20" bestFit="1" customWidth="1"/>
    <col min="6660" max="6660" width="9.42578125" style="20" customWidth="1"/>
    <col min="6661" max="6911" width="9.140625" style="20"/>
    <col min="6912" max="6912" width="35" style="20" customWidth="1"/>
    <col min="6913" max="6913" width="16" style="20" customWidth="1"/>
    <col min="6914" max="6914" width="29.140625" style="20" customWidth="1"/>
    <col min="6915" max="6915" width="12.85546875" style="20" bestFit="1" customWidth="1"/>
    <col min="6916" max="6916" width="9.42578125" style="20" customWidth="1"/>
    <col min="6917" max="7167" width="9.140625" style="20"/>
    <col min="7168" max="7168" width="35" style="20" customWidth="1"/>
    <col min="7169" max="7169" width="16" style="20" customWidth="1"/>
    <col min="7170" max="7170" width="29.140625" style="20" customWidth="1"/>
    <col min="7171" max="7171" width="12.85546875" style="20" bestFit="1" customWidth="1"/>
    <col min="7172" max="7172" width="9.42578125" style="20" customWidth="1"/>
    <col min="7173" max="7423" width="9.140625" style="20"/>
    <col min="7424" max="7424" width="35" style="20" customWidth="1"/>
    <col min="7425" max="7425" width="16" style="20" customWidth="1"/>
    <col min="7426" max="7426" width="29.140625" style="20" customWidth="1"/>
    <col min="7427" max="7427" width="12.85546875" style="20" bestFit="1" customWidth="1"/>
    <col min="7428" max="7428" width="9.42578125" style="20" customWidth="1"/>
    <col min="7429" max="7679" width="9.140625" style="20"/>
    <col min="7680" max="7680" width="35" style="20" customWidth="1"/>
    <col min="7681" max="7681" width="16" style="20" customWidth="1"/>
    <col min="7682" max="7682" width="29.140625" style="20" customWidth="1"/>
    <col min="7683" max="7683" width="12.85546875" style="20" bestFit="1" customWidth="1"/>
    <col min="7684" max="7684" width="9.42578125" style="20" customWidth="1"/>
    <col min="7685" max="7935" width="9.140625" style="20"/>
    <col min="7936" max="7936" width="35" style="20" customWidth="1"/>
    <col min="7937" max="7937" width="16" style="20" customWidth="1"/>
    <col min="7938" max="7938" width="29.140625" style="20" customWidth="1"/>
    <col min="7939" max="7939" width="12.85546875" style="20" bestFit="1" customWidth="1"/>
    <col min="7940" max="7940" width="9.42578125" style="20" customWidth="1"/>
    <col min="7941" max="8191" width="9.140625" style="20"/>
    <col min="8192" max="8192" width="35" style="20" customWidth="1"/>
    <col min="8193" max="8193" width="16" style="20" customWidth="1"/>
    <col min="8194" max="8194" width="29.140625" style="20" customWidth="1"/>
    <col min="8195" max="8195" width="12.85546875" style="20" bestFit="1" customWidth="1"/>
    <col min="8196" max="8196" width="9.42578125" style="20" customWidth="1"/>
    <col min="8197" max="8447" width="9.140625" style="20"/>
    <col min="8448" max="8448" width="35" style="20" customWidth="1"/>
    <col min="8449" max="8449" width="16" style="20" customWidth="1"/>
    <col min="8450" max="8450" width="29.140625" style="20" customWidth="1"/>
    <col min="8451" max="8451" width="12.85546875" style="20" bestFit="1" customWidth="1"/>
    <col min="8452" max="8452" width="9.42578125" style="20" customWidth="1"/>
    <col min="8453" max="8703" width="9.140625" style="20"/>
    <col min="8704" max="8704" width="35" style="20" customWidth="1"/>
    <col min="8705" max="8705" width="16" style="20" customWidth="1"/>
    <col min="8706" max="8706" width="29.140625" style="20" customWidth="1"/>
    <col min="8707" max="8707" width="12.85546875" style="20" bestFit="1" customWidth="1"/>
    <col min="8708" max="8708" width="9.42578125" style="20" customWidth="1"/>
    <col min="8709" max="8959" width="9.140625" style="20"/>
    <col min="8960" max="8960" width="35" style="20" customWidth="1"/>
    <col min="8961" max="8961" width="16" style="20" customWidth="1"/>
    <col min="8962" max="8962" width="29.140625" style="20" customWidth="1"/>
    <col min="8963" max="8963" width="12.85546875" style="20" bestFit="1" customWidth="1"/>
    <col min="8964" max="8964" width="9.42578125" style="20" customWidth="1"/>
    <col min="8965" max="9215" width="9.140625" style="20"/>
    <col min="9216" max="9216" width="35" style="20" customWidth="1"/>
    <col min="9217" max="9217" width="16" style="20" customWidth="1"/>
    <col min="9218" max="9218" width="29.140625" style="20" customWidth="1"/>
    <col min="9219" max="9219" width="12.85546875" style="20" bestFit="1" customWidth="1"/>
    <col min="9220" max="9220" width="9.42578125" style="20" customWidth="1"/>
    <col min="9221" max="9471" width="9.140625" style="20"/>
    <col min="9472" max="9472" width="35" style="20" customWidth="1"/>
    <col min="9473" max="9473" width="16" style="20" customWidth="1"/>
    <col min="9474" max="9474" width="29.140625" style="20" customWidth="1"/>
    <col min="9475" max="9475" width="12.85546875" style="20" bestFit="1" customWidth="1"/>
    <col min="9476" max="9476" width="9.42578125" style="20" customWidth="1"/>
    <col min="9477" max="9727" width="9.140625" style="20"/>
    <col min="9728" max="9728" width="35" style="20" customWidth="1"/>
    <col min="9729" max="9729" width="16" style="20" customWidth="1"/>
    <col min="9730" max="9730" width="29.140625" style="20" customWidth="1"/>
    <col min="9731" max="9731" width="12.85546875" style="20" bestFit="1" customWidth="1"/>
    <col min="9732" max="9732" width="9.42578125" style="20" customWidth="1"/>
    <col min="9733" max="9983" width="9.140625" style="20"/>
    <col min="9984" max="9984" width="35" style="20" customWidth="1"/>
    <col min="9985" max="9985" width="16" style="20" customWidth="1"/>
    <col min="9986" max="9986" width="29.140625" style="20" customWidth="1"/>
    <col min="9987" max="9987" width="12.85546875" style="20" bestFit="1" customWidth="1"/>
    <col min="9988" max="9988" width="9.42578125" style="20" customWidth="1"/>
    <col min="9989" max="10239" width="9.140625" style="20"/>
    <col min="10240" max="10240" width="35" style="20" customWidth="1"/>
    <col min="10241" max="10241" width="16" style="20" customWidth="1"/>
    <col min="10242" max="10242" width="29.140625" style="20" customWidth="1"/>
    <col min="10243" max="10243" width="12.85546875" style="20" bestFit="1" customWidth="1"/>
    <col min="10244" max="10244" width="9.42578125" style="20" customWidth="1"/>
    <col min="10245" max="10495" width="9.140625" style="20"/>
    <col min="10496" max="10496" width="35" style="20" customWidth="1"/>
    <col min="10497" max="10497" width="16" style="20" customWidth="1"/>
    <col min="10498" max="10498" width="29.140625" style="20" customWidth="1"/>
    <col min="10499" max="10499" width="12.85546875" style="20" bestFit="1" customWidth="1"/>
    <col min="10500" max="10500" width="9.42578125" style="20" customWidth="1"/>
    <col min="10501" max="10751" width="9.140625" style="20"/>
    <col min="10752" max="10752" width="35" style="20" customWidth="1"/>
    <col min="10753" max="10753" width="16" style="20" customWidth="1"/>
    <col min="10754" max="10754" width="29.140625" style="20" customWidth="1"/>
    <col min="10755" max="10755" width="12.85546875" style="20" bestFit="1" customWidth="1"/>
    <col min="10756" max="10756" width="9.42578125" style="20" customWidth="1"/>
    <col min="10757" max="11007" width="9.140625" style="20"/>
    <col min="11008" max="11008" width="35" style="20" customWidth="1"/>
    <col min="11009" max="11009" width="16" style="20" customWidth="1"/>
    <col min="11010" max="11010" width="29.140625" style="20" customWidth="1"/>
    <col min="11011" max="11011" width="12.85546875" style="20" bestFit="1" customWidth="1"/>
    <col min="11012" max="11012" width="9.42578125" style="20" customWidth="1"/>
    <col min="11013" max="11263" width="9.140625" style="20"/>
    <col min="11264" max="11264" width="35" style="20" customWidth="1"/>
    <col min="11265" max="11265" width="16" style="20" customWidth="1"/>
    <col min="11266" max="11266" width="29.140625" style="20" customWidth="1"/>
    <col min="11267" max="11267" width="12.85546875" style="20" bestFit="1" customWidth="1"/>
    <col min="11268" max="11268" width="9.42578125" style="20" customWidth="1"/>
    <col min="11269" max="11519" width="9.140625" style="20"/>
    <col min="11520" max="11520" width="35" style="20" customWidth="1"/>
    <col min="11521" max="11521" width="16" style="20" customWidth="1"/>
    <col min="11522" max="11522" width="29.140625" style="20" customWidth="1"/>
    <col min="11523" max="11523" width="12.85546875" style="20" bestFit="1" customWidth="1"/>
    <col min="11524" max="11524" width="9.42578125" style="20" customWidth="1"/>
    <col min="11525" max="11775" width="9.140625" style="20"/>
    <col min="11776" max="11776" width="35" style="20" customWidth="1"/>
    <col min="11777" max="11777" width="16" style="20" customWidth="1"/>
    <col min="11778" max="11778" width="29.140625" style="20" customWidth="1"/>
    <col min="11779" max="11779" width="12.85546875" style="20" bestFit="1" customWidth="1"/>
    <col min="11780" max="11780" width="9.42578125" style="20" customWidth="1"/>
    <col min="11781" max="12031" width="9.140625" style="20"/>
    <col min="12032" max="12032" width="35" style="20" customWidth="1"/>
    <col min="12033" max="12033" width="16" style="20" customWidth="1"/>
    <col min="12034" max="12034" width="29.140625" style="20" customWidth="1"/>
    <col min="12035" max="12035" width="12.85546875" style="20" bestFit="1" customWidth="1"/>
    <col min="12036" max="12036" width="9.42578125" style="20" customWidth="1"/>
    <col min="12037" max="12287" width="9.140625" style="20"/>
    <col min="12288" max="12288" width="35" style="20" customWidth="1"/>
    <col min="12289" max="12289" width="16" style="20" customWidth="1"/>
    <col min="12290" max="12290" width="29.140625" style="20" customWidth="1"/>
    <col min="12291" max="12291" width="12.85546875" style="20" bestFit="1" customWidth="1"/>
    <col min="12292" max="12292" width="9.42578125" style="20" customWidth="1"/>
    <col min="12293" max="12543" width="9.140625" style="20"/>
    <col min="12544" max="12544" width="35" style="20" customWidth="1"/>
    <col min="12545" max="12545" width="16" style="20" customWidth="1"/>
    <col min="12546" max="12546" width="29.140625" style="20" customWidth="1"/>
    <col min="12547" max="12547" width="12.85546875" style="20" bestFit="1" customWidth="1"/>
    <col min="12548" max="12548" width="9.42578125" style="20" customWidth="1"/>
    <col min="12549" max="12799" width="9.140625" style="20"/>
    <col min="12800" max="12800" width="35" style="20" customWidth="1"/>
    <col min="12801" max="12801" width="16" style="20" customWidth="1"/>
    <col min="12802" max="12802" width="29.140625" style="20" customWidth="1"/>
    <col min="12803" max="12803" width="12.85546875" style="20" bestFit="1" customWidth="1"/>
    <col min="12804" max="12804" width="9.42578125" style="20" customWidth="1"/>
    <col min="12805" max="13055" width="9.140625" style="20"/>
    <col min="13056" max="13056" width="35" style="20" customWidth="1"/>
    <col min="13057" max="13057" width="16" style="20" customWidth="1"/>
    <col min="13058" max="13058" width="29.140625" style="20" customWidth="1"/>
    <col min="13059" max="13059" width="12.85546875" style="20" bestFit="1" customWidth="1"/>
    <col min="13060" max="13060" width="9.42578125" style="20" customWidth="1"/>
    <col min="13061" max="13311" width="9.140625" style="20"/>
    <col min="13312" max="13312" width="35" style="20" customWidth="1"/>
    <col min="13313" max="13313" width="16" style="20" customWidth="1"/>
    <col min="13314" max="13314" width="29.140625" style="20" customWidth="1"/>
    <col min="13315" max="13315" width="12.85546875" style="20" bestFit="1" customWidth="1"/>
    <col min="13316" max="13316" width="9.42578125" style="20" customWidth="1"/>
    <col min="13317" max="13567" width="9.140625" style="20"/>
    <col min="13568" max="13568" width="35" style="20" customWidth="1"/>
    <col min="13569" max="13569" width="16" style="20" customWidth="1"/>
    <col min="13570" max="13570" width="29.140625" style="20" customWidth="1"/>
    <col min="13571" max="13571" width="12.85546875" style="20" bestFit="1" customWidth="1"/>
    <col min="13572" max="13572" width="9.42578125" style="20" customWidth="1"/>
    <col min="13573" max="13823" width="9.140625" style="20"/>
    <col min="13824" max="13824" width="35" style="20" customWidth="1"/>
    <col min="13825" max="13825" width="16" style="20" customWidth="1"/>
    <col min="13826" max="13826" width="29.140625" style="20" customWidth="1"/>
    <col min="13827" max="13827" width="12.85546875" style="20" bestFit="1" customWidth="1"/>
    <col min="13828" max="13828" width="9.42578125" style="20" customWidth="1"/>
    <col min="13829" max="14079" width="9.140625" style="20"/>
    <col min="14080" max="14080" width="35" style="20" customWidth="1"/>
    <col min="14081" max="14081" width="16" style="20" customWidth="1"/>
    <col min="14082" max="14082" width="29.140625" style="20" customWidth="1"/>
    <col min="14083" max="14083" width="12.85546875" style="20" bestFit="1" customWidth="1"/>
    <col min="14084" max="14084" width="9.42578125" style="20" customWidth="1"/>
    <col min="14085" max="14335" width="9.140625" style="20"/>
    <col min="14336" max="14336" width="35" style="20" customWidth="1"/>
    <col min="14337" max="14337" width="16" style="20" customWidth="1"/>
    <col min="14338" max="14338" width="29.140625" style="20" customWidth="1"/>
    <col min="14339" max="14339" width="12.85546875" style="20" bestFit="1" customWidth="1"/>
    <col min="14340" max="14340" width="9.42578125" style="20" customWidth="1"/>
    <col min="14341" max="14591" width="9.140625" style="20"/>
    <col min="14592" max="14592" width="35" style="20" customWidth="1"/>
    <col min="14593" max="14593" width="16" style="20" customWidth="1"/>
    <col min="14594" max="14594" width="29.140625" style="20" customWidth="1"/>
    <col min="14595" max="14595" width="12.85546875" style="20" bestFit="1" customWidth="1"/>
    <col min="14596" max="14596" width="9.42578125" style="20" customWidth="1"/>
    <col min="14597" max="14847" width="9.140625" style="20"/>
    <col min="14848" max="14848" width="35" style="20" customWidth="1"/>
    <col min="14849" max="14849" width="16" style="20" customWidth="1"/>
    <col min="14850" max="14850" width="29.140625" style="20" customWidth="1"/>
    <col min="14851" max="14851" width="12.85546875" style="20" bestFit="1" customWidth="1"/>
    <col min="14852" max="14852" width="9.42578125" style="20" customWidth="1"/>
    <col min="14853" max="15103" width="9.140625" style="20"/>
    <col min="15104" max="15104" width="35" style="20" customWidth="1"/>
    <col min="15105" max="15105" width="16" style="20" customWidth="1"/>
    <col min="15106" max="15106" width="29.140625" style="20" customWidth="1"/>
    <col min="15107" max="15107" width="12.85546875" style="20" bestFit="1" customWidth="1"/>
    <col min="15108" max="15108" width="9.42578125" style="20" customWidth="1"/>
    <col min="15109" max="15359" width="9.140625" style="20"/>
    <col min="15360" max="15360" width="35" style="20" customWidth="1"/>
    <col min="15361" max="15361" width="16" style="20" customWidth="1"/>
    <col min="15362" max="15362" width="29.140625" style="20" customWidth="1"/>
    <col min="15363" max="15363" width="12.85546875" style="20" bestFit="1" customWidth="1"/>
    <col min="15364" max="15364" width="9.42578125" style="20" customWidth="1"/>
    <col min="15365" max="15615" width="9.140625" style="20"/>
    <col min="15616" max="15616" width="35" style="20" customWidth="1"/>
    <col min="15617" max="15617" width="16" style="20" customWidth="1"/>
    <col min="15618" max="15618" width="29.140625" style="20" customWidth="1"/>
    <col min="15619" max="15619" width="12.85546875" style="20" bestFit="1" customWidth="1"/>
    <col min="15620" max="15620" width="9.42578125" style="20" customWidth="1"/>
    <col min="15621" max="15871" width="9.140625" style="20"/>
    <col min="15872" max="15872" width="35" style="20" customWidth="1"/>
    <col min="15873" max="15873" width="16" style="20" customWidth="1"/>
    <col min="15874" max="15874" width="29.140625" style="20" customWidth="1"/>
    <col min="15875" max="15875" width="12.85546875" style="20" bestFit="1" customWidth="1"/>
    <col min="15876" max="15876" width="9.42578125" style="20" customWidth="1"/>
    <col min="15877" max="16127" width="9.140625" style="20"/>
    <col min="16128" max="16128" width="35" style="20" customWidth="1"/>
    <col min="16129" max="16129" width="16" style="20" customWidth="1"/>
    <col min="16130" max="16130" width="29.140625" style="20" customWidth="1"/>
    <col min="16131" max="16131" width="12.85546875" style="20" bestFit="1" customWidth="1"/>
    <col min="16132" max="16132" width="9.42578125" style="20" customWidth="1"/>
    <col min="16133" max="16384" width="9.140625" style="20"/>
  </cols>
  <sheetData>
    <row r="1" spans="1:25" ht="12.75" customHeight="1">
      <c r="A1" s="104" t="s">
        <v>41</v>
      </c>
      <c r="B1" s="635" t="s">
        <v>444</v>
      </c>
      <c r="C1" s="636"/>
      <c r="D1" s="636"/>
      <c r="E1" s="636"/>
      <c r="F1" s="636"/>
      <c r="G1" s="636"/>
      <c r="H1" s="636"/>
      <c r="I1" s="636"/>
      <c r="J1" s="636"/>
      <c r="K1" s="636"/>
      <c r="L1" s="636"/>
      <c r="M1" s="636"/>
      <c r="N1" s="636"/>
      <c r="O1" s="636"/>
      <c r="P1" s="636"/>
      <c r="Q1" s="636"/>
      <c r="R1" s="636"/>
      <c r="S1" s="637"/>
      <c r="T1" s="42"/>
      <c r="U1" s="42"/>
      <c r="V1" s="42"/>
      <c r="W1" s="42"/>
    </row>
    <row r="2" spans="1:25" ht="12.75" customHeight="1">
      <c r="A2" s="105"/>
      <c r="B2" s="638"/>
      <c r="C2" s="639"/>
      <c r="D2" s="639"/>
      <c r="E2" s="639"/>
      <c r="F2" s="639"/>
      <c r="G2" s="639"/>
      <c r="H2" s="639"/>
      <c r="I2" s="639"/>
      <c r="J2" s="639"/>
      <c r="K2" s="639"/>
      <c r="L2" s="639"/>
      <c r="M2" s="639"/>
      <c r="N2" s="639"/>
      <c r="O2" s="639"/>
      <c r="P2" s="639"/>
      <c r="Q2" s="639"/>
      <c r="R2" s="639"/>
      <c r="S2" s="640"/>
      <c r="T2" s="43"/>
      <c r="U2" s="43"/>
      <c r="V2" s="43"/>
      <c r="W2" s="43"/>
    </row>
    <row r="3" spans="1:25">
      <c r="A3" s="105"/>
      <c r="B3" s="638"/>
      <c r="C3" s="639"/>
      <c r="D3" s="639"/>
      <c r="E3" s="639"/>
      <c r="F3" s="639"/>
      <c r="G3" s="639"/>
      <c r="H3" s="639"/>
      <c r="I3" s="639"/>
      <c r="J3" s="639"/>
      <c r="K3" s="639"/>
      <c r="L3" s="639"/>
      <c r="M3" s="639"/>
      <c r="N3" s="639"/>
      <c r="O3" s="639"/>
      <c r="P3" s="639"/>
      <c r="Q3" s="639"/>
      <c r="R3" s="639"/>
      <c r="S3" s="640"/>
      <c r="T3" s="43"/>
      <c r="U3" s="43"/>
      <c r="V3" s="43"/>
      <c r="W3" s="43"/>
    </row>
    <row r="4" spans="1:25">
      <c r="A4" s="105"/>
      <c r="B4" s="638"/>
      <c r="C4" s="639"/>
      <c r="D4" s="639"/>
      <c r="E4" s="639"/>
      <c r="F4" s="639"/>
      <c r="G4" s="639"/>
      <c r="H4" s="639"/>
      <c r="I4" s="639"/>
      <c r="J4" s="639"/>
      <c r="K4" s="639"/>
      <c r="L4" s="639"/>
      <c r="M4" s="639"/>
      <c r="N4" s="639"/>
      <c r="O4" s="639"/>
      <c r="P4" s="639"/>
      <c r="Q4" s="639"/>
      <c r="R4" s="639"/>
      <c r="S4" s="640"/>
      <c r="T4" s="43"/>
      <c r="U4" s="43"/>
      <c r="V4" s="43"/>
      <c r="W4" s="43"/>
    </row>
    <row r="5" spans="1:25">
      <c r="A5" s="106"/>
      <c r="B5" s="638"/>
      <c r="C5" s="639"/>
      <c r="D5" s="641"/>
      <c r="E5" s="641"/>
      <c r="F5" s="641"/>
      <c r="G5" s="641"/>
      <c r="H5" s="641"/>
      <c r="I5" s="641"/>
      <c r="J5" s="641"/>
      <c r="K5" s="641"/>
      <c r="L5" s="641"/>
      <c r="M5" s="641"/>
      <c r="N5" s="641"/>
      <c r="O5" s="641"/>
      <c r="P5" s="641"/>
      <c r="Q5" s="641"/>
      <c r="R5" s="641"/>
      <c r="S5" s="642"/>
      <c r="T5" s="43"/>
      <c r="U5" s="43"/>
      <c r="V5" s="43"/>
      <c r="W5" s="43"/>
    </row>
    <row r="6" spans="1:25">
      <c r="A6" s="111"/>
      <c r="B6" s="110"/>
      <c r="C6" s="110"/>
      <c r="D6" s="109"/>
      <c r="E6" s="107"/>
      <c r="F6" s="107"/>
      <c r="G6" s="107"/>
      <c r="H6" s="107"/>
      <c r="I6" s="107"/>
      <c r="J6" s="107"/>
      <c r="K6" s="107"/>
      <c r="L6" s="107"/>
      <c r="M6" s="107"/>
      <c r="N6" s="107"/>
      <c r="O6" s="107"/>
      <c r="P6" s="107"/>
      <c r="Q6" s="107"/>
      <c r="R6" s="107"/>
      <c r="S6" s="108"/>
      <c r="T6" s="43"/>
      <c r="U6" s="43"/>
      <c r="V6" s="43"/>
      <c r="W6" s="43"/>
    </row>
    <row r="7" spans="1:25">
      <c r="A7" s="197"/>
      <c r="B7" s="237" t="s">
        <v>322</v>
      </c>
      <c r="C7" s="238" t="s">
        <v>370</v>
      </c>
      <c r="D7" s="239" t="s">
        <v>370</v>
      </c>
    </row>
    <row r="8" spans="1:25">
      <c r="A8" s="198" t="s">
        <v>426</v>
      </c>
      <c r="B8" s="240" t="s">
        <v>42</v>
      </c>
      <c r="C8" s="241" t="s">
        <v>446</v>
      </c>
      <c r="D8" s="242" t="str">
        <f>[2]!switch_ForecastState</f>
        <v>Region</v>
      </c>
      <c r="E8" s="112"/>
      <c r="F8" s="98" t="s">
        <v>395</v>
      </c>
    </row>
    <row r="9" spans="1:25">
      <c r="A9" s="198" t="str">
        <f>INDEX([1]ACHIEV!$A$19:$B$100,MATCH(C8,[1]ACHIEV!$B$19:$B$100,0),1)</f>
        <v>Motors/Drives</v>
      </c>
      <c r="B9" s="243" t="s">
        <v>43</v>
      </c>
      <c r="C9" s="241">
        <f>[1]FILES!$H$4</f>
        <v>2035</v>
      </c>
      <c r="D9" s="242" t="str">
        <f>[2]!switch_ForecastScenario</f>
        <v>Base</v>
      </c>
      <c r="E9" s="113"/>
    </row>
    <row r="10" spans="1:25">
      <c r="A10" s="199"/>
      <c r="B10" s="244" t="s">
        <v>323</v>
      </c>
      <c r="C10" s="245">
        <f>MIN(SUM(E80:X80),Y80)</f>
        <v>0.59897056594621811</v>
      </c>
      <c r="D10" s="633"/>
      <c r="E10" s="20">
        <v>1</v>
      </c>
      <c r="F10" s="20">
        <f>E10+1</f>
        <v>2</v>
      </c>
      <c r="G10" s="20">
        <f t="shared" ref="G10:V11" si="0">F10+1</f>
        <v>3</v>
      </c>
      <c r="H10" s="20">
        <f t="shared" si="0"/>
        <v>4</v>
      </c>
      <c r="I10" s="20">
        <f t="shared" si="0"/>
        <v>5</v>
      </c>
      <c r="J10" s="20">
        <f t="shared" si="0"/>
        <v>6</v>
      </c>
      <c r="K10" s="20">
        <f t="shared" si="0"/>
        <v>7</v>
      </c>
      <c r="L10" s="20">
        <f t="shared" si="0"/>
        <v>8</v>
      </c>
      <c r="M10" s="20">
        <f t="shared" si="0"/>
        <v>9</v>
      </c>
      <c r="N10" s="20">
        <f t="shared" si="0"/>
        <v>10</v>
      </c>
      <c r="O10" s="20">
        <f t="shared" si="0"/>
        <v>11</v>
      </c>
      <c r="P10" s="20">
        <f t="shared" si="0"/>
        <v>12</v>
      </c>
      <c r="Q10" s="20">
        <f t="shared" si="0"/>
        <v>13</v>
      </c>
      <c r="R10" s="20">
        <f t="shared" si="0"/>
        <v>14</v>
      </c>
      <c r="S10" s="20">
        <f t="shared" si="0"/>
        <v>15</v>
      </c>
      <c r="T10" s="20">
        <f t="shared" si="0"/>
        <v>16</v>
      </c>
      <c r="U10" s="20">
        <f t="shared" si="0"/>
        <v>17</v>
      </c>
      <c r="V10" s="20">
        <f t="shared" si="0"/>
        <v>18</v>
      </c>
      <c r="W10" s="20">
        <f>V10+1</f>
        <v>19</v>
      </c>
      <c r="X10" s="20">
        <f>W10+1</f>
        <v>20</v>
      </c>
    </row>
    <row r="11" spans="1:25">
      <c r="A11" s="47" t="s">
        <v>44</v>
      </c>
      <c r="B11" s="47"/>
      <c r="C11" s="47"/>
      <c r="D11" s="47"/>
      <c r="E11" s="47">
        <f>C9-20+1</f>
        <v>2016</v>
      </c>
      <c r="F11" s="47">
        <f>E11+1</f>
        <v>2017</v>
      </c>
      <c r="G11" s="47">
        <f t="shared" si="0"/>
        <v>2018</v>
      </c>
      <c r="H11" s="47">
        <f t="shared" si="0"/>
        <v>2019</v>
      </c>
      <c r="I11" s="47">
        <f t="shared" si="0"/>
        <v>2020</v>
      </c>
      <c r="J11" s="47">
        <f t="shared" si="0"/>
        <v>2021</v>
      </c>
      <c r="K11" s="47">
        <f t="shared" si="0"/>
        <v>2022</v>
      </c>
      <c r="L11" s="47">
        <f t="shared" si="0"/>
        <v>2023</v>
      </c>
      <c r="M11" s="47">
        <f t="shared" si="0"/>
        <v>2024</v>
      </c>
      <c r="N11" s="47">
        <f t="shared" si="0"/>
        <v>2025</v>
      </c>
      <c r="O11" s="47">
        <f t="shared" si="0"/>
        <v>2026</v>
      </c>
      <c r="P11" s="47">
        <f t="shared" si="0"/>
        <v>2027</v>
      </c>
      <c r="Q11" s="47">
        <f t="shared" si="0"/>
        <v>2028</v>
      </c>
      <c r="R11" s="47">
        <f t="shared" si="0"/>
        <v>2029</v>
      </c>
      <c r="S11" s="47">
        <f t="shared" si="0"/>
        <v>2030</v>
      </c>
      <c r="T11" s="47">
        <f t="shared" si="0"/>
        <v>2031</v>
      </c>
      <c r="U11" s="47">
        <f t="shared" si="0"/>
        <v>2032</v>
      </c>
      <c r="V11" s="47">
        <f t="shared" si="0"/>
        <v>2033</v>
      </c>
      <c r="W11" s="47">
        <f>V11+1</f>
        <v>2034</v>
      </c>
      <c r="X11" s="47">
        <f>W11+1</f>
        <v>2035</v>
      </c>
    </row>
    <row r="12" spans="1:25">
      <c r="A12" s="47"/>
      <c r="B12" s="47"/>
      <c r="C12" s="47"/>
      <c r="D12" s="47"/>
      <c r="E12" s="47" t="str">
        <f>CONCATENATE("FLOOR_",E11)</f>
        <v>FLOOR_2016</v>
      </c>
      <c r="F12" s="47" t="str">
        <f t="shared" ref="F12:X12" si="1">CONCATENATE("FLOOR_",F11)</f>
        <v>FLOOR_2017</v>
      </c>
      <c r="G12" s="47" t="str">
        <f t="shared" si="1"/>
        <v>FLOOR_2018</v>
      </c>
      <c r="H12" s="47" t="str">
        <f t="shared" si="1"/>
        <v>FLOOR_2019</v>
      </c>
      <c r="I12" s="47" t="str">
        <f t="shared" si="1"/>
        <v>FLOOR_2020</v>
      </c>
      <c r="J12" s="47" t="str">
        <f t="shared" si="1"/>
        <v>FLOOR_2021</v>
      </c>
      <c r="K12" s="47" t="str">
        <f t="shared" si="1"/>
        <v>FLOOR_2022</v>
      </c>
      <c r="L12" s="47" t="str">
        <f t="shared" si="1"/>
        <v>FLOOR_2023</v>
      </c>
      <c r="M12" s="47" t="str">
        <f t="shared" si="1"/>
        <v>FLOOR_2024</v>
      </c>
      <c r="N12" s="47" t="str">
        <f t="shared" si="1"/>
        <v>FLOOR_2025</v>
      </c>
      <c r="O12" s="47" t="str">
        <f t="shared" si="1"/>
        <v>FLOOR_2026</v>
      </c>
      <c r="P12" s="47" t="str">
        <f t="shared" si="1"/>
        <v>FLOOR_2027</v>
      </c>
      <c r="Q12" s="47" t="str">
        <f t="shared" si="1"/>
        <v>FLOOR_2028</v>
      </c>
      <c r="R12" s="47" t="str">
        <f t="shared" si="1"/>
        <v>FLOOR_2029</v>
      </c>
      <c r="S12" s="47" t="str">
        <f t="shared" si="1"/>
        <v>FLOOR_2030</v>
      </c>
      <c r="T12" s="47" t="str">
        <f t="shared" si="1"/>
        <v>FLOOR_2031</v>
      </c>
      <c r="U12" s="47" t="str">
        <f t="shared" si="1"/>
        <v>FLOOR_2032</v>
      </c>
      <c r="V12" s="47" t="str">
        <f t="shared" si="1"/>
        <v>FLOOR_2033</v>
      </c>
      <c r="W12" s="47" t="str">
        <f t="shared" si="1"/>
        <v>FLOOR_2034</v>
      </c>
      <c r="X12" s="47" t="str">
        <f t="shared" si="1"/>
        <v>FLOOR_2035</v>
      </c>
    </row>
    <row r="13" spans="1:25">
      <c r="B13" s="20" t="s">
        <v>396</v>
      </c>
      <c r="C13" s="20" t="s">
        <v>369</v>
      </c>
      <c r="E13" s="112">
        <f>INDEX([2]!tbl_Forecast,MATCH($D$8&amp;$C13&amp;$D$7,[2]!rng_ForecastRowLookup,0),MATCH(E$11,[2]!rng_ForecastColumnLookup,0))</f>
        <v>7.8066550111953834</v>
      </c>
      <c r="F13" s="112">
        <f>INDEX([2]!tbl_Forecast,MATCH($D$8&amp;$C13&amp;$D$7,[2]!rng_ForecastRowLookup,0),MATCH(F$11,[2]!rng_ForecastColumnLookup,0))</f>
        <v>5.9496992573140863</v>
      </c>
      <c r="G13" s="112">
        <f>INDEX([2]!tbl_Forecast,MATCH($D$8&amp;$C13&amp;$D$7,[2]!rng_ForecastRowLookup,0),MATCH(G$11,[2]!rng_ForecastColumnLookup,0))</f>
        <v>5.890903545908837</v>
      </c>
      <c r="H13" s="112">
        <f>INDEX([2]!tbl_Forecast,MATCH($D$8&amp;$C13&amp;$D$7,[2]!rng_ForecastRowLookup,0),MATCH(H$11,[2]!rng_ForecastColumnLookup,0))</f>
        <v>6.8915688291332424</v>
      </c>
      <c r="I13" s="112">
        <f>INDEX([2]!tbl_Forecast,MATCH($D$8&amp;$C13&amp;$D$7,[2]!rng_ForecastRowLookup,0),MATCH(I$11,[2]!rng_ForecastColumnLookup,0))</f>
        <v>6.6410191533148355</v>
      </c>
      <c r="J13" s="112">
        <f>INDEX([2]!tbl_Forecast,MATCH($D$8&amp;$C13&amp;$D$7,[2]!rng_ForecastRowLookup,0),MATCH(J$11,[2]!rng_ForecastColumnLookup,0))</f>
        <v>5.4382226791221893</v>
      </c>
      <c r="K13" s="112">
        <f>INDEX([2]!tbl_Forecast,MATCH($D$8&amp;$C13&amp;$D$7,[2]!rng_ForecastRowLookup,0),MATCH(K$11,[2]!rng_ForecastColumnLookup,0))</f>
        <v>6.9236851515846078</v>
      </c>
      <c r="L13" s="112">
        <f>INDEX([2]!tbl_Forecast,MATCH($D$8&amp;$C13&amp;$D$7,[2]!rng_ForecastRowLookup,0),MATCH(L$11,[2]!rng_ForecastColumnLookup,0))</f>
        <v>6.040566884985755</v>
      </c>
      <c r="M13" s="112">
        <f>INDEX([2]!tbl_Forecast,MATCH($D$8&amp;$C13&amp;$D$7,[2]!rng_ForecastRowLookup,0),MATCH(M$11,[2]!rng_ForecastColumnLookup,0))</f>
        <v>5.8620040343764588</v>
      </c>
      <c r="N13" s="112">
        <f>INDEX([2]!tbl_Forecast,MATCH($D$8&amp;$C13&amp;$D$7,[2]!rng_ForecastRowLookup,0),MATCH(N$11,[2]!rng_ForecastColumnLookup,0))</f>
        <v>6.6048352977963205</v>
      </c>
      <c r="O13" s="112">
        <f>INDEX([2]!tbl_Forecast,MATCH($D$8&amp;$C13&amp;$D$7,[2]!rng_ForecastRowLookup,0),MATCH(O$11,[2]!rng_ForecastColumnLookup,0))</f>
        <v>6.6081856774849808</v>
      </c>
      <c r="P13" s="112">
        <f>INDEX([2]!tbl_Forecast,MATCH($D$8&amp;$C13&amp;$D$7,[2]!rng_ForecastRowLookup,0),MATCH(P$11,[2]!rng_ForecastColumnLookup,0))</f>
        <v>7.2276230030590352</v>
      </c>
      <c r="Q13" s="112">
        <f>INDEX([2]!tbl_Forecast,MATCH($D$8&amp;$C13&amp;$D$7,[2]!rng_ForecastRowLookup,0),MATCH(Q$11,[2]!rng_ForecastColumnLookup,0))</f>
        <v>7.9321378463678132</v>
      </c>
      <c r="R13" s="112">
        <f>INDEX([2]!tbl_Forecast,MATCH($D$8&amp;$C13&amp;$D$7,[2]!rng_ForecastRowLookup,0),MATCH(R$11,[2]!rng_ForecastColumnLookup,0))</f>
        <v>7.2590370336019197</v>
      </c>
      <c r="S13" s="112">
        <f>INDEX([2]!tbl_Forecast,MATCH($D$8&amp;$C13&amp;$D$7,[2]!rng_ForecastRowLookup,0),MATCH(S$11,[2]!rng_ForecastColumnLookup,0))</f>
        <v>7.9122271387396417</v>
      </c>
      <c r="T13" s="112">
        <f>INDEX([2]!tbl_Forecast,MATCH($D$8&amp;$C13&amp;$D$7,[2]!rng_ForecastRowLookup,0),MATCH(T$11,[2]!rng_ForecastColumnLookup,0))</f>
        <v>7.7623340380974311</v>
      </c>
      <c r="U13" s="112">
        <f>INDEX([2]!tbl_Forecast,MATCH($D$8&amp;$C13&amp;$D$7,[2]!rng_ForecastRowLookup,0),MATCH(U$11,[2]!rng_ForecastColumnLookup,0))</f>
        <v>7.6402299023279152</v>
      </c>
      <c r="V13" s="112">
        <f>INDEX([2]!tbl_Forecast,MATCH($D$8&amp;$C13&amp;$D$7,[2]!rng_ForecastRowLookup,0),MATCH(V$11,[2]!rng_ForecastColumnLookup,0))</f>
        <v>7.1724831299946894</v>
      </c>
      <c r="W13" s="112">
        <f>INDEX([2]!tbl_Forecast,MATCH($D$8&amp;$C13&amp;$D$7,[2]!rng_ForecastRowLookup,0),MATCH(W$11,[2]!rng_ForecastColumnLookup,0))</f>
        <v>7.0810470955732994</v>
      </c>
      <c r="X13" s="112">
        <f>INDEX([2]!tbl_Forecast,MATCH($D$8&amp;$C13&amp;$D$7,[2]!rng_ForecastRowLookup,0),MATCH(X$11,[2]!rng_ForecastColumnLookup,0))</f>
        <v>7.4281005850341701</v>
      </c>
      <c r="Y13" s="45"/>
    </row>
    <row r="14" spans="1:25">
      <c r="B14" s="20" t="s">
        <v>396</v>
      </c>
      <c r="C14" s="20" t="s">
        <v>371</v>
      </c>
      <c r="E14" s="112">
        <f>INDEX([2]!tbl_Forecast,MATCH($D$8&amp;$C14&amp;$D$7,[2]!rng_ForecastRowLookup,0),MATCH(E$11,[2]!rng_ForecastColumnLookup,0))</f>
        <v>6.3306892326899415</v>
      </c>
      <c r="F14" s="112">
        <f>INDEX([2]!tbl_Forecast,MATCH($D$8&amp;$C14&amp;$D$7,[2]!rng_ForecastRowLookup,0),MATCH(F$11,[2]!rng_ForecastColumnLookup,0))</f>
        <v>4.6245517962703104</v>
      </c>
      <c r="G14" s="112">
        <f>INDEX([2]!tbl_Forecast,MATCH($D$8&amp;$C14&amp;$D$7,[2]!rng_ForecastRowLookup,0),MATCH(G$11,[2]!rng_ForecastColumnLookup,0))</f>
        <v>4.6954401235311058</v>
      </c>
      <c r="H14" s="112">
        <f>INDEX([2]!tbl_Forecast,MATCH($D$8&amp;$C14&amp;$D$7,[2]!rng_ForecastRowLookup,0),MATCH(H$11,[2]!rng_ForecastColumnLookup,0))</f>
        <v>5.5561738496820645</v>
      </c>
      <c r="I14" s="112">
        <f>INDEX([2]!tbl_Forecast,MATCH($D$8&amp;$C14&amp;$D$7,[2]!rng_ForecastRowLookup,0),MATCH(I$11,[2]!rng_ForecastColumnLookup,0))</f>
        <v>5.2903315868283292</v>
      </c>
      <c r="J14" s="112">
        <f>INDEX([2]!tbl_Forecast,MATCH($D$8&amp;$C14&amp;$D$7,[2]!rng_ForecastRowLookup,0),MATCH(J$11,[2]!rng_ForecastColumnLookup,0))</f>
        <v>4.0954748538564614</v>
      </c>
      <c r="K14" s="112">
        <f>INDEX([2]!tbl_Forecast,MATCH($D$8&amp;$C14&amp;$D$7,[2]!rng_ForecastRowLookup,0),MATCH(K$11,[2]!rng_ForecastColumnLookup,0))</f>
        <v>5.6166455086822502</v>
      </c>
      <c r="L14" s="112">
        <f>INDEX([2]!tbl_Forecast,MATCH($D$8&amp;$C14&amp;$D$7,[2]!rng_ForecastRowLookup,0),MATCH(L$11,[2]!rng_ForecastColumnLookup,0))</f>
        <v>4.8928421056079552</v>
      </c>
      <c r="M14" s="112">
        <f>INDEX([2]!tbl_Forecast,MATCH($D$8&amp;$C14&amp;$D$7,[2]!rng_ForecastRowLookup,0),MATCH(M$11,[2]!rng_ForecastColumnLookup,0))</f>
        <v>4.6489885594062974</v>
      </c>
      <c r="N14" s="112">
        <f>INDEX([2]!tbl_Forecast,MATCH($D$8&amp;$C14&amp;$D$7,[2]!rng_ForecastRowLookup,0),MATCH(N$11,[2]!rng_ForecastColumnLookup,0))</f>
        <v>5.3600762751998365</v>
      </c>
      <c r="O14" s="112">
        <f>INDEX([2]!tbl_Forecast,MATCH($D$8&amp;$C14&amp;$D$7,[2]!rng_ForecastRowLookup,0),MATCH(O$11,[2]!rng_ForecastColumnLookup,0))</f>
        <v>5.3451061612370649</v>
      </c>
      <c r="P14" s="112">
        <f>INDEX([2]!tbl_Forecast,MATCH($D$8&amp;$C14&amp;$D$7,[2]!rng_ForecastRowLookup,0),MATCH(P$11,[2]!rng_ForecastColumnLookup,0))</f>
        <v>5.7169042762389006</v>
      </c>
      <c r="Q14" s="112">
        <f>INDEX([2]!tbl_Forecast,MATCH($D$8&amp;$C14&amp;$D$7,[2]!rng_ForecastRowLookup,0),MATCH(Q$11,[2]!rng_ForecastColumnLookup,0))</f>
        <v>6.1644080859749115</v>
      </c>
      <c r="R14" s="112">
        <f>INDEX([2]!tbl_Forecast,MATCH($D$8&amp;$C14&amp;$D$7,[2]!rng_ForecastRowLookup,0),MATCH(R$11,[2]!rng_ForecastColumnLookup,0))</f>
        <v>5.8003829082546376</v>
      </c>
      <c r="S14" s="112">
        <f>INDEX([2]!tbl_Forecast,MATCH($D$8&amp;$C14&amp;$D$7,[2]!rng_ForecastRowLookup,0),MATCH(S$11,[2]!rng_ForecastColumnLookup,0))</f>
        <v>6.4331999103991837</v>
      </c>
      <c r="T14" s="112">
        <f>INDEX([2]!tbl_Forecast,MATCH($D$8&amp;$C14&amp;$D$7,[2]!rng_ForecastRowLookup,0),MATCH(T$11,[2]!rng_ForecastColumnLookup,0))</f>
        <v>6.1077443299386847</v>
      </c>
      <c r="U14" s="112">
        <f>INDEX([2]!tbl_Forecast,MATCH($D$8&amp;$C14&amp;$D$7,[2]!rng_ForecastRowLookup,0),MATCH(U$11,[2]!rng_ForecastColumnLookup,0))</f>
        <v>6.3133258324543373</v>
      </c>
      <c r="V14" s="112">
        <f>INDEX([2]!tbl_Forecast,MATCH($D$8&amp;$C14&amp;$D$7,[2]!rng_ForecastRowLookup,0),MATCH(V$11,[2]!rng_ForecastColumnLookup,0))</f>
        <v>5.5403053352108875</v>
      </c>
      <c r="W14" s="112">
        <f>INDEX([2]!tbl_Forecast,MATCH($D$8&amp;$C14&amp;$D$7,[2]!rng_ForecastRowLookup,0),MATCH(W$11,[2]!rng_ForecastColumnLookup,0))</f>
        <v>5.5266028757425794</v>
      </c>
      <c r="X14" s="112">
        <f>INDEX([2]!tbl_Forecast,MATCH($D$8&amp;$C14&amp;$D$7,[2]!rng_ForecastRowLookup,0),MATCH(X$11,[2]!rng_ForecastColumnLookup,0))</f>
        <v>5.9833355534459063</v>
      </c>
      <c r="Y14" s="45"/>
    </row>
    <row r="15" spans="1:25">
      <c r="B15" s="20" t="s">
        <v>396</v>
      </c>
      <c r="C15" s="20" t="s">
        <v>372</v>
      </c>
      <c r="E15" s="112">
        <f>INDEX([2]!tbl_Forecast,MATCH($D$8&amp;$C15&amp;$D$7,[2]!rng_ForecastRowLookup,0),MATCH(E$11,[2]!rng_ForecastColumnLookup,0))</f>
        <v>1.6621196768024407</v>
      </c>
      <c r="F15" s="112">
        <f>INDEX([2]!tbl_Forecast,MATCH($D$8&amp;$C15&amp;$D$7,[2]!rng_ForecastRowLookup,0),MATCH(F$11,[2]!rng_ForecastColumnLookup,0))</f>
        <v>1.2170657423442173</v>
      </c>
      <c r="G15" s="112">
        <f>INDEX([2]!tbl_Forecast,MATCH($D$8&amp;$C15&amp;$D$7,[2]!rng_ForecastRowLookup,0),MATCH(G$11,[2]!rng_ForecastColumnLookup,0))</f>
        <v>1.2444333527444498</v>
      </c>
      <c r="H15" s="112">
        <f>INDEX([2]!tbl_Forecast,MATCH($D$8&amp;$C15&amp;$D$7,[2]!rng_ForecastRowLookup,0),MATCH(H$11,[2]!rng_ForecastColumnLookup,0))</f>
        <v>1.4586094503549032</v>
      </c>
      <c r="I15" s="112">
        <f>INDEX([2]!tbl_Forecast,MATCH($D$8&amp;$C15&amp;$D$7,[2]!rng_ForecastRowLookup,0),MATCH(I$11,[2]!rng_ForecastColumnLookup,0))</f>
        <v>1.4004070058555529</v>
      </c>
      <c r="J15" s="112">
        <f>INDEX([2]!tbl_Forecast,MATCH($D$8&amp;$C15&amp;$D$7,[2]!rng_ForecastRowLookup,0),MATCH(J$11,[2]!rng_ForecastColumnLookup,0))</f>
        <v>1.0787722980410579</v>
      </c>
      <c r="K15" s="112">
        <f>INDEX([2]!tbl_Forecast,MATCH($D$8&amp;$C15&amp;$D$7,[2]!rng_ForecastRowLookup,0),MATCH(K$11,[2]!rng_ForecastColumnLookup,0))</f>
        <v>1.4747976167420549</v>
      </c>
      <c r="L15" s="112">
        <f>INDEX([2]!tbl_Forecast,MATCH($D$8&amp;$C15&amp;$D$7,[2]!rng_ForecastRowLookup,0),MATCH(L$11,[2]!rng_ForecastColumnLookup,0))</f>
        <v>1.2896357804774434</v>
      </c>
      <c r="M15" s="112">
        <f>INDEX([2]!tbl_Forecast,MATCH($D$8&amp;$C15&amp;$D$7,[2]!rng_ForecastRowLookup,0),MATCH(M$11,[2]!rng_ForecastColumnLookup,0))</f>
        <v>1.2239291307589197</v>
      </c>
      <c r="N15" s="112">
        <f>INDEX([2]!tbl_Forecast,MATCH($D$8&amp;$C15&amp;$D$7,[2]!rng_ForecastRowLookup,0),MATCH(N$11,[2]!rng_ForecastColumnLookup,0))</f>
        <v>1.4012443744673324</v>
      </c>
      <c r="O15" s="112">
        <f>INDEX([2]!tbl_Forecast,MATCH($D$8&amp;$C15&amp;$D$7,[2]!rng_ForecastRowLookup,0),MATCH(O$11,[2]!rng_ForecastColumnLookup,0))</f>
        <v>1.3991315932028052</v>
      </c>
      <c r="P15" s="112">
        <f>INDEX([2]!tbl_Forecast,MATCH($D$8&amp;$C15&amp;$D$7,[2]!rng_ForecastRowLookup,0),MATCH(P$11,[2]!rng_ForecastColumnLookup,0))</f>
        <v>1.4996248899933684</v>
      </c>
      <c r="Q15" s="112">
        <f>INDEX([2]!tbl_Forecast,MATCH($D$8&amp;$C15&amp;$D$7,[2]!rng_ForecastRowLookup,0),MATCH(Q$11,[2]!rng_ForecastColumnLookup,0))</f>
        <v>1.6197763904689295</v>
      </c>
      <c r="R15" s="112">
        <f>INDEX([2]!tbl_Forecast,MATCH($D$8&amp;$C15&amp;$D$7,[2]!rng_ForecastRowLookup,0),MATCH(R$11,[2]!rng_ForecastColumnLookup,0))</f>
        <v>1.5187400891362097</v>
      </c>
      <c r="S15" s="112">
        <f>INDEX([2]!tbl_Forecast,MATCH($D$8&amp;$C15&amp;$D$7,[2]!rng_ForecastRowLookup,0),MATCH(S$11,[2]!rng_ForecastColumnLookup,0))</f>
        <v>1.6890757136254622</v>
      </c>
      <c r="T15" s="112">
        <f>INDEX([2]!tbl_Forecast,MATCH($D$8&amp;$C15&amp;$D$7,[2]!rng_ForecastRowLookup,0),MATCH(T$11,[2]!rng_ForecastColumnLookup,0))</f>
        <v>1.5972356158259797</v>
      </c>
      <c r="U15" s="112">
        <f>INDEX([2]!tbl_Forecast,MATCH($D$8&amp;$C15&amp;$D$7,[2]!rng_ForecastRowLookup,0),MATCH(U$11,[2]!rng_ForecastColumnLookup,0))</f>
        <v>1.640465747141107</v>
      </c>
      <c r="V15" s="112">
        <f>INDEX([2]!tbl_Forecast,MATCH($D$8&amp;$C15&amp;$D$7,[2]!rng_ForecastRowLookup,0),MATCH(V$11,[2]!rng_ForecastColumnLookup,0))</f>
        <v>1.4565955217811706</v>
      </c>
      <c r="W15" s="112">
        <f>INDEX([2]!tbl_Forecast,MATCH($D$8&amp;$C15&amp;$D$7,[2]!rng_ForecastRowLookup,0),MATCH(W$11,[2]!rng_ForecastColumnLookup,0))</f>
        <v>1.4531741906643101</v>
      </c>
      <c r="X15" s="112">
        <f>INDEX([2]!tbl_Forecast,MATCH($D$8&amp;$C15&amp;$D$7,[2]!rng_ForecastRowLookup,0),MATCH(X$11,[2]!rng_ForecastColumnLookup,0))</f>
        <v>1.5648660344158036</v>
      </c>
      <c r="Y15" s="45"/>
    </row>
    <row r="16" spans="1:25">
      <c r="B16" s="20" t="s">
        <v>397</v>
      </c>
      <c r="C16" s="98" t="s">
        <v>398</v>
      </c>
      <c r="E16" s="112">
        <f>INDEX([2]!tbl_Forecast,MATCH($D$8&amp;$C16&amp;$D$7,[2]!rng_ForecastRowLookup,0),MATCH(E$11,[2]!rng_ForecastColumnLookup,0))</f>
        <v>1.799418169017593</v>
      </c>
      <c r="F16" s="112">
        <f>INDEX([2]!tbl_Forecast,MATCH($D$8&amp;$C16&amp;$D$7,[2]!rng_ForecastRowLookup,0),MATCH(F$11,[2]!rng_ForecastColumnLookup,0))</f>
        <v>1.485755176968429</v>
      </c>
      <c r="G16" s="112">
        <f>INDEX([2]!tbl_Forecast,MATCH($D$8&amp;$C16&amp;$D$7,[2]!rng_ForecastRowLookup,0),MATCH(G$11,[2]!rng_ForecastColumnLookup,0))</f>
        <v>0.89794362681754358</v>
      </c>
      <c r="H16" s="112">
        <f>INDEX([2]!tbl_Forecast,MATCH($D$8&amp;$C16&amp;$D$7,[2]!rng_ForecastRowLookup,0),MATCH(H$11,[2]!rng_ForecastColumnLookup,0))</f>
        <v>0.91201694404352718</v>
      </c>
      <c r="I16" s="112">
        <f>INDEX([2]!tbl_Forecast,MATCH($D$8&amp;$C16&amp;$D$7,[2]!rng_ForecastRowLookup,0),MATCH(I$11,[2]!rng_ForecastColumnLookup,0))</f>
        <v>0.85125423267540556</v>
      </c>
      <c r="J16" s="112">
        <f>INDEX([2]!tbl_Forecast,MATCH($D$8&amp;$C16&amp;$D$7,[2]!rng_ForecastRowLookup,0),MATCH(J$11,[2]!rng_ForecastColumnLookup,0))</f>
        <v>0.73204497427617965</v>
      </c>
      <c r="K16" s="112">
        <f>INDEX([2]!tbl_Forecast,MATCH($D$8&amp;$C16&amp;$D$7,[2]!rng_ForecastRowLookup,0),MATCH(K$11,[2]!rng_ForecastColumnLookup,0))</f>
        <v>0.73428349109996394</v>
      </c>
      <c r="L16" s="112">
        <f>INDEX([2]!tbl_Forecast,MATCH($D$8&amp;$C16&amp;$D$7,[2]!rng_ForecastRowLookup,0),MATCH(L$11,[2]!rng_ForecastColumnLookup,0))</f>
        <v>0.71341173425108251</v>
      </c>
      <c r="M16" s="112">
        <f>INDEX([2]!tbl_Forecast,MATCH($D$8&amp;$C16&amp;$D$7,[2]!rng_ForecastRowLookup,0),MATCH(M$11,[2]!rng_ForecastColumnLookup,0))</f>
        <v>0.89455902577447755</v>
      </c>
      <c r="N16" s="112">
        <f>INDEX([2]!tbl_Forecast,MATCH($D$8&amp;$C16&amp;$D$7,[2]!rng_ForecastRowLookup,0),MATCH(N$11,[2]!rng_ForecastColumnLookup,0))</f>
        <v>1.032083805968905</v>
      </c>
      <c r="O16" s="112">
        <f>INDEX([2]!tbl_Forecast,MATCH($D$8&amp;$C16&amp;$D$7,[2]!rng_ForecastRowLookup,0),MATCH(O$11,[2]!rng_ForecastColumnLookup,0))</f>
        <v>1.0963398187475875</v>
      </c>
      <c r="P16" s="112">
        <f>INDEX([2]!tbl_Forecast,MATCH($D$8&amp;$C16&amp;$D$7,[2]!rng_ForecastRowLookup,0),MATCH(P$11,[2]!rng_ForecastColumnLookup,0))</f>
        <v>1.617287860192538</v>
      </c>
      <c r="Q16" s="112">
        <f>INDEX([2]!tbl_Forecast,MATCH($D$8&amp;$C16&amp;$D$7,[2]!rng_ForecastRowLookup,0),MATCH(Q$11,[2]!rng_ForecastColumnLookup,0))</f>
        <v>1.8239074921539626</v>
      </c>
      <c r="R16" s="112">
        <f>INDEX([2]!tbl_Forecast,MATCH($D$8&amp;$C16&amp;$D$7,[2]!rng_ForecastRowLookup,0),MATCH(R$11,[2]!rng_ForecastColumnLookup,0))</f>
        <v>1.6267354909009817</v>
      </c>
      <c r="S16" s="112">
        <f>INDEX([2]!tbl_Forecast,MATCH($D$8&amp;$C16&amp;$D$7,[2]!rng_ForecastRowLookup,0),MATCH(S$11,[2]!rng_ForecastColumnLookup,0))</f>
        <v>1.5970323938843554</v>
      </c>
      <c r="T16" s="112">
        <f>INDEX([2]!tbl_Forecast,MATCH($D$8&amp;$C16&amp;$D$7,[2]!rng_ForecastRowLookup,0),MATCH(T$11,[2]!rng_ForecastColumnLookup,0))</f>
        <v>1.5393396581386409</v>
      </c>
      <c r="U16" s="112">
        <f>INDEX([2]!tbl_Forecast,MATCH($D$8&amp;$C16&amp;$D$7,[2]!rng_ForecastRowLookup,0),MATCH(U$11,[2]!rng_ForecastColumnLookup,0))</f>
        <v>1.2960530677092543</v>
      </c>
      <c r="V16" s="112">
        <f>INDEX([2]!tbl_Forecast,MATCH($D$8&amp;$C16&amp;$D$7,[2]!rng_ForecastRowLookup,0),MATCH(V$11,[2]!rng_ForecastColumnLookup,0))</f>
        <v>1.3176455108269955</v>
      </c>
      <c r="W16" s="112">
        <f>INDEX([2]!tbl_Forecast,MATCH($D$8&amp;$C16&amp;$D$7,[2]!rng_ForecastRowLookup,0),MATCH(W$11,[2]!rng_ForecastColumnLookup,0))</f>
        <v>1.2469979474733393</v>
      </c>
      <c r="X16" s="112">
        <f>INDEX([2]!tbl_Forecast,MATCH($D$8&amp;$C16&amp;$D$7,[2]!rng_ForecastRowLookup,0),MATCH(X$11,[2]!rng_ForecastColumnLookup,0))</f>
        <v>1.3540449607593745</v>
      </c>
      <c r="Y16" s="45"/>
    </row>
    <row r="17" spans="2:25">
      <c r="B17" s="20" t="s">
        <v>397</v>
      </c>
      <c r="C17" s="98" t="s">
        <v>389</v>
      </c>
      <c r="E17" s="112">
        <f>INDEX([2]!tbl_Forecast,MATCH($D$8&amp;$C17&amp;$D$7,[2]!rng_ForecastRowLookup,0),MATCH(E$11,[2]!rng_ForecastColumnLookup,0))</f>
        <v>0.71960427219664069</v>
      </c>
      <c r="F17" s="112">
        <f>INDEX([2]!tbl_Forecast,MATCH($D$8&amp;$C17&amp;$D$7,[2]!rng_ForecastRowLookup,0),MATCH(F$11,[2]!rng_ForecastColumnLookup,0))</f>
        <v>0.59647847099566831</v>
      </c>
      <c r="G17" s="112">
        <f>INDEX([2]!tbl_Forecast,MATCH($D$8&amp;$C17&amp;$D$7,[2]!rng_ForecastRowLookup,0),MATCH(G$11,[2]!rng_ForecastColumnLookup,0))</f>
        <v>0.36611838042447359</v>
      </c>
      <c r="H17" s="112">
        <f>INDEX([2]!tbl_Forecast,MATCH($D$8&amp;$C17&amp;$D$7,[2]!rng_ForecastRowLookup,0),MATCH(H$11,[2]!rng_ForecastColumnLookup,0))</f>
        <v>0.3731768350638246</v>
      </c>
      <c r="I17" s="112">
        <f>INDEX([2]!tbl_Forecast,MATCH($D$8&amp;$C17&amp;$D$7,[2]!rng_ForecastRowLookup,0),MATCH(I$11,[2]!rng_ForecastColumnLookup,0))</f>
        <v>0.34504559304633386</v>
      </c>
      <c r="J17" s="112">
        <f>INDEX([2]!tbl_Forecast,MATCH($D$8&amp;$C17&amp;$D$7,[2]!rng_ForecastRowLookup,0),MATCH(J$11,[2]!rng_ForecastColumnLookup,0))</f>
        <v>0.2928623587115301</v>
      </c>
      <c r="K17" s="112">
        <f>INDEX([2]!tbl_Forecast,MATCH($D$8&amp;$C17&amp;$D$7,[2]!rng_ForecastRowLookup,0),MATCH(K$11,[2]!rng_ForecastColumnLookup,0))</f>
        <v>0.29376294298921468</v>
      </c>
      <c r="L17" s="112">
        <f>INDEX([2]!tbl_Forecast,MATCH($D$8&amp;$C17&amp;$D$7,[2]!rng_ForecastRowLookup,0),MATCH(L$11,[2]!rng_ForecastColumnLookup,0))</f>
        <v>0.28416308329236456</v>
      </c>
      <c r="M17" s="112">
        <f>INDEX([2]!tbl_Forecast,MATCH($D$8&amp;$C17&amp;$D$7,[2]!rng_ForecastRowLookup,0),MATCH(M$11,[2]!rng_ForecastColumnLookup,0))</f>
        <v>0.36455471421578001</v>
      </c>
      <c r="N17" s="112">
        <f>INDEX([2]!tbl_Forecast,MATCH($D$8&amp;$C17&amp;$D$7,[2]!rng_ForecastRowLookup,0),MATCH(N$11,[2]!rng_ForecastColumnLookup,0))</f>
        <v>0.42646627810709853</v>
      </c>
      <c r="O17" s="112">
        <f>INDEX([2]!tbl_Forecast,MATCH($D$8&amp;$C17&amp;$D$7,[2]!rng_ForecastRowLookup,0),MATCH(O$11,[2]!rng_ForecastColumnLookup,0))</f>
        <v>0.44956380488737768</v>
      </c>
      <c r="P17" s="112">
        <f>INDEX([2]!tbl_Forecast,MATCH($D$8&amp;$C17&amp;$D$7,[2]!rng_ForecastRowLookup,0),MATCH(P$11,[2]!rng_ForecastColumnLookup,0))</f>
        <v>0.65213839834683018</v>
      </c>
      <c r="Q17" s="112">
        <f>INDEX([2]!tbl_Forecast,MATCH($D$8&amp;$C17&amp;$D$7,[2]!rng_ForecastRowLookup,0),MATCH(Q$11,[2]!rng_ForecastColumnLookup,0))</f>
        <v>0.73353807331773047</v>
      </c>
      <c r="R17" s="112">
        <f>INDEX([2]!tbl_Forecast,MATCH($D$8&amp;$C17&amp;$D$7,[2]!rng_ForecastRowLookup,0),MATCH(R$11,[2]!rng_ForecastColumnLookup,0))</f>
        <v>0.65560780242911365</v>
      </c>
      <c r="S17" s="112">
        <f>INDEX([2]!tbl_Forecast,MATCH($D$8&amp;$C17&amp;$D$7,[2]!rng_ForecastRowLookup,0),MATCH(S$11,[2]!rng_ForecastColumnLookup,0))</f>
        <v>0.64604928436358278</v>
      </c>
      <c r="T17" s="112">
        <f>INDEX([2]!tbl_Forecast,MATCH($D$8&amp;$C17&amp;$D$7,[2]!rng_ForecastRowLookup,0),MATCH(T$11,[2]!rng_ForecastColumnLookup,0))</f>
        <v>0.62178261445398098</v>
      </c>
      <c r="U17" s="112">
        <f>INDEX([2]!tbl_Forecast,MATCH($D$8&amp;$C17&amp;$D$7,[2]!rng_ForecastRowLookup,0),MATCH(U$11,[2]!rng_ForecastColumnLookup,0))</f>
        <v>0.52554853465709617</v>
      </c>
      <c r="V17" s="112">
        <f>INDEX([2]!tbl_Forecast,MATCH($D$8&amp;$C17&amp;$D$7,[2]!rng_ForecastRowLookup,0),MATCH(V$11,[2]!rng_ForecastColumnLookup,0))</f>
        <v>0.53266253778165396</v>
      </c>
      <c r="W17" s="112">
        <f>INDEX([2]!tbl_Forecast,MATCH($D$8&amp;$C17&amp;$D$7,[2]!rng_ForecastRowLookup,0),MATCH(W$11,[2]!rng_ForecastColumnLookup,0))</f>
        <v>0.50454130308386236</v>
      </c>
      <c r="X17" s="112">
        <f>INDEX([2]!tbl_Forecast,MATCH($D$8&amp;$C17&amp;$D$7,[2]!rng_ForecastRowLookup,0),MATCH(X$11,[2]!rng_ForecastColumnLookup,0))</f>
        <v>0.54553111610891503</v>
      </c>
      <c r="Y17" s="45"/>
    </row>
    <row r="18" spans="2:25">
      <c r="B18" s="20" t="s">
        <v>397</v>
      </c>
      <c r="C18" s="98" t="s">
        <v>390</v>
      </c>
      <c r="E18" s="112">
        <f>INDEX([2]!tbl_Forecast,MATCH($D$8&amp;$C18&amp;$D$7,[2]!rng_ForecastRowLookup,0),MATCH(E$11,[2]!rng_ForecastColumnLookup,0))</f>
        <v>2.7275899469990224</v>
      </c>
      <c r="F18" s="112">
        <f>INDEX([2]!tbl_Forecast,MATCH($D$8&amp;$C18&amp;$D$7,[2]!rng_ForecastRowLookup,0),MATCH(F$11,[2]!rng_ForecastColumnLookup,0))</f>
        <v>2.2451802625726844</v>
      </c>
      <c r="G18" s="112">
        <f>INDEX([2]!tbl_Forecast,MATCH($D$8&amp;$C18&amp;$D$7,[2]!rng_ForecastRowLookup,0),MATCH(G$11,[2]!rng_ForecastColumnLookup,0))</f>
        <v>1.3846551620328988</v>
      </c>
      <c r="H18" s="112">
        <f>INDEX([2]!tbl_Forecast,MATCH($D$8&amp;$C18&amp;$D$7,[2]!rng_ForecastRowLookup,0),MATCH(H$11,[2]!rng_ForecastColumnLookup,0))</f>
        <v>1.414332931216091</v>
      </c>
      <c r="I18" s="112">
        <f>INDEX([2]!tbl_Forecast,MATCH($D$8&amp;$C18&amp;$D$7,[2]!rng_ForecastRowLookup,0),MATCH(I$11,[2]!rng_ForecastColumnLookup,0))</f>
        <v>1.3048976182463843</v>
      </c>
      <c r="J18" s="112">
        <f>INDEX([2]!tbl_Forecast,MATCH($D$8&amp;$C18&amp;$D$7,[2]!rng_ForecastRowLookup,0),MATCH(J$11,[2]!rng_ForecastColumnLookup,0))</f>
        <v>1.1035456427042536</v>
      </c>
      <c r="K18" s="112">
        <f>INDEX([2]!tbl_Forecast,MATCH($D$8&amp;$C18&amp;$D$7,[2]!rng_ForecastRowLookup,0),MATCH(K$11,[2]!rng_ForecastColumnLookup,0))</f>
        <v>1.0932193385059683</v>
      </c>
      <c r="L18" s="112">
        <f>INDEX([2]!tbl_Forecast,MATCH($D$8&amp;$C18&amp;$D$7,[2]!rng_ForecastRowLookup,0),MATCH(L$11,[2]!rng_ForecastColumnLookup,0))</f>
        <v>1.0602010304011045</v>
      </c>
      <c r="M18" s="112">
        <f>INDEX([2]!tbl_Forecast,MATCH($D$8&amp;$C18&amp;$D$7,[2]!rng_ForecastRowLookup,0),MATCH(M$11,[2]!rng_ForecastColumnLookup,0))</f>
        <v>1.3687417218066935</v>
      </c>
      <c r="N18" s="112">
        <f>INDEX([2]!tbl_Forecast,MATCH($D$8&amp;$C18&amp;$D$7,[2]!rng_ForecastRowLookup,0),MATCH(N$11,[2]!rng_ForecastColumnLookup,0))</f>
        <v>1.6102119957699914</v>
      </c>
      <c r="O18" s="112">
        <f>INDEX([2]!tbl_Forecast,MATCH($D$8&amp;$C18&amp;$D$7,[2]!rng_ForecastRowLookup,0),MATCH(O$11,[2]!rng_ForecastColumnLookup,0))</f>
        <v>1.7014476793012303</v>
      </c>
      <c r="P18" s="112">
        <f>INDEX([2]!tbl_Forecast,MATCH($D$8&amp;$C18&amp;$D$7,[2]!rng_ForecastRowLookup,0),MATCH(P$11,[2]!rng_ForecastColumnLookup,0))</f>
        <v>2.4475448442766612</v>
      </c>
      <c r="Q18" s="112">
        <f>INDEX([2]!tbl_Forecast,MATCH($D$8&amp;$C18&amp;$D$7,[2]!rng_ForecastRowLookup,0),MATCH(Q$11,[2]!rng_ForecastColumnLookup,0))</f>
        <v>2.7642584104961641</v>
      </c>
      <c r="R18" s="112">
        <f>INDEX([2]!tbl_Forecast,MATCH($D$8&amp;$C18&amp;$D$7,[2]!rng_ForecastRowLookup,0),MATCH(R$11,[2]!rng_ForecastColumnLookup,0))</f>
        <v>2.4645092385842489</v>
      </c>
      <c r="S18" s="112">
        <f>INDEX([2]!tbl_Forecast,MATCH($D$8&amp;$C18&amp;$D$7,[2]!rng_ForecastRowLookup,0),MATCH(S$11,[2]!rng_ForecastColumnLookup,0))</f>
        <v>2.435211674558635</v>
      </c>
      <c r="T18" s="112">
        <f>INDEX([2]!tbl_Forecast,MATCH($D$8&amp;$C18&amp;$D$7,[2]!rng_ForecastRowLookup,0),MATCH(T$11,[2]!rng_ForecastColumnLookup,0))</f>
        <v>2.3436666024455817</v>
      </c>
      <c r="U18" s="112">
        <f>INDEX([2]!tbl_Forecast,MATCH($D$8&amp;$C18&amp;$D$7,[2]!rng_ForecastRowLookup,0),MATCH(U$11,[2]!rng_ForecastColumnLookup,0))</f>
        <v>1.9970991421399598</v>
      </c>
      <c r="V18" s="112">
        <f>INDEX([2]!tbl_Forecast,MATCH($D$8&amp;$C18&amp;$D$7,[2]!rng_ForecastRowLookup,0),MATCH(V$11,[2]!rng_ForecastColumnLookup,0))</f>
        <v>2.0220850932468024</v>
      </c>
      <c r="W18" s="112">
        <f>INDEX([2]!tbl_Forecast,MATCH($D$8&amp;$C18&amp;$D$7,[2]!rng_ForecastRowLookup,0),MATCH(W$11,[2]!rng_ForecastColumnLookup,0))</f>
        <v>1.9074632582746243</v>
      </c>
      <c r="X18" s="112">
        <f>INDEX([2]!tbl_Forecast,MATCH($D$8&amp;$C18&amp;$D$7,[2]!rng_ForecastRowLookup,0),MATCH(X$11,[2]!rng_ForecastColumnLookup,0))</f>
        <v>2.0633846520749657</v>
      </c>
      <c r="Y18" s="45"/>
    </row>
    <row r="19" spans="2:25">
      <c r="B19" s="20" t="s">
        <v>397</v>
      </c>
      <c r="C19" s="98" t="s">
        <v>391</v>
      </c>
      <c r="E19" s="112">
        <f>INDEX([2]!tbl_Forecast,MATCH($D$8&amp;$C19&amp;$D$7,[2]!rng_ForecastRowLookup,0),MATCH(E$11,[2]!rng_ForecastColumnLookup,0))</f>
        <v>0.86249938561661099</v>
      </c>
      <c r="F19" s="112">
        <f>INDEX([2]!tbl_Forecast,MATCH($D$8&amp;$C19&amp;$D$7,[2]!rng_ForecastRowLookup,0),MATCH(F$11,[2]!rng_ForecastColumnLookup,0))</f>
        <v>0.71243811393533818</v>
      </c>
      <c r="G19" s="112">
        <f>INDEX([2]!tbl_Forecast,MATCH($D$8&amp;$C19&amp;$D$7,[2]!rng_ForecastRowLookup,0),MATCH(G$11,[2]!rng_ForecastColumnLookup,0))</f>
        <v>0.43988135050703958</v>
      </c>
      <c r="H19" s="112">
        <f>INDEX([2]!tbl_Forecast,MATCH($D$8&amp;$C19&amp;$D$7,[2]!rng_ForecastRowLookup,0),MATCH(H$11,[2]!rng_ForecastColumnLookup,0))</f>
        <v>0.44879648252082133</v>
      </c>
      <c r="I19" s="112">
        <f>INDEX([2]!tbl_Forecast,MATCH($D$8&amp;$C19&amp;$D$7,[2]!rng_ForecastRowLookup,0),MATCH(I$11,[2]!rng_ForecastColumnLookup,0))</f>
        <v>0.41374173801952452</v>
      </c>
      <c r="J19" s="112">
        <f>INDEX([2]!tbl_Forecast,MATCH($D$8&amp;$C19&amp;$D$7,[2]!rng_ForecastRowLookup,0),MATCH(J$11,[2]!rng_ForecastColumnLookup,0))</f>
        <v>0.34301620014224921</v>
      </c>
      <c r="K19" s="112">
        <f>INDEX([2]!tbl_Forecast,MATCH($D$8&amp;$C19&amp;$D$7,[2]!rng_ForecastRowLookup,0),MATCH(K$11,[2]!rng_ForecastColumnLookup,0))</f>
        <v>0.33946657261656726</v>
      </c>
      <c r="L19" s="112">
        <f>INDEX([2]!tbl_Forecast,MATCH($D$8&amp;$C19&amp;$D$7,[2]!rng_ForecastRowLookup,0),MATCH(L$11,[2]!rng_ForecastColumnLookup,0))</f>
        <v>0.32965754978673117</v>
      </c>
      <c r="M19" s="112">
        <f>INDEX([2]!tbl_Forecast,MATCH($D$8&amp;$C19&amp;$D$7,[2]!rng_ForecastRowLookup,0),MATCH(M$11,[2]!rng_ForecastColumnLookup,0))</f>
        <v>0.43689232903555525</v>
      </c>
      <c r="N19" s="112">
        <f>INDEX([2]!tbl_Forecast,MATCH($D$8&amp;$C19&amp;$D$7,[2]!rng_ForecastRowLookup,0),MATCH(N$11,[2]!rng_ForecastColumnLookup,0))</f>
        <v>0.51886957722704219</v>
      </c>
      <c r="O19" s="112">
        <f>INDEX([2]!tbl_Forecast,MATCH($D$8&amp;$C19&amp;$D$7,[2]!rng_ForecastRowLookup,0),MATCH(O$11,[2]!rng_ForecastColumnLookup,0))</f>
        <v>0.54817313334918127</v>
      </c>
      <c r="P19" s="112">
        <f>INDEX([2]!tbl_Forecast,MATCH($D$8&amp;$C19&amp;$D$7,[2]!rng_ForecastRowLookup,0),MATCH(P$11,[2]!rng_ForecastColumnLookup,0))</f>
        <v>0.77969532117377649</v>
      </c>
      <c r="Q19" s="112">
        <f>INDEX([2]!tbl_Forecast,MATCH($D$8&amp;$C19&amp;$D$7,[2]!rng_ForecastRowLookup,0),MATCH(Q$11,[2]!rng_ForecastColumnLookup,0))</f>
        <v>0.87858644381951334</v>
      </c>
      <c r="R19" s="112">
        <f>INDEX([2]!tbl_Forecast,MATCH($D$8&amp;$C19&amp;$D$7,[2]!rng_ForecastRowLookup,0),MATCH(R$11,[2]!rng_ForecastColumnLookup,0))</f>
        <v>0.78420074698109388</v>
      </c>
      <c r="S19" s="112">
        <f>INDEX([2]!tbl_Forecast,MATCH($D$8&amp;$C19&amp;$D$7,[2]!rng_ForecastRowLookup,0),MATCH(S$11,[2]!rng_ForecastColumnLookup,0))</f>
        <v>0.77728841592354081</v>
      </c>
      <c r="T19" s="112">
        <f>INDEX([2]!tbl_Forecast,MATCH($D$8&amp;$C19&amp;$D$7,[2]!rng_ForecastRowLookup,0),MATCH(T$11,[2]!rng_ForecastColumnLookup,0))</f>
        <v>0.74886674252534069</v>
      </c>
      <c r="U19" s="112">
        <f>INDEX([2]!tbl_Forecast,MATCH($D$8&amp;$C19&amp;$D$7,[2]!rng_ForecastRowLookup,0),MATCH(U$11,[2]!rng_ForecastColumnLookup,0))</f>
        <v>0.63964179951326661</v>
      </c>
      <c r="V19" s="112">
        <f>INDEX([2]!tbl_Forecast,MATCH($D$8&amp;$C19&amp;$D$7,[2]!rng_ForecastRowLookup,0),MATCH(V$11,[2]!rng_ForecastColumnLookup,0))</f>
        <v>0.64714740319049269</v>
      </c>
      <c r="W19" s="112">
        <f>INDEX([2]!tbl_Forecast,MATCH($D$8&amp;$C19&amp;$D$7,[2]!rng_ForecastRowLookup,0),MATCH(W$11,[2]!rng_ForecastColumnLookup,0))</f>
        <v>0.61166389038687663</v>
      </c>
      <c r="X19" s="112">
        <f>INDEX([2]!tbl_Forecast,MATCH($D$8&amp;$C19&amp;$D$7,[2]!rng_ForecastRowLookup,0),MATCH(X$11,[2]!rng_ForecastColumnLookup,0))</f>
        <v>0.66242443593788758</v>
      </c>
      <c r="Y19" s="45"/>
    </row>
    <row r="20" spans="2:25">
      <c r="B20" s="20" t="s">
        <v>399</v>
      </c>
      <c r="C20" s="20" t="s">
        <v>392</v>
      </c>
      <c r="E20" s="112">
        <f>INDEX([2]!tbl_Forecast,MATCH($D$8&amp;$C20&amp;$D$7,[2]!rng_ForecastRowLookup,0),MATCH(E$11,[2]!rng_ForecastColumnLookup,0))</f>
        <v>0.49337113702797691</v>
      </c>
      <c r="F20" s="112">
        <f>INDEX([2]!tbl_Forecast,MATCH($D$8&amp;$C20&amp;$D$7,[2]!rng_ForecastRowLookup,0),MATCH(F$11,[2]!rng_ForecastColumnLookup,0))</f>
        <v>1.1029723159217257</v>
      </c>
      <c r="G20" s="112">
        <f>INDEX([2]!tbl_Forecast,MATCH($D$8&amp;$C20&amp;$D$7,[2]!rng_ForecastRowLookup,0),MATCH(G$11,[2]!rng_ForecastColumnLookup,0))</f>
        <v>0.94992456965043459</v>
      </c>
      <c r="H20" s="112">
        <f>INDEX([2]!tbl_Forecast,MATCH($D$8&amp;$C20&amp;$D$7,[2]!rng_ForecastRowLookup,0),MATCH(H$11,[2]!rng_ForecastColumnLookup,0))</f>
        <v>0.71720701164062661</v>
      </c>
      <c r="I20" s="112">
        <f>INDEX([2]!tbl_Forecast,MATCH($D$8&amp;$C20&amp;$D$7,[2]!rng_ForecastRowLookup,0),MATCH(I$11,[2]!rng_ForecastColumnLookup,0))</f>
        <v>0.7442281187428561</v>
      </c>
      <c r="J20" s="112">
        <f>INDEX([2]!tbl_Forecast,MATCH($D$8&amp;$C20&amp;$D$7,[2]!rng_ForecastRowLookup,0),MATCH(J$11,[2]!rng_ForecastColumnLookup,0))</f>
        <v>0.85140099810585501</v>
      </c>
      <c r="K20" s="112">
        <f>INDEX([2]!tbl_Forecast,MATCH($D$8&amp;$C20&amp;$D$7,[2]!rng_ForecastRowLookup,0),MATCH(K$11,[2]!rng_ForecastColumnLookup,0))</f>
        <v>0.99139466996200198</v>
      </c>
      <c r="L20" s="112">
        <f>INDEX([2]!tbl_Forecast,MATCH($D$8&amp;$C20&amp;$D$7,[2]!rng_ForecastRowLookup,0),MATCH(L$11,[2]!rng_ForecastColumnLookup,0))</f>
        <v>1.5014629353162949</v>
      </c>
      <c r="M20" s="112">
        <f>INDEX([2]!tbl_Forecast,MATCH($D$8&amp;$C20&amp;$D$7,[2]!rng_ForecastRowLookup,0),MATCH(M$11,[2]!rng_ForecastColumnLookup,0))</f>
        <v>1.8697826256608596</v>
      </c>
      <c r="N20" s="112">
        <f>INDEX([2]!tbl_Forecast,MATCH($D$8&amp;$C20&amp;$D$7,[2]!rng_ForecastRowLookup,0),MATCH(N$11,[2]!rng_ForecastColumnLookup,0))</f>
        <v>1.6452707482432332</v>
      </c>
      <c r="O20" s="112">
        <f>INDEX([2]!tbl_Forecast,MATCH($D$8&amp;$C20&amp;$D$7,[2]!rng_ForecastRowLookup,0),MATCH(O$11,[2]!rng_ForecastColumnLookup,0))</f>
        <v>1.6753181172445872</v>
      </c>
      <c r="P20" s="112">
        <f>INDEX([2]!tbl_Forecast,MATCH($D$8&amp;$C20&amp;$D$7,[2]!rng_ForecastRowLookup,0),MATCH(P$11,[2]!rng_ForecastColumnLookup,0))</f>
        <v>1.7943041099264481</v>
      </c>
      <c r="Q20" s="112">
        <f>INDEX([2]!tbl_Forecast,MATCH($D$8&amp;$C20&amp;$D$7,[2]!rng_ForecastRowLookup,0),MATCH(Q$11,[2]!rng_ForecastColumnLookup,0))</f>
        <v>1.8624299937819393</v>
      </c>
      <c r="R20" s="112">
        <f>INDEX([2]!tbl_Forecast,MATCH($D$8&amp;$C20&amp;$D$7,[2]!rng_ForecastRowLookup,0),MATCH(R$11,[2]!rng_ForecastColumnLookup,0))</f>
        <v>1.7489264522150836</v>
      </c>
      <c r="S20" s="112">
        <f>INDEX([2]!tbl_Forecast,MATCH($D$8&amp;$C20&amp;$D$7,[2]!rng_ForecastRowLookup,0),MATCH(S$11,[2]!rng_ForecastColumnLookup,0))</f>
        <v>1.7975598556031414</v>
      </c>
      <c r="T20" s="112">
        <f>INDEX([2]!tbl_Forecast,MATCH($D$8&amp;$C20&amp;$D$7,[2]!rng_ForecastRowLookup,0),MATCH(T$11,[2]!rng_ForecastColumnLookup,0))</f>
        <v>1.6195220459723754</v>
      </c>
      <c r="U20" s="112">
        <f>INDEX([2]!tbl_Forecast,MATCH($D$8&amp;$C20&amp;$D$7,[2]!rng_ForecastRowLookup,0),MATCH(U$11,[2]!rng_ForecastColumnLookup,0))</f>
        <v>1.8221433074925411</v>
      </c>
      <c r="V20" s="112">
        <f>INDEX([2]!tbl_Forecast,MATCH($D$8&amp;$C20&amp;$D$7,[2]!rng_ForecastRowLookup,0),MATCH(V$11,[2]!rng_ForecastColumnLookup,0))</f>
        <v>1.6336676691608698</v>
      </c>
      <c r="W20" s="112">
        <f>INDEX([2]!tbl_Forecast,MATCH($D$8&amp;$C20&amp;$D$7,[2]!rng_ForecastRowLookup,0),MATCH(W$11,[2]!rng_ForecastColumnLookup,0))</f>
        <v>1.7826242149357872</v>
      </c>
      <c r="X20" s="112">
        <f>INDEX([2]!tbl_Forecast,MATCH($D$8&amp;$C20&amp;$D$7,[2]!rng_ForecastRowLookup,0),MATCH(X$11,[2]!rng_ForecastColumnLookup,0))</f>
        <v>1.6891002859244486</v>
      </c>
      <c r="Y20" s="45"/>
    </row>
    <row r="21" spans="2:25">
      <c r="B21" s="20" t="s">
        <v>400</v>
      </c>
      <c r="C21" s="20" t="s">
        <v>373</v>
      </c>
      <c r="E21" s="112">
        <f>INDEX([2]!tbl_Forecast,MATCH($D$8&amp;$C21&amp;$D$7,[2]!rng_ForecastRowLookup,0),MATCH(E$11,[2]!rng_ForecastColumnLookup,0))</f>
        <v>0.2800209986196866</v>
      </c>
      <c r="F21" s="112">
        <f>INDEX([2]!tbl_Forecast,MATCH($D$8&amp;$C21&amp;$D$7,[2]!rng_ForecastRowLookup,0),MATCH(F$11,[2]!rng_ForecastColumnLookup,0))</f>
        <v>0.29719871383536939</v>
      </c>
      <c r="G21" s="112">
        <f>INDEX([2]!tbl_Forecast,MATCH($D$8&amp;$C21&amp;$D$7,[2]!rng_ForecastRowLookup,0),MATCH(G$11,[2]!rng_ForecastColumnLookup,0))</f>
        <v>0.58203115602335975</v>
      </c>
      <c r="H21" s="112">
        <f>INDEX([2]!tbl_Forecast,MATCH($D$8&amp;$C21&amp;$D$7,[2]!rng_ForecastRowLookup,0),MATCH(H$11,[2]!rng_ForecastColumnLookup,0))</f>
        <v>0.83189457735737737</v>
      </c>
      <c r="I21" s="112">
        <f>INDEX([2]!tbl_Forecast,MATCH($D$8&amp;$C21&amp;$D$7,[2]!rng_ForecastRowLookup,0),MATCH(I$11,[2]!rng_ForecastColumnLookup,0))</f>
        <v>0.66610454718876777</v>
      </c>
      <c r="J21" s="112">
        <f>INDEX([2]!tbl_Forecast,MATCH($D$8&amp;$C21&amp;$D$7,[2]!rng_ForecastRowLookup,0),MATCH(J$11,[2]!rng_ForecastColumnLookup,0))</f>
        <v>0.73648247778559484</v>
      </c>
      <c r="K21" s="112">
        <f>INDEX([2]!tbl_Forecast,MATCH($D$8&amp;$C21&amp;$D$7,[2]!rng_ForecastRowLookup,0),MATCH(K$11,[2]!rng_ForecastColumnLookup,0))</f>
        <v>0.64334185638367225</v>
      </c>
      <c r="L21" s="112">
        <f>INDEX([2]!tbl_Forecast,MATCH($D$8&amp;$C21&amp;$D$7,[2]!rng_ForecastRowLookup,0),MATCH(L$11,[2]!rng_ForecastColumnLookup,0))</f>
        <v>0.97289424291238524</v>
      </c>
      <c r="M21" s="112">
        <f>INDEX([2]!tbl_Forecast,MATCH($D$8&amp;$C21&amp;$D$7,[2]!rng_ForecastRowLookup,0),MATCH(M$11,[2]!rng_ForecastColumnLookup,0))</f>
        <v>1.1820978013224126</v>
      </c>
      <c r="N21" s="112">
        <f>INDEX([2]!tbl_Forecast,MATCH($D$8&amp;$C21&amp;$D$7,[2]!rng_ForecastRowLookup,0),MATCH(N$11,[2]!rng_ForecastColumnLookup,0))</f>
        <v>1.1785313924254113</v>
      </c>
      <c r="O21" s="112">
        <f>INDEX([2]!tbl_Forecast,MATCH($D$8&amp;$C21&amp;$D$7,[2]!rng_ForecastRowLookup,0),MATCH(O$11,[2]!rng_ForecastColumnLookup,0))</f>
        <v>1.2952038876416079</v>
      </c>
      <c r="P21" s="112">
        <f>INDEX([2]!tbl_Forecast,MATCH($D$8&amp;$C21&amp;$D$7,[2]!rng_ForecastRowLookup,0),MATCH(P$11,[2]!rng_ForecastColumnLookup,0))</f>
        <v>1.3229243736280945</v>
      </c>
      <c r="Q21" s="112">
        <f>INDEX([2]!tbl_Forecast,MATCH($D$8&amp;$C21&amp;$D$7,[2]!rng_ForecastRowLookup,0),MATCH(Q$11,[2]!rng_ForecastColumnLookup,0))</f>
        <v>1.422909455419719</v>
      </c>
      <c r="R21" s="112">
        <f>INDEX([2]!tbl_Forecast,MATCH($D$8&amp;$C21&amp;$D$7,[2]!rng_ForecastRowLookup,0),MATCH(R$11,[2]!rng_ForecastColumnLookup,0))</f>
        <v>1.4430187909981058</v>
      </c>
      <c r="S21" s="112">
        <f>INDEX([2]!tbl_Forecast,MATCH($D$8&amp;$C21&amp;$D$7,[2]!rng_ForecastRowLookup,0),MATCH(S$11,[2]!rng_ForecastColumnLookup,0))</f>
        <v>1.2923971403480323</v>
      </c>
      <c r="T21" s="112">
        <f>INDEX([2]!tbl_Forecast,MATCH($D$8&amp;$C21&amp;$D$7,[2]!rng_ForecastRowLookup,0),MATCH(T$11,[2]!rng_ForecastColumnLookup,0))</f>
        <v>1.1785050733908478</v>
      </c>
      <c r="U21" s="112">
        <f>INDEX([2]!tbl_Forecast,MATCH($D$8&amp;$C21&amp;$D$7,[2]!rng_ForecastRowLookup,0),MATCH(U$11,[2]!rng_ForecastColumnLookup,0))</f>
        <v>1.3433889489273994</v>
      </c>
      <c r="V21" s="112">
        <f>INDEX([2]!tbl_Forecast,MATCH($D$8&amp;$C21&amp;$D$7,[2]!rng_ForecastRowLookup,0),MATCH(V$11,[2]!rng_ForecastColumnLookup,0))</f>
        <v>1.2265545990556588</v>
      </c>
      <c r="W21" s="112">
        <f>INDEX([2]!tbl_Forecast,MATCH($D$8&amp;$C21&amp;$D$7,[2]!rng_ForecastRowLookup,0),MATCH(W$11,[2]!rng_ForecastColumnLookup,0))</f>
        <v>1.2571458643971927</v>
      </c>
      <c r="X21" s="112">
        <f>INDEX([2]!tbl_Forecast,MATCH($D$8&amp;$C21&amp;$D$7,[2]!rng_ForecastRowLookup,0),MATCH(X$11,[2]!rng_ForecastColumnLookup,0))</f>
        <v>1.2979913333963795</v>
      </c>
      <c r="Y21" s="45"/>
    </row>
    <row r="22" spans="2:25">
      <c r="B22" s="20" t="s">
        <v>401</v>
      </c>
      <c r="C22" s="20" t="s">
        <v>374</v>
      </c>
      <c r="E22" s="112">
        <f>INDEX([2]!tbl_Forecast,MATCH($D$8&amp;$C22&amp;$D$7,[2]!rng_ForecastRowLookup,0),MATCH(E$11,[2]!rng_ForecastColumnLookup,0))</f>
        <v>7.6586609772993617</v>
      </c>
      <c r="F22" s="112">
        <f>INDEX([2]!tbl_Forecast,MATCH($D$8&amp;$C22&amp;$D$7,[2]!rng_ForecastRowLookup,0),MATCH(F$11,[2]!rng_ForecastColumnLookup,0))</f>
        <v>7.5774552212762423</v>
      </c>
      <c r="G22" s="112">
        <f>INDEX([2]!tbl_Forecast,MATCH($D$8&amp;$C22&amp;$D$7,[2]!rng_ForecastRowLookup,0),MATCH(G$11,[2]!rng_ForecastColumnLookup,0))</f>
        <v>5.6453939930651131</v>
      </c>
      <c r="H22" s="112">
        <f>INDEX([2]!tbl_Forecast,MATCH($D$8&amp;$C22&amp;$D$7,[2]!rng_ForecastRowLookup,0),MATCH(H$11,[2]!rng_ForecastColumnLookup,0))</f>
        <v>4.800793231843981</v>
      </c>
      <c r="I22" s="112">
        <f>INDEX([2]!tbl_Forecast,MATCH($D$8&amp;$C22&amp;$D$7,[2]!rng_ForecastRowLookup,0),MATCH(I$11,[2]!rng_ForecastColumnLookup,0))</f>
        <v>3.5881391412601156</v>
      </c>
      <c r="J22" s="112">
        <f>INDEX([2]!tbl_Forecast,MATCH($D$8&amp;$C22&amp;$D$7,[2]!rng_ForecastRowLookup,0),MATCH(J$11,[2]!rng_ForecastColumnLookup,0))</f>
        <v>3.1529819033971824</v>
      </c>
      <c r="K22" s="112">
        <f>INDEX([2]!tbl_Forecast,MATCH($D$8&amp;$C22&amp;$D$7,[2]!rng_ForecastRowLookup,0),MATCH(K$11,[2]!rng_ForecastColumnLookup,0))</f>
        <v>4.0691744688008198</v>
      </c>
      <c r="L22" s="112">
        <f>INDEX([2]!tbl_Forecast,MATCH($D$8&amp;$C22&amp;$D$7,[2]!rng_ForecastRowLookup,0),MATCH(L$11,[2]!rng_ForecastColumnLookup,0))</f>
        <v>4.5400289951106014</v>
      </c>
      <c r="M22" s="112">
        <f>INDEX([2]!tbl_Forecast,MATCH($D$8&amp;$C22&amp;$D$7,[2]!rng_ForecastRowLookup,0),MATCH(M$11,[2]!rng_ForecastColumnLookup,0))</f>
        <v>4.8555474587969272</v>
      </c>
      <c r="N22" s="112">
        <f>INDEX([2]!tbl_Forecast,MATCH($D$8&amp;$C22&amp;$D$7,[2]!rng_ForecastRowLookup,0),MATCH(N$11,[2]!rng_ForecastColumnLookup,0))</f>
        <v>4.6966359797376018</v>
      </c>
      <c r="O22" s="112">
        <f>INDEX([2]!tbl_Forecast,MATCH($D$8&amp;$C22&amp;$D$7,[2]!rng_ForecastRowLookup,0),MATCH(O$11,[2]!rng_ForecastColumnLookup,0))</f>
        <v>4.8557170740974245</v>
      </c>
      <c r="P22" s="112">
        <f>INDEX([2]!tbl_Forecast,MATCH($D$8&amp;$C22&amp;$D$7,[2]!rng_ForecastRowLookup,0),MATCH(P$11,[2]!rng_ForecastColumnLookup,0))</f>
        <v>4.451750056135543</v>
      </c>
      <c r="Q22" s="112">
        <f>INDEX([2]!tbl_Forecast,MATCH($D$8&amp;$C22&amp;$D$7,[2]!rng_ForecastRowLookup,0),MATCH(Q$11,[2]!rng_ForecastColumnLookup,0))</f>
        <v>3.8657972013430704</v>
      </c>
      <c r="R22" s="112">
        <f>INDEX([2]!tbl_Forecast,MATCH($D$8&amp;$C22&amp;$D$7,[2]!rng_ForecastRowLookup,0),MATCH(R$11,[2]!rng_ForecastColumnLookup,0))</f>
        <v>3.9817445148405937</v>
      </c>
      <c r="S22" s="112">
        <f>INDEX([2]!tbl_Forecast,MATCH($D$8&amp;$C22&amp;$D$7,[2]!rng_ForecastRowLookup,0),MATCH(S$11,[2]!rng_ForecastColumnLookup,0))</f>
        <v>3.9951806948216846</v>
      </c>
      <c r="T22" s="112">
        <f>INDEX([2]!tbl_Forecast,MATCH($D$8&amp;$C22&amp;$D$7,[2]!rng_ForecastRowLookup,0),MATCH(T$11,[2]!rng_ForecastColumnLookup,0))</f>
        <v>4.4738164673360306</v>
      </c>
      <c r="U22" s="112">
        <f>INDEX([2]!tbl_Forecast,MATCH($D$8&amp;$C22&amp;$D$7,[2]!rng_ForecastRowLookup,0),MATCH(U$11,[2]!rng_ForecastColumnLookup,0))</f>
        <v>4.2737219736102183</v>
      </c>
      <c r="V22" s="112">
        <f>INDEX([2]!tbl_Forecast,MATCH($D$8&amp;$C22&amp;$D$7,[2]!rng_ForecastRowLookup,0),MATCH(V$11,[2]!rng_ForecastColumnLookup,0))</f>
        <v>4.0870251812551333</v>
      </c>
      <c r="W22" s="112">
        <f>INDEX([2]!tbl_Forecast,MATCH($D$8&amp;$C22&amp;$D$7,[2]!rng_ForecastRowLookup,0),MATCH(W$11,[2]!rng_ForecastColumnLookup,0))</f>
        <v>4.137725578117939</v>
      </c>
      <c r="X22" s="112">
        <f>INDEX([2]!tbl_Forecast,MATCH($D$8&amp;$C22&amp;$D$7,[2]!rng_ForecastRowLookup,0),MATCH(X$11,[2]!rng_ForecastColumnLookup,0))</f>
        <v>3.6922064696454697</v>
      </c>
      <c r="Y22" s="45"/>
    </row>
    <row r="23" spans="2:25">
      <c r="B23" s="20" t="s">
        <v>402</v>
      </c>
      <c r="C23" s="20" t="s">
        <v>375</v>
      </c>
      <c r="E23" s="112">
        <f>INDEX([2]!tbl_Forecast,MATCH($D$8&amp;$C23&amp;$D$7,[2]!rng_ForecastRowLookup,0),MATCH(E$11,[2]!rng_ForecastColumnLookup,0))</f>
        <v>0.38924897939746522</v>
      </c>
      <c r="F23" s="112">
        <f>INDEX([2]!tbl_Forecast,MATCH($D$8&amp;$C23&amp;$D$7,[2]!rng_ForecastRowLookup,0),MATCH(F$11,[2]!rng_ForecastColumnLookup,0))</f>
        <v>0.34341311895347121</v>
      </c>
      <c r="G23" s="112">
        <f>INDEX([2]!tbl_Forecast,MATCH($D$8&amp;$C23&amp;$D$7,[2]!rng_ForecastRowLookup,0),MATCH(G$11,[2]!rng_ForecastColumnLookup,0))</f>
        <v>0.29927348040561341</v>
      </c>
      <c r="H23" s="112">
        <f>INDEX([2]!tbl_Forecast,MATCH($D$8&amp;$C23&amp;$D$7,[2]!rng_ForecastRowLookup,0),MATCH(H$11,[2]!rng_ForecastColumnLookup,0))</f>
        <v>0.29688874456634085</v>
      </c>
      <c r="I23" s="112">
        <f>INDEX([2]!tbl_Forecast,MATCH($D$8&amp;$C23&amp;$D$7,[2]!rng_ForecastRowLookup,0),MATCH(I$11,[2]!rng_ForecastColumnLookup,0))</f>
        <v>0.29379933994281465</v>
      </c>
      <c r="J23" s="112">
        <f>INDEX([2]!tbl_Forecast,MATCH($D$8&amp;$C23&amp;$D$7,[2]!rng_ForecastRowLookup,0),MATCH(J$11,[2]!rng_ForecastColumnLookup,0))</f>
        <v>0.29041766271303127</v>
      </c>
      <c r="K23" s="112">
        <f>INDEX([2]!tbl_Forecast,MATCH($D$8&amp;$C23&amp;$D$7,[2]!rng_ForecastRowLookup,0),MATCH(K$11,[2]!rng_ForecastColumnLookup,0))</f>
        <v>0.28614144770449462</v>
      </c>
      <c r="L23" s="112">
        <f>INDEX([2]!tbl_Forecast,MATCH($D$8&amp;$C23&amp;$D$7,[2]!rng_ForecastRowLookup,0),MATCH(L$11,[2]!rng_ForecastColumnLookup,0))</f>
        <v>0.28163861967746157</v>
      </c>
      <c r="M23" s="112">
        <f>INDEX([2]!tbl_Forecast,MATCH($D$8&amp;$C23&amp;$D$7,[2]!rng_ForecastRowLookup,0),MATCH(M$11,[2]!rng_ForecastColumnLookup,0))</f>
        <v>0.27688800876616482</v>
      </c>
      <c r="N23" s="112">
        <f>INDEX([2]!tbl_Forecast,MATCH($D$8&amp;$C23&amp;$D$7,[2]!rng_ForecastRowLookup,0),MATCH(N$11,[2]!rng_ForecastColumnLookup,0))</f>
        <v>0.27357754310134663</v>
      </c>
      <c r="O23" s="112">
        <f>INDEX([2]!tbl_Forecast,MATCH($D$8&amp;$C23&amp;$D$7,[2]!rng_ForecastRowLookup,0),MATCH(O$11,[2]!rng_ForecastColumnLookup,0))</f>
        <v>0.27063184585003941</v>
      </c>
      <c r="P23" s="112">
        <f>INDEX([2]!tbl_Forecast,MATCH($D$8&amp;$C23&amp;$D$7,[2]!rng_ForecastRowLookup,0),MATCH(P$11,[2]!rng_ForecastColumnLookup,0))</f>
        <v>0.26801411864303953</v>
      </c>
      <c r="Q23" s="112">
        <f>INDEX([2]!tbl_Forecast,MATCH($D$8&amp;$C23&amp;$D$7,[2]!rng_ForecastRowLookup,0),MATCH(Q$11,[2]!rng_ForecastColumnLookup,0))</f>
        <v>0.26660240614409092</v>
      </c>
      <c r="R23" s="112">
        <f>INDEX([2]!tbl_Forecast,MATCH($D$8&amp;$C23&amp;$D$7,[2]!rng_ForecastRowLookup,0),MATCH(R$11,[2]!rng_ForecastColumnLookup,0))</f>
        <v>0.25138198684402913</v>
      </c>
      <c r="S23" s="112">
        <f>INDEX([2]!tbl_Forecast,MATCH($D$8&amp;$C23&amp;$D$7,[2]!rng_ForecastRowLookup,0),MATCH(S$11,[2]!rng_ForecastColumnLookup,0))</f>
        <v>0.26455339135243683</v>
      </c>
      <c r="T23" s="112">
        <f>INDEX([2]!tbl_Forecast,MATCH($D$8&amp;$C23&amp;$D$7,[2]!rng_ForecastRowLookup,0),MATCH(T$11,[2]!rng_ForecastColumnLookup,0))</f>
        <v>0.26299167309250365</v>
      </c>
      <c r="U23" s="112">
        <f>INDEX([2]!tbl_Forecast,MATCH($D$8&amp;$C23&amp;$D$7,[2]!rng_ForecastRowLookup,0),MATCH(U$11,[2]!rng_ForecastColumnLookup,0))</f>
        <v>0.26140909607327911</v>
      </c>
      <c r="V23" s="112">
        <f>INDEX([2]!tbl_Forecast,MATCH($D$8&amp;$C23&amp;$D$7,[2]!rng_ForecastRowLookup,0),MATCH(V$11,[2]!rng_ForecastColumnLookup,0))</f>
        <v>0.25947687815142023</v>
      </c>
      <c r="W23" s="112">
        <f>INDEX([2]!tbl_Forecast,MATCH($D$8&amp;$C23&amp;$D$7,[2]!rng_ForecastRowLookup,0),MATCH(W$11,[2]!rng_ForecastColumnLookup,0))</f>
        <v>0.25750619496776178</v>
      </c>
      <c r="X23" s="112">
        <f>INDEX([2]!tbl_Forecast,MATCH($D$8&amp;$C23&amp;$D$7,[2]!rng_ForecastRowLookup,0),MATCH(X$11,[2]!rng_ForecastColumnLookup,0))</f>
        <v>0.25562560804995926</v>
      </c>
      <c r="Y23" s="45"/>
    </row>
    <row r="24" spans="2:25">
      <c r="B24" s="20" t="s">
        <v>403</v>
      </c>
      <c r="C24" s="20" t="s">
        <v>393</v>
      </c>
      <c r="E24" s="112">
        <f>INDEX([2]!tbl_Forecast,MATCH($D$8&amp;$C24&amp;$D$7,[2]!rng_ForecastRowLookup,0),MATCH(E$11,[2]!rng_ForecastColumnLookup,0))</f>
        <v>0.19765540078516197</v>
      </c>
      <c r="F24" s="112">
        <f>INDEX([2]!tbl_Forecast,MATCH($D$8&amp;$C24&amp;$D$7,[2]!rng_ForecastRowLookup,0),MATCH(F$11,[2]!rng_ForecastColumnLookup,0))</f>
        <v>0.18600542935034625</v>
      </c>
      <c r="G24" s="112">
        <f>INDEX([2]!tbl_Forecast,MATCH($D$8&amp;$C24&amp;$D$7,[2]!rng_ForecastRowLookup,0),MATCH(G$11,[2]!rng_ForecastColumnLookup,0))</f>
        <v>9.5760802585072302E-2</v>
      </c>
      <c r="H24" s="112">
        <f>INDEX([2]!tbl_Forecast,MATCH($D$8&amp;$C24&amp;$D$7,[2]!rng_ForecastRowLookup,0),MATCH(H$11,[2]!rng_ForecastColumnLookup,0))</f>
        <v>0.10062051473914659</v>
      </c>
      <c r="I24" s="112">
        <f>INDEX([2]!tbl_Forecast,MATCH($D$8&amp;$C24&amp;$D$7,[2]!rng_ForecastRowLookup,0),MATCH(I$11,[2]!rng_ForecastColumnLookup,0))</f>
        <v>8.5646792534183808E-2</v>
      </c>
      <c r="J24" s="112">
        <f>INDEX([2]!tbl_Forecast,MATCH($D$8&amp;$C24&amp;$D$7,[2]!rng_ForecastRowLookup,0),MATCH(J$11,[2]!rng_ForecastColumnLookup,0))</f>
        <v>6.5415041923045286E-2</v>
      </c>
      <c r="K24" s="112">
        <f>INDEX([2]!tbl_Forecast,MATCH($D$8&amp;$C24&amp;$D$7,[2]!rng_ForecastRowLookup,0),MATCH(K$11,[2]!rng_ForecastColumnLookup,0))</f>
        <v>5.7242996146950373E-2</v>
      </c>
      <c r="L24" s="112">
        <f>INDEX([2]!tbl_Forecast,MATCH($D$8&amp;$C24&amp;$D$7,[2]!rng_ForecastRowLookup,0),MATCH(L$11,[2]!rng_ForecastColumnLookup,0))</f>
        <v>5.5087150941189433E-2</v>
      </c>
      <c r="M24" s="112">
        <f>INDEX([2]!tbl_Forecast,MATCH($D$8&amp;$C24&amp;$D$7,[2]!rng_ForecastRowLookup,0),MATCH(M$11,[2]!rng_ForecastColumnLookup,0))</f>
        <v>7.3916214299540497E-2</v>
      </c>
      <c r="N24" s="112">
        <f>INDEX([2]!tbl_Forecast,MATCH($D$8&amp;$C24&amp;$D$7,[2]!rng_ForecastRowLookup,0),MATCH(N$11,[2]!rng_ForecastColumnLookup,0))</f>
        <v>9.2056169088318471E-2</v>
      </c>
      <c r="O24" s="112">
        <f>INDEX([2]!tbl_Forecast,MATCH($D$8&amp;$C24&amp;$D$7,[2]!rng_ForecastRowLookup,0),MATCH(O$11,[2]!rng_ForecastColumnLookup,0))</f>
        <v>0.10393709432109566</v>
      </c>
      <c r="P24" s="112">
        <f>INDEX([2]!tbl_Forecast,MATCH($D$8&amp;$C24&amp;$D$7,[2]!rng_ForecastRowLookup,0),MATCH(P$11,[2]!rng_ForecastColumnLookup,0))</f>
        <v>0.15172170448022598</v>
      </c>
      <c r="Q24" s="112">
        <f>INDEX([2]!tbl_Forecast,MATCH($D$8&amp;$C24&amp;$D$7,[2]!rng_ForecastRowLookup,0),MATCH(Q$11,[2]!rng_ForecastColumnLookup,0))</f>
        <v>0.15706997726929292</v>
      </c>
      <c r="R24" s="112">
        <f>INDEX([2]!tbl_Forecast,MATCH($D$8&amp;$C24&amp;$D$7,[2]!rng_ForecastRowLookup,0),MATCH(R$11,[2]!rng_ForecastColumnLookup,0))</f>
        <v>0.14510580631504899</v>
      </c>
      <c r="S24" s="112">
        <f>INDEX([2]!tbl_Forecast,MATCH($D$8&amp;$C24&amp;$D$7,[2]!rng_ForecastRowLookup,0),MATCH(S$11,[2]!rng_ForecastColumnLookup,0))</f>
        <v>0.15272706829792246</v>
      </c>
      <c r="T24" s="112">
        <f>INDEX([2]!tbl_Forecast,MATCH($D$8&amp;$C24&amp;$D$7,[2]!rng_ForecastRowLookup,0),MATCH(T$11,[2]!rng_ForecastColumnLookup,0))</f>
        <v>0.14104647748606622</v>
      </c>
      <c r="U24" s="112">
        <f>INDEX([2]!tbl_Forecast,MATCH($D$8&amp;$C24&amp;$D$7,[2]!rng_ForecastRowLookup,0),MATCH(U$11,[2]!rng_ForecastColumnLookup,0))</f>
        <v>0.11700741064540764</v>
      </c>
      <c r="V24" s="112">
        <f>INDEX([2]!tbl_Forecast,MATCH($D$8&amp;$C24&amp;$D$7,[2]!rng_ForecastRowLookup,0),MATCH(V$11,[2]!rng_ForecastColumnLookup,0))</f>
        <v>0.1200067315077773</v>
      </c>
      <c r="W24" s="112">
        <f>INDEX([2]!tbl_Forecast,MATCH($D$8&amp;$C24&amp;$D$7,[2]!rng_ForecastRowLookup,0),MATCH(W$11,[2]!rng_ForecastColumnLookup,0))</f>
        <v>0.11457442878633581</v>
      </c>
      <c r="X24" s="112">
        <f>INDEX([2]!tbl_Forecast,MATCH($D$8&amp;$C24&amp;$D$7,[2]!rng_ForecastRowLookup,0),MATCH(X$11,[2]!rng_ForecastColumnLookup,0))</f>
        <v>0.1211768182439132</v>
      </c>
      <c r="Y24" s="45"/>
    </row>
    <row r="25" spans="2:25">
      <c r="B25" s="20" t="s">
        <v>404</v>
      </c>
      <c r="C25" s="20" t="s">
        <v>376</v>
      </c>
      <c r="E25" s="112">
        <f>INDEX([2]!tbl_Forecast,MATCH($D$8&amp;$C25&amp;$D$7,[2]!rng_ForecastRowLookup,0),MATCH(E$11,[2]!rng_ForecastColumnLookup,0))</f>
        <v>0.46894871790011039</v>
      </c>
      <c r="F25" s="112">
        <f>INDEX([2]!tbl_Forecast,MATCH($D$8&amp;$C25&amp;$D$7,[2]!rng_ForecastRowLookup,0),MATCH(F$11,[2]!rng_ForecastColumnLookup,0))</f>
        <v>0.47387410836125871</v>
      </c>
      <c r="G25" s="112">
        <f>INDEX([2]!tbl_Forecast,MATCH($D$8&amp;$C25&amp;$D$7,[2]!rng_ForecastRowLookup,0),MATCH(G$11,[2]!rng_ForecastColumnLookup,0))</f>
        <v>0.45144590813821411</v>
      </c>
      <c r="H25" s="112">
        <f>INDEX([2]!tbl_Forecast,MATCH($D$8&amp;$C25&amp;$D$7,[2]!rng_ForecastRowLookup,0),MATCH(H$11,[2]!rng_ForecastColumnLookup,0))</f>
        <v>0.4505136151455652</v>
      </c>
      <c r="I25" s="112">
        <f>INDEX([2]!tbl_Forecast,MATCH($D$8&amp;$C25&amp;$D$7,[2]!rng_ForecastRowLookup,0),MATCH(I$11,[2]!rng_ForecastColumnLookup,0))</f>
        <v>0.44778046039172248</v>
      </c>
      <c r="J25" s="112">
        <f>INDEX([2]!tbl_Forecast,MATCH($D$8&amp;$C25&amp;$D$7,[2]!rng_ForecastRowLookup,0),MATCH(J$11,[2]!rng_ForecastColumnLookup,0))</f>
        <v>0.44523396067124349</v>
      </c>
      <c r="K25" s="112">
        <f>INDEX([2]!tbl_Forecast,MATCH($D$8&amp;$C25&amp;$D$7,[2]!rng_ForecastRowLookup,0),MATCH(K$11,[2]!rng_ForecastColumnLookup,0))</f>
        <v>0.44273536313864043</v>
      </c>
      <c r="L25" s="112">
        <f>INDEX([2]!tbl_Forecast,MATCH($D$8&amp;$C25&amp;$D$7,[2]!rng_ForecastRowLookup,0),MATCH(L$11,[2]!rng_ForecastColumnLookup,0))</f>
        <v>0.4399078135546039</v>
      </c>
      <c r="M25" s="112">
        <f>INDEX([2]!tbl_Forecast,MATCH($D$8&amp;$C25&amp;$D$7,[2]!rng_ForecastRowLookup,0),MATCH(M$11,[2]!rng_ForecastColumnLookup,0))</f>
        <v>0.43708606600163591</v>
      </c>
      <c r="N25" s="112">
        <f>INDEX([2]!tbl_Forecast,MATCH($D$8&amp;$C25&amp;$D$7,[2]!rng_ForecastRowLookup,0),MATCH(N$11,[2]!rng_ForecastColumnLookup,0))</f>
        <v>0.43513915585550955</v>
      </c>
      <c r="O25" s="112">
        <f>INDEX([2]!tbl_Forecast,MATCH($D$8&amp;$C25&amp;$D$7,[2]!rng_ForecastRowLookup,0),MATCH(O$11,[2]!rng_ForecastColumnLookup,0))</f>
        <v>0.43580404899906589</v>
      </c>
      <c r="P25" s="112">
        <f>INDEX([2]!tbl_Forecast,MATCH($D$8&amp;$C25&amp;$D$7,[2]!rng_ForecastRowLookup,0),MATCH(P$11,[2]!rng_ForecastColumnLookup,0))</f>
        <v>0.59161866303702282</v>
      </c>
      <c r="Q25" s="112">
        <f>INDEX([2]!tbl_Forecast,MATCH($D$8&amp;$C25&amp;$D$7,[2]!rng_ForecastRowLookup,0),MATCH(Q$11,[2]!rng_ForecastColumnLookup,0))</f>
        <v>0.66467702134516005</v>
      </c>
      <c r="R25" s="112">
        <f>INDEX([2]!tbl_Forecast,MATCH($D$8&amp;$C25&amp;$D$7,[2]!rng_ForecastRowLookup,0),MATCH(R$11,[2]!rng_ForecastColumnLookup,0))</f>
        <v>0.65353995366480533</v>
      </c>
      <c r="S25" s="112">
        <f>INDEX([2]!tbl_Forecast,MATCH($D$8&amp;$C25&amp;$D$7,[2]!rng_ForecastRowLookup,0),MATCH(S$11,[2]!rng_ForecastColumnLookup,0))</f>
        <v>0.676060915960916</v>
      </c>
      <c r="T25" s="112">
        <f>INDEX([2]!tbl_Forecast,MATCH($D$8&amp;$C25&amp;$D$7,[2]!rng_ForecastRowLookup,0),MATCH(T$11,[2]!rng_ForecastColumnLookup,0))</f>
        <v>0.70559825286541389</v>
      </c>
      <c r="U25" s="112">
        <f>INDEX([2]!tbl_Forecast,MATCH($D$8&amp;$C25&amp;$D$7,[2]!rng_ForecastRowLookup,0),MATCH(U$11,[2]!rng_ForecastColumnLookup,0))</f>
        <v>0.63206878506691044</v>
      </c>
      <c r="V25" s="112">
        <f>INDEX([2]!tbl_Forecast,MATCH($D$8&amp;$C25&amp;$D$7,[2]!rng_ForecastRowLookup,0),MATCH(V$11,[2]!rng_ForecastColumnLookup,0))</f>
        <v>0.63726309269471215</v>
      </c>
      <c r="W25" s="112">
        <f>INDEX([2]!tbl_Forecast,MATCH($D$8&amp;$C25&amp;$D$7,[2]!rng_ForecastRowLookup,0),MATCH(W$11,[2]!rng_ForecastColumnLookup,0))</f>
        <v>0.5828366650853003</v>
      </c>
      <c r="X25" s="112">
        <f>INDEX([2]!tbl_Forecast,MATCH($D$8&amp;$C25&amp;$D$7,[2]!rng_ForecastRowLookup,0),MATCH(X$11,[2]!rng_ForecastColumnLookup,0))</f>
        <v>0.63928201324113043</v>
      </c>
      <c r="Y25" s="45"/>
    </row>
    <row r="26" spans="2:25">
      <c r="B26" s="20" t="s">
        <v>405</v>
      </c>
      <c r="C26" s="20" t="s">
        <v>377</v>
      </c>
      <c r="E26" s="112">
        <f>INDEX([2]!tbl_Forecast,MATCH($D$8&amp;$C26&amp;$D$7,[2]!rng_ForecastRowLookup,0),MATCH(E$11,[2]!rng_ForecastColumnLookup,0))</f>
        <v>1.0326774321313152</v>
      </c>
      <c r="F26" s="112">
        <f>INDEX([2]!tbl_Forecast,MATCH($D$8&amp;$C26&amp;$D$7,[2]!rng_ForecastRowLookup,0),MATCH(F$11,[2]!rng_ForecastColumnLookup,0))</f>
        <v>1.0158776160943388</v>
      </c>
      <c r="G26" s="112">
        <f>INDEX([2]!tbl_Forecast,MATCH($D$8&amp;$C26&amp;$D$7,[2]!rng_ForecastRowLookup,0),MATCH(G$11,[2]!rng_ForecastColumnLookup,0))</f>
        <v>0.74304915446037911</v>
      </c>
      <c r="H26" s="112">
        <f>INDEX([2]!tbl_Forecast,MATCH($D$8&amp;$C26&amp;$D$7,[2]!rng_ForecastRowLookup,0),MATCH(H$11,[2]!rng_ForecastColumnLookup,0))</f>
        <v>0.76054102414226543</v>
      </c>
      <c r="I26" s="112">
        <f>INDEX([2]!tbl_Forecast,MATCH($D$8&amp;$C26&amp;$D$7,[2]!rng_ForecastRowLookup,0),MATCH(I$11,[2]!rng_ForecastColumnLookup,0))</f>
        <v>0.65616402459427536</v>
      </c>
      <c r="J26" s="112">
        <f>INDEX([2]!tbl_Forecast,MATCH($D$8&amp;$C26&amp;$D$7,[2]!rng_ForecastRowLookup,0),MATCH(J$11,[2]!rng_ForecastColumnLookup,0))</f>
        <v>0.62755023267601961</v>
      </c>
      <c r="K26" s="112">
        <f>INDEX([2]!tbl_Forecast,MATCH($D$8&amp;$C26&amp;$D$7,[2]!rng_ForecastRowLookup,0),MATCH(K$11,[2]!rng_ForecastColumnLookup,0))</f>
        <v>0.61023293273354484</v>
      </c>
      <c r="L26" s="112">
        <f>INDEX([2]!tbl_Forecast,MATCH($D$8&amp;$C26&amp;$D$7,[2]!rng_ForecastRowLookup,0),MATCH(L$11,[2]!rng_ForecastColumnLookup,0))</f>
        <v>0.60571699788717037</v>
      </c>
      <c r="M26" s="112">
        <f>INDEX([2]!tbl_Forecast,MATCH($D$8&amp;$C26&amp;$D$7,[2]!rng_ForecastRowLookup,0),MATCH(M$11,[2]!rng_ForecastColumnLookup,0))</f>
        <v>0.65097903457434547</v>
      </c>
      <c r="N26" s="112">
        <f>INDEX([2]!tbl_Forecast,MATCH($D$8&amp;$C26&amp;$D$7,[2]!rng_ForecastRowLookup,0),MATCH(N$11,[2]!rng_ForecastColumnLookup,0))</f>
        <v>0.69319811486407867</v>
      </c>
      <c r="O26" s="112">
        <f>INDEX([2]!tbl_Forecast,MATCH($D$8&amp;$C26&amp;$D$7,[2]!rng_ForecastRowLookup,0),MATCH(O$11,[2]!rng_ForecastColumnLookup,0))</f>
        <v>0.78843795894088464</v>
      </c>
      <c r="P26" s="112">
        <f>INDEX([2]!tbl_Forecast,MATCH($D$8&amp;$C26&amp;$D$7,[2]!rng_ForecastRowLookup,0),MATCH(P$11,[2]!rng_ForecastColumnLookup,0))</f>
        <v>1.3645659476947984</v>
      </c>
      <c r="Q26" s="112">
        <f>INDEX([2]!tbl_Forecast,MATCH($D$8&amp;$C26&amp;$D$7,[2]!rng_ForecastRowLookup,0),MATCH(Q$11,[2]!rng_ForecastColumnLookup,0))</f>
        <v>1.6032227373726178</v>
      </c>
      <c r="R26" s="112">
        <f>INDEX([2]!tbl_Forecast,MATCH($D$8&amp;$C26&amp;$D$7,[2]!rng_ForecastRowLookup,0),MATCH(R$11,[2]!rng_ForecastColumnLookup,0))</f>
        <v>1.6412696995684901</v>
      </c>
      <c r="S26" s="112">
        <f>INDEX([2]!tbl_Forecast,MATCH($D$8&amp;$C26&amp;$D$7,[2]!rng_ForecastRowLookup,0),MATCH(S$11,[2]!rng_ForecastColumnLookup,0))</f>
        <v>1.670283030615213</v>
      </c>
      <c r="T26" s="112">
        <f>INDEX([2]!tbl_Forecast,MATCH($D$8&amp;$C26&amp;$D$7,[2]!rng_ForecastRowLookup,0),MATCH(T$11,[2]!rng_ForecastColumnLookup,0))</f>
        <v>1.755661848186447</v>
      </c>
      <c r="U26" s="112">
        <f>INDEX([2]!tbl_Forecast,MATCH($D$8&amp;$C26&amp;$D$7,[2]!rng_ForecastRowLookup,0),MATCH(U$11,[2]!rng_ForecastColumnLookup,0))</f>
        <v>1.4871375295645746</v>
      </c>
      <c r="V26" s="112">
        <f>INDEX([2]!tbl_Forecast,MATCH($D$8&amp;$C26&amp;$D$7,[2]!rng_ForecastRowLookup,0),MATCH(V$11,[2]!rng_ForecastColumnLookup,0))</f>
        <v>1.4400033906080374</v>
      </c>
      <c r="W26" s="112">
        <f>INDEX([2]!tbl_Forecast,MATCH($D$8&amp;$C26&amp;$D$7,[2]!rng_ForecastRowLookup,0),MATCH(W$11,[2]!rng_ForecastColumnLookup,0))</f>
        <v>1.3499648074414823</v>
      </c>
      <c r="X26" s="112">
        <f>INDEX([2]!tbl_Forecast,MATCH($D$8&amp;$C26&amp;$D$7,[2]!rng_ForecastRowLookup,0),MATCH(X$11,[2]!rng_ForecastColumnLookup,0))</f>
        <v>1.4487057151095009</v>
      </c>
      <c r="Y26" s="45"/>
    </row>
    <row r="27" spans="2:25">
      <c r="B27" s="20" t="s">
        <v>406</v>
      </c>
      <c r="C27" s="20" t="s">
        <v>378</v>
      </c>
      <c r="E27" s="112">
        <f>INDEX([2]!tbl_Forecast,MATCH($D$8&amp;$C27&amp;$D$7,[2]!rng_ForecastRowLookup,0),MATCH(E$11,[2]!rng_ForecastColumnLookup,0))</f>
        <v>4.1336070304911159</v>
      </c>
      <c r="F27" s="112">
        <f>INDEX([2]!tbl_Forecast,MATCH($D$8&amp;$C27&amp;$D$7,[2]!rng_ForecastRowLookup,0),MATCH(F$11,[2]!rng_ForecastColumnLookup,0))</f>
        <v>3.5601449453189118</v>
      </c>
      <c r="G27" s="112">
        <f>INDEX([2]!tbl_Forecast,MATCH($D$8&amp;$C27&amp;$D$7,[2]!rng_ForecastRowLookup,0),MATCH(G$11,[2]!rng_ForecastColumnLookup,0))</f>
        <v>3.2007770264658664</v>
      </c>
      <c r="H27" s="112">
        <f>INDEX([2]!tbl_Forecast,MATCH($D$8&amp;$C27&amp;$D$7,[2]!rng_ForecastRowLookup,0),MATCH(H$11,[2]!rng_ForecastColumnLookup,0))</f>
        <v>2.6531465767673241</v>
      </c>
      <c r="I27" s="112">
        <f>INDEX([2]!tbl_Forecast,MATCH($D$8&amp;$C27&amp;$D$7,[2]!rng_ForecastRowLookup,0),MATCH(I$11,[2]!rng_ForecastColumnLookup,0))</f>
        <v>1.8730082465149496</v>
      </c>
      <c r="J27" s="112">
        <f>INDEX([2]!tbl_Forecast,MATCH($D$8&amp;$C27&amp;$D$7,[2]!rng_ForecastRowLookup,0),MATCH(J$11,[2]!rng_ForecastColumnLookup,0))</f>
        <v>1.6467285324389391</v>
      </c>
      <c r="K27" s="112">
        <f>INDEX([2]!tbl_Forecast,MATCH($D$8&amp;$C27&amp;$D$7,[2]!rng_ForecastRowLookup,0),MATCH(K$11,[2]!rng_ForecastColumnLookup,0))</f>
        <v>1.5196240263467067</v>
      </c>
      <c r="L27" s="112">
        <f>INDEX([2]!tbl_Forecast,MATCH($D$8&amp;$C27&amp;$D$7,[2]!rng_ForecastRowLookup,0),MATCH(L$11,[2]!rng_ForecastColumnLookup,0))</f>
        <v>1.3328145698119136</v>
      </c>
      <c r="M27" s="112">
        <f>INDEX([2]!tbl_Forecast,MATCH($D$8&amp;$C27&amp;$D$7,[2]!rng_ForecastRowLookup,0),MATCH(M$11,[2]!rng_ForecastColumnLookup,0))</f>
        <v>1.3372342578617185</v>
      </c>
      <c r="N27" s="112">
        <f>INDEX([2]!tbl_Forecast,MATCH($D$8&amp;$C27&amp;$D$7,[2]!rng_ForecastRowLookup,0),MATCH(N$11,[2]!rng_ForecastColumnLookup,0))</f>
        <v>1.4086686461757902</v>
      </c>
      <c r="O27" s="112">
        <f>INDEX([2]!tbl_Forecast,MATCH($D$8&amp;$C27&amp;$D$7,[2]!rng_ForecastRowLookup,0),MATCH(O$11,[2]!rng_ForecastColumnLookup,0))</f>
        <v>1.6725933548501446</v>
      </c>
      <c r="P27" s="112">
        <f>INDEX([2]!tbl_Forecast,MATCH($D$8&amp;$C27&amp;$D$7,[2]!rng_ForecastRowLookup,0),MATCH(P$11,[2]!rng_ForecastColumnLookup,0))</f>
        <v>2.0158466086985318</v>
      </c>
      <c r="Q27" s="112">
        <f>INDEX([2]!tbl_Forecast,MATCH($D$8&amp;$C27&amp;$D$7,[2]!rng_ForecastRowLookup,0),MATCH(Q$11,[2]!rng_ForecastColumnLookup,0))</f>
        <v>2.3033709594417431</v>
      </c>
      <c r="R27" s="112">
        <f>INDEX([2]!tbl_Forecast,MATCH($D$8&amp;$C27&amp;$D$7,[2]!rng_ForecastRowLookup,0),MATCH(R$11,[2]!rng_ForecastColumnLookup,0))</f>
        <v>2.063930246052466</v>
      </c>
      <c r="S27" s="112">
        <f>INDEX([2]!tbl_Forecast,MATCH($D$8&amp;$C27&amp;$D$7,[2]!rng_ForecastRowLookup,0),MATCH(S$11,[2]!rng_ForecastColumnLookup,0))</f>
        <v>1.9880083370090949</v>
      </c>
      <c r="T27" s="112">
        <f>INDEX([2]!tbl_Forecast,MATCH($D$8&amp;$C27&amp;$D$7,[2]!rng_ForecastRowLookup,0),MATCH(T$11,[2]!rng_ForecastColumnLookup,0))</f>
        <v>1.9342270452860566</v>
      </c>
      <c r="U27" s="112">
        <f>INDEX([2]!tbl_Forecast,MATCH($D$8&amp;$C27&amp;$D$7,[2]!rng_ForecastRowLookup,0),MATCH(U$11,[2]!rng_ForecastColumnLookup,0))</f>
        <v>1.774507966199161</v>
      </c>
      <c r="V27" s="112">
        <f>INDEX([2]!tbl_Forecast,MATCH($D$8&amp;$C27&amp;$D$7,[2]!rng_ForecastRowLookup,0),MATCH(V$11,[2]!rng_ForecastColumnLookup,0))</f>
        <v>1.6723841845019074</v>
      </c>
      <c r="W27" s="112">
        <f>INDEX([2]!tbl_Forecast,MATCH($D$8&amp;$C27&amp;$D$7,[2]!rng_ForecastRowLookup,0),MATCH(W$11,[2]!rng_ForecastColumnLookup,0))</f>
        <v>1.5414284807799123</v>
      </c>
      <c r="X27" s="112">
        <f>INDEX([2]!tbl_Forecast,MATCH($D$8&amp;$C27&amp;$D$7,[2]!rng_ForecastRowLookup,0),MATCH(X$11,[2]!rng_ForecastColumnLookup,0))</f>
        <v>1.5563040522680198</v>
      </c>
      <c r="Y27" s="45"/>
    </row>
    <row r="28" spans="2:25">
      <c r="B28" s="20" t="s">
        <v>407</v>
      </c>
      <c r="C28" s="98" t="s">
        <v>394</v>
      </c>
      <c r="E28" s="112">
        <f>INDEX([2]!tbl_Forecast,MATCH($D$8&amp;$C28&amp;$D$7,[2]!rng_ForecastRowLookup,0),MATCH(E$11,[2]!rng_ForecastColumnLookup,0))</f>
        <v>4.5029406937179912</v>
      </c>
      <c r="F28" s="112">
        <f>INDEX([2]!tbl_Forecast,MATCH($D$8&amp;$C28&amp;$D$7,[2]!rng_ForecastRowLookup,0),MATCH(F$11,[2]!rng_ForecastColumnLookup,0))</f>
        <v>4.0786070344439063</v>
      </c>
      <c r="G28" s="112">
        <f>INDEX([2]!tbl_Forecast,MATCH($D$8&amp;$C28&amp;$D$7,[2]!rng_ForecastRowLookup,0),MATCH(G$11,[2]!rng_ForecastColumnLookup,0))</f>
        <v>3.5919834720533679</v>
      </c>
      <c r="H28" s="112">
        <f>INDEX([2]!tbl_Forecast,MATCH($D$8&amp;$C28&amp;$D$7,[2]!rng_ForecastRowLookup,0),MATCH(H$11,[2]!rng_ForecastColumnLookup,0))</f>
        <v>3.0400934926407626</v>
      </c>
      <c r="I28" s="112">
        <f>INDEX([2]!tbl_Forecast,MATCH($D$8&amp;$C28&amp;$D$7,[2]!rng_ForecastRowLookup,0),MATCH(I$11,[2]!rng_ForecastColumnLookup,0))</f>
        <v>2.3018670718031324</v>
      </c>
      <c r="J28" s="112">
        <f>INDEX([2]!tbl_Forecast,MATCH($D$8&amp;$C28&amp;$D$7,[2]!rng_ForecastRowLookup,0),MATCH(J$11,[2]!rng_ForecastColumnLookup,0))</f>
        <v>2.1321468422073435</v>
      </c>
      <c r="K28" s="112">
        <f>INDEX([2]!tbl_Forecast,MATCH($D$8&amp;$C28&amp;$D$7,[2]!rng_ForecastRowLookup,0),MATCH(K$11,[2]!rng_ForecastColumnLookup,0))</f>
        <v>1.9771504564110642</v>
      </c>
      <c r="L28" s="112">
        <f>INDEX([2]!tbl_Forecast,MATCH($D$8&amp;$C28&amp;$D$7,[2]!rng_ForecastRowLookup,0),MATCH(L$11,[2]!rng_ForecastColumnLookup,0))</f>
        <v>1.8096072137015302</v>
      </c>
      <c r="M28" s="112">
        <f>INDEX([2]!tbl_Forecast,MATCH($D$8&amp;$C28&amp;$D$7,[2]!rng_ForecastRowLookup,0),MATCH(M$11,[2]!rng_ForecastColumnLookup,0))</f>
        <v>1.9023478055732992</v>
      </c>
      <c r="N28" s="112">
        <f>INDEX([2]!tbl_Forecast,MATCH($D$8&amp;$C28&amp;$D$7,[2]!rng_ForecastRowLookup,0),MATCH(N$11,[2]!rng_ForecastColumnLookup,0))</f>
        <v>2.0129777404511922</v>
      </c>
      <c r="O28" s="112">
        <f>INDEX([2]!tbl_Forecast,MATCH($D$8&amp;$C28&amp;$D$7,[2]!rng_ForecastRowLookup,0),MATCH(O$11,[2]!rng_ForecastColumnLookup,0))</f>
        <v>2.304026079874093</v>
      </c>
      <c r="P28" s="112">
        <f>INDEX([2]!tbl_Forecast,MATCH($D$8&amp;$C28&amp;$D$7,[2]!rng_ForecastRowLookup,0),MATCH(P$11,[2]!rng_ForecastColumnLookup,0))</f>
        <v>2.7992417645016405</v>
      </c>
      <c r="Q28" s="112">
        <f>INDEX([2]!tbl_Forecast,MATCH($D$8&amp;$C28&amp;$D$7,[2]!rng_ForecastRowLookup,0),MATCH(Q$11,[2]!rng_ForecastColumnLookup,0))</f>
        <v>3.0682339807477179</v>
      </c>
      <c r="R28" s="112">
        <f>INDEX([2]!tbl_Forecast,MATCH($D$8&amp;$C28&amp;$D$7,[2]!rng_ForecastRowLookup,0),MATCH(R$11,[2]!rng_ForecastColumnLookup,0))</f>
        <v>2.7441690138981158</v>
      </c>
      <c r="S28" s="112">
        <f>INDEX([2]!tbl_Forecast,MATCH($D$8&amp;$C28&amp;$D$7,[2]!rng_ForecastRowLookup,0),MATCH(S$11,[2]!rng_ForecastColumnLookup,0))</f>
        <v>2.8046561391012603</v>
      </c>
      <c r="T28" s="112">
        <f>INDEX([2]!tbl_Forecast,MATCH($D$8&amp;$C28&amp;$D$7,[2]!rng_ForecastRowLookup,0),MATCH(T$11,[2]!rng_ForecastColumnLookup,0))</f>
        <v>2.7282838662201567</v>
      </c>
      <c r="U28" s="112">
        <f>INDEX([2]!tbl_Forecast,MATCH($D$8&amp;$C28&amp;$D$7,[2]!rng_ForecastRowLookup,0),MATCH(U$11,[2]!rng_ForecastColumnLookup,0))</f>
        <v>2.4959637785038216</v>
      </c>
      <c r="V28" s="112">
        <f>INDEX([2]!tbl_Forecast,MATCH($D$8&amp;$C28&amp;$D$7,[2]!rng_ForecastRowLookup,0),MATCH(V$11,[2]!rng_ForecastColumnLookup,0))</f>
        <v>2.4392052334479857</v>
      </c>
      <c r="W28" s="112">
        <f>INDEX([2]!tbl_Forecast,MATCH($D$8&amp;$C28&amp;$D$7,[2]!rng_ForecastRowLookup,0),MATCH(W$11,[2]!rng_ForecastColumnLookup,0))</f>
        <v>2.3386950979959957</v>
      </c>
      <c r="X28" s="112">
        <f>INDEX([2]!tbl_Forecast,MATCH($D$8&amp;$C28&amp;$D$7,[2]!rng_ForecastRowLookup,0),MATCH(X$11,[2]!rng_ForecastColumnLookup,0))</f>
        <v>2.3103955399373803</v>
      </c>
      <c r="Y28" s="45"/>
    </row>
    <row r="29" spans="2:25">
      <c r="B29" s="20" t="s">
        <v>408</v>
      </c>
      <c r="C29" s="20" t="s">
        <v>379</v>
      </c>
      <c r="E29" s="112">
        <f>INDEX([2]!tbl_Forecast,MATCH($D$8&amp;$C29&amp;$D$7,[2]!rng_ForecastRowLookup,0),MATCH(E$11,[2]!rng_ForecastColumnLookup,0))</f>
        <v>3.1854829351393543</v>
      </c>
      <c r="F29" s="112">
        <f>INDEX([2]!tbl_Forecast,MATCH($D$8&amp;$C29&amp;$D$7,[2]!rng_ForecastRowLookup,0),MATCH(F$11,[2]!rng_ForecastColumnLookup,0))</f>
        <v>3.1699057451518957</v>
      </c>
      <c r="G29" s="112">
        <f>INDEX([2]!tbl_Forecast,MATCH($D$8&amp;$C29&amp;$D$7,[2]!rng_ForecastRowLookup,0),MATCH(G$11,[2]!rng_ForecastColumnLookup,0))</f>
        <v>2.2628528186826316</v>
      </c>
      <c r="H29" s="112">
        <f>INDEX([2]!tbl_Forecast,MATCH($D$8&amp;$C29&amp;$D$7,[2]!rng_ForecastRowLookup,0),MATCH(H$11,[2]!rng_ForecastColumnLookup,0))</f>
        <v>2.6023617076700645</v>
      </c>
      <c r="I29" s="112">
        <f>INDEX([2]!tbl_Forecast,MATCH($D$8&amp;$C29&amp;$D$7,[2]!rng_ForecastRowLookup,0),MATCH(I$11,[2]!rng_ForecastColumnLookup,0))</f>
        <v>2.2919684786454506</v>
      </c>
      <c r="J29" s="112">
        <f>INDEX([2]!tbl_Forecast,MATCH($D$8&amp;$C29&amp;$D$7,[2]!rng_ForecastRowLookup,0),MATCH(J$11,[2]!rng_ForecastColumnLookup,0))</f>
        <v>2.1556450092355899</v>
      </c>
      <c r="K29" s="112">
        <f>INDEX([2]!tbl_Forecast,MATCH($D$8&amp;$C29&amp;$D$7,[2]!rng_ForecastRowLookup,0),MATCH(K$11,[2]!rng_ForecastColumnLookup,0))</f>
        <v>1.4820394508668711</v>
      </c>
      <c r="L29" s="112">
        <f>INDEX([2]!tbl_Forecast,MATCH($D$8&amp;$C29&amp;$D$7,[2]!rng_ForecastRowLookup,0),MATCH(L$11,[2]!rng_ForecastColumnLookup,0))</f>
        <v>1.5603361472368396</v>
      </c>
      <c r="M29" s="112">
        <f>INDEX([2]!tbl_Forecast,MATCH($D$8&amp;$C29&amp;$D$7,[2]!rng_ForecastRowLookup,0),MATCH(M$11,[2]!rng_ForecastColumnLookup,0))</f>
        <v>2.3546097038898557</v>
      </c>
      <c r="N29" s="112">
        <f>INDEX([2]!tbl_Forecast,MATCH($D$8&amp;$C29&amp;$D$7,[2]!rng_ForecastRowLookup,0),MATCH(N$11,[2]!rng_ForecastColumnLookup,0))</f>
        <v>3.2740386396924066</v>
      </c>
      <c r="O29" s="112">
        <f>INDEX([2]!tbl_Forecast,MATCH($D$8&amp;$C29&amp;$D$7,[2]!rng_ForecastRowLookup,0),MATCH(O$11,[2]!rng_ForecastColumnLookup,0))</f>
        <v>3.6241751874536021</v>
      </c>
      <c r="P29" s="112">
        <f>INDEX([2]!tbl_Forecast,MATCH($D$8&amp;$C29&amp;$D$7,[2]!rng_ForecastRowLookup,0),MATCH(P$11,[2]!rng_ForecastColumnLookup,0))</f>
        <v>4.4420137300219826</v>
      </c>
      <c r="Q29" s="112">
        <f>INDEX([2]!tbl_Forecast,MATCH($D$8&amp;$C29&amp;$D$7,[2]!rng_ForecastRowLookup,0),MATCH(Q$11,[2]!rng_ForecastColumnLookup,0))</f>
        <v>5.8224273473135861</v>
      </c>
      <c r="R29" s="112">
        <f>INDEX([2]!tbl_Forecast,MATCH($D$8&amp;$C29&amp;$D$7,[2]!rng_ForecastRowLookup,0),MATCH(R$11,[2]!rng_ForecastColumnLookup,0))</f>
        <v>6.4604400946422142</v>
      </c>
      <c r="S29" s="112">
        <f>INDEX([2]!tbl_Forecast,MATCH($D$8&amp;$C29&amp;$D$7,[2]!rng_ForecastRowLookup,0),MATCH(S$11,[2]!rng_ForecastColumnLookup,0))</f>
        <v>6.9014803298142597</v>
      </c>
      <c r="T29" s="112">
        <f>INDEX([2]!tbl_Forecast,MATCH($D$8&amp;$C29&amp;$D$7,[2]!rng_ForecastRowLookup,0),MATCH(T$11,[2]!rng_ForecastColumnLookup,0))</f>
        <v>6.748515751490312</v>
      </c>
      <c r="U29" s="112">
        <f>INDEX([2]!tbl_Forecast,MATCH($D$8&amp;$C29&amp;$D$7,[2]!rng_ForecastRowLookup,0),MATCH(U$11,[2]!rng_ForecastColumnLookup,0))</f>
        <v>6.4364694734288266</v>
      </c>
      <c r="V29" s="112">
        <f>INDEX([2]!tbl_Forecast,MATCH($D$8&amp;$C29&amp;$D$7,[2]!rng_ForecastRowLookup,0),MATCH(V$11,[2]!rng_ForecastColumnLookup,0))</f>
        <v>6.3053235195290611</v>
      </c>
      <c r="W29" s="112">
        <f>INDEX([2]!tbl_Forecast,MATCH($D$8&amp;$C29&amp;$D$7,[2]!rng_ForecastRowLookup,0),MATCH(W$11,[2]!rng_ForecastColumnLookup,0))</f>
        <v>6.2236620394663484</v>
      </c>
      <c r="X29" s="112">
        <f>INDEX([2]!tbl_Forecast,MATCH($D$8&amp;$C29&amp;$D$7,[2]!rng_ForecastRowLookup,0),MATCH(X$11,[2]!rng_ForecastColumnLookup,0))</f>
        <v>6.0386522880717726</v>
      </c>
      <c r="Y29" s="45"/>
    </row>
    <row r="30" spans="2:25">
      <c r="B30" s="20" t="s">
        <v>409</v>
      </c>
      <c r="C30" s="20" t="s">
        <v>380</v>
      </c>
      <c r="E30" s="112">
        <f>INDEX([2]!tbl_Forecast,MATCH($D$8&amp;$C30&amp;$D$7,[2]!rng_ForecastRowLookup,0),MATCH(E$11,[2]!rng_ForecastColumnLookup,0))</f>
        <v>12.863107129152304</v>
      </c>
      <c r="F30" s="112">
        <f>INDEX([2]!tbl_Forecast,MATCH($D$8&amp;$C30&amp;$D$7,[2]!rng_ForecastRowLookup,0),MATCH(F$11,[2]!rng_ForecastColumnLookup,0))</f>
        <v>10.7220378193485</v>
      </c>
      <c r="G30" s="112">
        <f>INDEX([2]!tbl_Forecast,MATCH($D$8&amp;$C30&amp;$D$7,[2]!rng_ForecastRowLookup,0),MATCH(G$11,[2]!rng_ForecastColumnLookup,0))</f>
        <v>10.142128438066296</v>
      </c>
      <c r="H30" s="112">
        <f>INDEX([2]!tbl_Forecast,MATCH($D$8&amp;$C30&amp;$D$7,[2]!rng_ForecastRowLookup,0),MATCH(H$11,[2]!rng_ForecastColumnLookup,0))</f>
        <v>9.4611923499879236</v>
      </c>
      <c r="I30" s="112">
        <f>INDEX([2]!tbl_Forecast,MATCH($D$8&amp;$C30&amp;$D$7,[2]!rng_ForecastRowLookup,0),MATCH(I$11,[2]!rng_ForecastColumnLookup,0))</f>
        <v>7.3638556881373223</v>
      </c>
      <c r="J30" s="112">
        <f>INDEX([2]!tbl_Forecast,MATCH($D$8&amp;$C30&amp;$D$7,[2]!rng_ForecastRowLookup,0),MATCH(J$11,[2]!rng_ForecastColumnLookup,0))</f>
        <v>8.1591439254269407</v>
      </c>
      <c r="K30" s="112">
        <f>INDEX([2]!tbl_Forecast,MATCH($D$8&amp;$C30&amp;$D$7,[2]!rng_ForecastRowLookup,0),MATCH(K$11,[2]!rng_ForecastColumnLookup,0))</f>
        <v>7.9603673258815011</v>
      </c>
      <c r="L30" s="112">
        <f>INDEX([2]!tbl_Forecast,MATCH($D$8&amp;$C30&amp;$D$7,[2]!rng_ForecastRowLookup,0),MATCH(L$11,[2]!rng_ForecastColumnLookup,0))</f>
        <v>8.6026166911432824</v>
      </c>
      <c r="M30" s="112">
        <f>INDEX([2]!tbl_Forecast,MATCH($D$8&amp;$C30&amp;$D$7,[2]!rng_ForecastRowLookup,0),MATCH(M$11,[2]!rng_ForecastColumnLookup,0))</f>
        <v>9.3207800366095146</v>
      </c>
      <c r="N30" s="112">
        <f>INDEX([2]!tbl_Forecast,MATCH($D$8&amp;$C30&amp;$D$7,[2]!rng_ForecastRowLookup,0),MATCH(N$11,[2]!rng_ForecastColumnLookup,0))</f>
        <v>9.0572786632714859</v>
      </c>
      <c r="O30" s="112">
        <f>INDEX([2]!tbl_Forecast,MATCH($D$8&amp;$C30&amp;$D$7,[2]!rng_ForecastRowLookup,0),MATCH(O$11,[2]!rng_ForecastColumnLookup,0))</f>
        <v>10.184423730877143</v>
      </c>
      <c r="P30" s="112">
        <f>INDEX([2]!tbl_Forecast,MATCH($D$8&amp;$C30&amp;$D$7,[2]!rng_ForecastRowLookup,0),MATCH(P$11,[2]!rng_ForecastColumnLookup,0))</f>
        <v>10.787657533789663</v>
      </c>
      <c r="Q30" s="112">
        <f>INDEX([2]!tbl_Forecast,MATCH($D$8&amp;$C30&amp;$D$7,[2]!rng_ForecastRowLookup,0),MATCH(Q$11,[2]!rng_ForecastColumnLookup,0))</f>
        <v>11.005378574708409</v>
      </c>
      <c r="R30" s="112">
        <f>INDEX([2]!tbl_Forecast,MATCH($D$8&amp;$C30&amp;$D$7,[2]!rng_ForecastRowLookup,0),MATCH(R$11,[2]!rng_ForecastColumnLookup,0))</f>
        <v>10.267063981307951</v>
      </c>
      <c r="S30" s="112">
        <f>INDEX([2]!tbl_Forecast,MATCH($D$8&amp;$C30&amp;$D$7,[2]!rng_ForecastRowLookup,0),MATCH(S$11,[2]!rng_ForecastColumnLookup,0))</f>
        <v>11.027475862918971</v>
      </c>
      <c r="T30" s="112">
        <f>INDEX([2]!tbl_Forecast,MATCH($D$8&amp;$C30&amp;$D$7,[2]!rng_ForecastRowLookup,0),MATCH(T$11,[2]!rng_ForecastColumnLookup,0))</f>
        <v>9.9609233822623686</v>
      </c>
      <c r="U30" s="112">
        <f>INDEX([2]!tbl_Forecast,MATCH($D$8&amp;$C30&amp;$D$7,[2]!rng_ForecastRowLookup,0),MATCH(U$11,[2]!rng_ForecastColumnLookup,0))</f>
        <v>10.340047869658916</v>
      </c>
      <c r="V30" s="112">
        <f>INDEX([2]!tbl_Forecast,MATCH($D$8&amp;$C30&amp;$D$7,[2]!rng_ForecastRowLookup,0),MATCH(V$11,[2]!rng_ForecastColumnLookup,0))</f>
        <v>9.8383849729989699</v>
      </c>
      <c r="W30" s="112">
        <f>INDEX([2]!tbl_Forecast,MATCH($D$8&amp;$C30&amp;$D$7,[2]!rng_ForecastRowLookup,0),MATCH(W$11,[2]!rng_ForecastColumnLookup,0))</f>
        <v>9.3282989614436094</v>
      </c>
      <c r="X30" s="112">
        <f>INDEX([2]!tbl_Forecast,MATCH($D$8&amp;$C30&amp;$D$7,[2]!rng_ForecastRowLookup,0),MATCH(X$11,[2]!rng_ForecastColumnLookup,0))</f>
        <v>9.0355729282982153</v>
      </c>
      <c r="Y30" s="45"/>
    </row>
    <row r="31" spans="2:25">
      <c r="B31" s="146"/>
      <c r="E31" s="118">
        <f>SUM(E13:E30)</f>
        <v>57.114297126179473</v>
      </c>
      <c r="F31" s="118">
        <f t="shared" ref="F31:X31" si="2">SUM(F13:F30)</f>
        <v>49.358660888456697</v>
      </c>
      <c r="G31" s="118">
        <f t="shared" si="2"/>
        <v>42.883996361562694</v>
      </c>
      <c r="H31" s="118">
        <f t="shared" si="2"/>
        <v>42.769928168515861</v>
      </c>
      <c r="I31" s="118">
        <f t="shared" si="2"/>
        <v>36.559258837741957</v>
      </c>
      <c r="J31" s="118">
        <f t="shared" si="2"/>
        <v>33.347085593434706</v>
      </c>
      <c r="K31" s="118">
        <f t="shared" si="2"/>
        <v>36.515305616596898</v>
      </c>
      <c r="L31" s="118">
        <f t="shared" si="2"/>
        <v>36.312589546095708</v>
      </c>
      <c r="M31" s="118">
        <f t="shared" si="2"/>
        <v>39.06093852873046</v>
      </c>
      <c r="N31" s="118">
        <f t="shared" si="2"/>
        <v>41.721160397442901</v>
      </c>
      <c r="O31" s="118">
        <f t="shared" si="2"/>
        <v>44.358216248359909</v>
      </c>
      <c r="P31" s="118">
        <f t="shared" si="2"/>
        <v>49.930477203838102</v>
      </c>
      <c r="Q31" s="118">
        <f t="shared" si="2"/>
        <v>53.958732397486379</v>
      </c>
      <c r="R31" s="118">
        <f t="shared" si="2"/>
        <v>51.509803850235102</v>
      </c>
      <c r="S31" s="118">
        <f t="shared" si="2"/>
        <v>54.060467297337325</v>
      </c>
      <c r="T31" s="118">
        <f t="shared" si="2"/>
        <v>52.230061485014218</v>
      </c>
      <c r="U31" s="118">
        <f t="shared" si="2"/>
        <v>51.036230165113999</v>
      </c>
      <c r="V31" s="118">
        <f t="shared" si="2"/>
        <v>48.348219984944222</v>
      </c>
      <c r="W31" s="118">
        <f t="shared" si="2"/>
        <v>47.245952894616551</v>
      </c>
      <c r="X31" s="118">
        <f t="shared" si="2"/>
        <v>47.686700389963214</v>
      </c>
      <c r="Y31" s="117"/>
    </row>
    <row r="32" spans="2:25">
      <c r="E32" s="114"/>
      <c r="F32" s="114"/>
      <c r="G32" s="114"/>
      <c r="H32" s="114"/>
      <c r="I32" s="114"/>
      <c r="J32" s="114"/>
      <c r="K32" s="114"/>
      <c r="L32" s="114"/>
      <c r="M32" s="114"/>
      <c r="N32" s="114"/>
      <c r="O32" s="114"/>
      <c r="P32" s="114"/>
      <c r="Q32" s="114"/>
      <c r="R32" s="114"/>
      <c r="S32" s="114"/>
      <c r="T32" s="114"/>
      <c r="U32" s="114"/>
      <c r="V32" s="114"/>
      <c r="W32" s="114"/>
      <c r="X32" s="114"/>
      <c r="Y32" s="45"/>
    </row>
    <row r="33" spans="1:25">
      <c r="A33" s="42"/>
      <c r="B33" s="42"/>
      <c r="D33" s="42"/>
      <c r="E33" s="117"/>
      <c r="F33" s="117"/>
      <c r="G33" s="117"/>
      <c r="H33" s="117"/>
      <c r="I33" s="117"/>
      <c r="J33" s="117"/>
      <c r="K33" s="118"/>
      <c r="L33" s="118"/>
      <c r="M33" s="118"/>
      <c r="N33" s="118"/>
      <c r="O33" s="118"/>
      <c r="P33" s="118"/>
      <c r="Q33" s="118"/>
      <c r="R33" s="118"/>
      <c r="S33" s="118"/>
      <c r="T33" s="118"/>
      <c r="U33" s="118"/>
      <c r="V33" s="118"/>
      <c r="W33" s="118"/>
      <c r="X33" s="118"/>
      <c r="Y33" s="42"/>
    </row>
    <row r="34" spans="1:25">
      <c r="A34" s="47" t="s">
        <v>410</v>
      </c>
      <c r="B34" s="47"/>
      <c r="C34" s="47"/>
      <c r="D34" s="147" t="s">
        <v>46</v>
      </c>
      <c r="E34" s="47">
        <f>E11</f>
        <v>2016</v>
      </c>
      <c r="F34" s="47">
        <f t="shared" ref="F34:X34" si="3">F11</f>
        <v>2017</v>
      </c>
      <c r="G34" s="47">
        <f t="shared" si="3"/>
        <v>2018</v>
      </c>
      <c r="H34" s="47">
        <f t="shared" si="3"/>
        <v>2019</v>
      </c>
      <c r="I34" s="47">
        <f t="shared" si="3"/>
        <v>2020</v>
      </c>
      <c r="J34" s="47">
        <f t="shared" si="3"/>
        <v>2021</v>
      </c>
      <c r="K34" s="47">
        <f t="shared" si="3"/>
        <v>2022</v>
      </c>
      <c r="L34" s="47">
        <f t="shared" si="3"/>
        <v>2023</v>
      </c>
      <c r="M34" s="47">
        <f t="shared" si="3"/>
        <v>2024</v>
      </c>
      <c r="N34" s="47">
        <f t="shared" si="3"/>
        <v>2025</v>
      </c>
      <c r="O34" s="47">
        <f t="shared" si="3"/>
        <v>2026</v>
      </c>
      <c r="P34" s="47">
        <f t="shared" si="3"/>
        <v>2027</v>
      </c>
      <c r="Q34" s="47">
        <f t="shared" si="3"/>
        <v>2028</v>
      </c>
      <c r="R34" s="47">
        <f t="shared" si="3"/>
        <v>2029</v>
      </c>
      <c r="S34" s="47">
        <f t="shared" si="3"/>
        <v>2030</v>
      </c>
      <c r="T34" s="47">
        <f t="shared" si="3"/>
        <v>2031</v>
      </c>
      <c r="U34" s="47">
        <f t="shared" si="3"/>
        <v>2032</v>
      </c>
      <c r="V34" s="47">
        <f t="shared" si="3"/>
        <v>2033</v>
      </c>
      <c r="W34" s="47">
        <f t="shared" si="3"/>
        <v>2034</v>
      </c>
      <c r="X34" s="47">
        <f t="shared" si="3"/>
        <v>2035</v>
      </c>
      <c r="Y34" s="148">
        <v>0.85</v>
      </c>
    </row>
    <row r="35" spans="1:25">
      <c r="A35" s="115"/>
      <c r="B35" s="115"/>
      <c r="C35" s="47" t="str">
        <f>C8</f>
        <v>MotorsRewind-New</v>
      </c>
      <c r="D35" s="147" t="str">
        <f>VLOOKUP(C35,[1]ACHIEV!$B$12:$C$100,2,FALSE)</f>
        <v>LO12Med</v>
      </c>
      <c r="E35" s="48">
        <f>VLOOKUP($C$35,[1]!ACHIEV,MATCH(E$11,$E$11:$X$11,0)+2,FALSE)</f>
        <v>0.10937459468255628</v>
      </c>
      <c r="F35" s="48">
        <f>VLOOKUP($C$35,[1]!ACHIEV,MATCH(F$11,$E$11:$X$11,0)+2,FALSE)</f>
        <v>0.21874918936511256</v>
      </c>
      <c r="G35" s="48">
        <f>VLOOKUP($C$35,[1]!ACHIEV,MATCH(G$11,$E$11:$X$11,0)+2,FALSE)</f>
        <v>0.32812378404766884</v>
      </c>
      <c r="H35" s="48">
        <f>VLOOKUP($C$35,[1]!ACHIEV,MATCH(H$11,$E$11:$X$11,0)+2,FALSE)</f>
        <v>0.43749837873022512</v>
      </c>
      <c r="I35" s="48">
        <f>VLOOKUP($C$35,[1]!ACHIEV,MATCH(I$11,$E$11:$X$11,0)+2,FALSE)</f>
        <v>0.5468729734127814</v>
      </c>
      <c r="J35" s="48">
        <f>VLOOKUP($C$35,[1]!ACHIEV,MATCH(J$11,$E$11:$X$11,0)+2,FALSE)</f>
        <v>0.64531010862708205</v>
      </c>
      <c r="K35" s="48">
        <f>VLOOKUP($C$35,[1]!ACHIEV,MATCH(K$11,$E$11:$X$11,0)+2,FALSE)</f>
        <v>0.7240598167985226</v>
      </c>
      <c r="L35" s="48">
        <f>VLOOKUP($C$35,[1]!ACHIEV,MATCH(L$11,$E$11:$X$11,0)+2,FALSE)</f>
        <v>0.78705958333567505</v>
      </c>
      <c r="M35" s="48">
        <f>VLOOKUP($C$35,[1]!ACHIEV,MATCH(M$11,$E$11:$X$11,0)+2,FALSE)</f>
        <v>0.83745939656539703</v>
      </c>
      <c r="N35" s="48">
        <f>VLOOKUP($C$35,[1]!ACHIEV,MATCH(N$11,$E$11:$X$11,0)+2,FALSE)</f>
        <v>0.87777924714917455</v>
      </c>
      <c r="O35" s="48">
        <f>VLOOKUP($C$35,[1]!ACHIEV,MATCH(O$11,$E$11:$X$11,0)+2,FALSE)</f>
        <v>0.91003512761619654</v>
      </c>
      <c r="P35" s="48">
        <f>VLOOKUP($C$35,[1]!ACHIEV,MATCH(P$11,$E$11:$X$11,0)+2,FALSE)</f>
        <v>0.93583983198981413</v>
      </c>
      <c r="Q35" s="48">
        <f>VLOOKUP($C$35,[1]!ACHIEV,MATCH(Q$11,$E$11:$X$11,0)+2,FALSE)</f>
        <v>0.9564835954887082</v>
      </c>
      <c r="R35" s="48">
        <f>VLOOKUP($C$35,[1]!ACHIEV,MATCH(R$11,$E$11:$X$11,0)+2,FALSE)</f>
        <v>0.97299860628782353</v>
      </c>
      <c r="S35" s="48">
        <f>VLOOKUP($C$35,[1]!ACHIEV,MATCH(S$11,$E$11:$X$11,0)+2,FALSE)</f>
        <v>0.9862106149271157</v>
      </c>
      <c r="T35" s="48">
        <f>VLOOKUP($C$35,[1]!ACHIEV,MATCH(T$11,$E$11:$X$11,0)+2,FALSE)</f>
        <v>0.99678022183854953</v>
      </c>
      <c r="U35" s="48">
        <f>VLOOKUP($C$35,[1]!ACHIEV,MATCH(U$11,$E$11:$X$11,0)+2,FALSE)</f>
        <v>0.99685231466234414</v>
      </c>
      <c r="V35" s="48">
        <f>VLOOKUP($C$35,[1]!ACHIEV,MATCH(V$11,$E$11:$X$11,0)+2,FALSE)</f>
        <v>0.99687806209941365</v>
      </c>
      <c r="W35" s="48">
        <f>VLOOKUP($C$35,[1]!ACHIEV,MATCH(W$11,$E$11:$X$11,0)+2,FALSE)</f>
        <v>0.99688683963477831</v>
      </c>
      <c r="X35" s="48">
        <f>VLOOKUP($C$35,[1]!ACHIEV,MATCH(X$11,$E$11:$X$11,0)+2,FALSE)</f>
        <v>0.99688970187457115</v>
      </c>
      <c r="Y35" s="42"/>
    </row>
    <row r="36" spans="1:25">
      <c r="A36" s="248"/>
      <c r="B36" s="175"/>
      <c r="C36" s="20" t="str">
        <f>C13</f>
        <v>Large Off</v>
      </c>
      <c r="E36" s="174">
        <f>E13*E$35*$Y$34</f>
        <v>0.72577226852463561</v>
      </c>
      <c r="F36" s="174">
        <f t="shared" ref="F36:X50" si="4">F13*F$35*$Y$34</f>
        <v>1.1062681060781183</v>
      </c>
      <c r="G36" s="174">
        <f t="shared" si="4"/>
        <v>1.6430037285019221</v>
      </c>
      <c r="H36" s="174">
        <f t="shared" si="4"/>
        <v>2.562792661205517</v>
      </c>
      <c r="I36" s="174">
        <f t="shared" si="4"/>
        <v>3.0870248072348385</v>
      </c>
      <c r="J36" s="174">
        <f t="shared" si="4"/>
        <v>2.982939057632211</v>
      </c>
      <c r="K36" s="174">
        <f t="shared" si="4"/>
        <v>4.2611878720629521</v>
      </c>
      <c r="L36" s="174">
        <f t="shared" si="4"/>
        <v>4.0411431472669399</v>
      </c>
      <c r="M36" s="174">
        <f t="shared" si="4"/>
        <v>4.1728118070989071</v>
      </c>
      <c r="N36" s="174">
        <f t="shared" si="4"/>
        <v>4.9279492519573553</v>
      </c>
      <c r="O36" s="174">
        <f t="shared" si="4"/>
        <v>5.1116289318733319</v>
      </c>
      <c r="P36" s="174">
        <f t="shared" si="4"/>
        <v>5.7493128723382103</v>
      </c>
      <c r="Q36" s="174">
        <f t="shared" si="4"/>
        <v>6.4489157681250528</v>
      </c>
      <c r="R36" s="174">
        <f t="shared" si="4"/>
        <v>6.0035779791834099</v>
      </c>
      <c r="S36" s="174">
        <f t="shared" si="4"/>
        <v>6.6326540331485191</v>
      </c>
      <c r="T36" s="174">
        <f t="shared" si="4"/>
        <v>6.5767398878077286</v>
      </c>
      <c r="U36" s="174">
        <f t="shared" si="4"/>
        <v>6.4737537332848314</v>
      </c>
      <c r="V36" s="174">
        <f t="shared" si="4"/>
        <v>6.0775774206093667</v>
      </c>
      <c r="W36" s="174">
        <f t="shared" si="4"/>
        <v>6.0001522613494283</v>
      </c>
      <c r="X36" s="174">
        <f t="shared" si="4"/>
        <v>6.2942474310526855</v>
      </c>
      <c r="Y36" s="117"/>
    </row>
    <row r="37" spans="1:25">
      <c r="A37" s="248"/>
      <c r="B37" s="175"/>
      <c r="C37" s="20" t="str">
        <f t="shared" ref="C37:C53" si="5">C14</f>
        <v>Medium Off</v>
      </c>
      <c r="E37" s="174">
        <f t="shared" ref="E37:T53" si="6">E14*E$35*$Y$34</f>
        <v>0.58855408355368277</v>
      </c>
      <c r="F37" s="174">
        <f t="shared" si="6"/>
        <v>0.85987441311943968</v>
      </c>
      <c r="G37" s="174">
        <f t="shared" si="6"/>
        <v>1.3095827439369381</v>
      </c>
      <c r="H37" s="174">
        <f t="shared" si="6"/>
        <v>2.0661944935023002</v>
      </c>
      <c r="I37" s="174">
        <f t="shared" si="6"/>
        <v>2.4591684604441113</v>
      </c>
      <c r="J37" s="174">
        <f t="shared" si="6"/>
        <v>2.2464236243983566</v>
      </c>
      <c r="K37" s="174">
        <f t="shared" si="6"/>
        <v>3.4567692203329079</v>
      </c>
      <c r="L37" s="174">
        <f t="shared" si="6"/>
        <v>3.2733145286219876</v>
      </c>
      <c r="M37" s="174">
        <f t="shared" si="6"/>
        <v>3.309338280559857</v>
      </c>
      <c r="N37" s="174">
        <f t="shared" si="6"/>
        <v>3.999219159881005</v>
      </c>
      <c r="O37" s="174">
        <f t="shared" si="6"/>
        <v>4.1345992124289666</v>
      </c>
      <c r="P37" s="174">
        <f t="shared" si="6"/>
        <v>4.5475907267706734</v>
      </c>
      <c r="Q37" s="174">
        <f t="shared" si="6"/>
        <v>5.0117319286130071</v>
      </c>
      <c r="R37" s="174">
        <f t="shared" si="6"/>
        <v>4.7971998128173539</v>
      </c>
      <c r="S37" s="174">
        <f t="shared" si="6"/>
        <v>5.3928165336462675</v>
      </c>
      <c r="T37" s="174">
        <f t="shared" si="6"/>
        <v>5.1748669359100115</v>
      </c>
      <c r="U37" s="174">
        <f t="shared" si="4"/>
        <v>5.3494354489047256</v>
      </c>
      <c r="V37" s="174">
        <f t="shared" si="4"/>
        <v>4.6945575191034612</v>
      </c>
      <c r="W37" s="174">
        <f t="shared" si="4"/>
        <v>4.6829880235081731</v>
      </c>
      <c r="X37" s="174">
        <f t="shared" si="4"/>
        <v>5.0700167566766794</v>
      </c>
      <c r="Y37" s="117"/>
    </row>
    <row r="38" spans="1:25">
      <c r="A38" s="248"/>
      <c r="B38" s="175"/>
      <c r="C38" s="20" t="str">
        <f t="shared" si="5"/>
        <v>Small Off</v>
      </c>
      <c r="E38" s="174">
        <f t="shared" si="6"/>
        <v>0.15452461606954312</v>
      </c>
      <c r="F38" s="174">
        <f t="shared" si="4"/>
        <v>0.22629732286056947</v>
      </c>
      <c r="G38" s="174">
        <f t="shared" si="4"/>
        <v>0.34707895359299085</v>
      </c>
      <c r="H38" s="174">
        <f t="shared" si="4"/>
        <v>0.5424183792712266</v>
      </c>
      <c r="I38" s="174">
        <f t="shared" si="4"/>
        <v>0.65096803178826912</v>
      </c>
      <c r="J38" s="174">
        <f t="shared" si="4"/>
        <v>0.59172126850784768</v>
      </c>
      <c r="K38" s="174">
        <f t="shared" si="4"/>
        <v>0.90766543836417746</v>
      </c>
      <c r="L38" s="174">
        <f t="shared" si="4"/>
        <v>0.86276717003175152</v>
      </c>
      <c r="M38" s="174">
        <f t="shared" si="4"/>
        <v>0.8712423085915495</v>
      </c>
      <c r="N38" s="174">
        <f t="shared" si="4"/>
        <v>1.0454857472781585</v>
      </c>
      <c r="O38" s="174">
        <f t="shared" si="4"/>
        <v>1.0822700632763422</v>
      </c>
      <c r="P38" s="174">
        <f t="shared" si="4"/>
        <v>1.1928973993342666</v>
      </c>
      <c r="Q38" s="174">
        <f t="shared" si="4"/>
        <v>1.3168961139669269</v>
      </c>
      <c r="R38" s="174">
        <f t="shared" si="4"/>
        <v>1.2560721915365303</v>
      </c>
      <c r="S38" s="174">
        <f t="shared" si="4"/>
        <v>1.4159167384640703</v>
      </c>
      <c r="T38" s="174">
        <f t="shared" si="4"/>
        <v>1.3532789407507344</v>
      </c>
      <c r="U38" s="174">
        <f t="shared" si="4"/>
        <v>1.3900067655876185</v>
      </c>
      <c r="V38" s="174">
        <f t="shared" si="4"/>
        <v>1.2342409028635128</v>
      </c>
      <c r="W38" s="174">
        <f t="shared" si="4"/>
        <v>1.2313526924146452</v>
      </c>
      <c r="X38" s="174">
        <f t="shared" si="4"/>
        <v>1.325999009344051</v>
      </c>
      <c r="Y38" s="117"/>
    </row>
    <row r="39" spans="1:25">
      <c r="A39" s="248"/>
      <c r="B39" s="175"/>
      <c r="C39" s="20" t="str">
        <f t="shared" si="5"/>
        <v>XLarge Ret</v>
      </c>
      <c r="E39" s="174">
        <f t="shared" si="6"/>
        <v>0.16728903796561775</v>
      </c>
      <c r="F39" s="174">
        <f t="shared" si="4"/>
        <v>0.27625657947333371</v>
      </c>
      <c r="G39" s="174">
        <f t="shared" si="4"/>
        <v>0.25044116158893115</v>
      </c>
      <c r="H39" s="174">
        <f t="shared" si="4"/>
        <v>0.33915504423450693</v>
      </c>
      <c r="I39" s="174">
        <f t="shared" si="4"/>
        <v>0.3956987433504025</v>
      </c>
      <c r="J39" s="174">
        <f t="shared" si="4"/>
        <v>0.4015366185895603</v>
      </c>
      <c r="K39" s="174">
        <f t="shared" si="4"/>
        <v>0.45191539453741653</v>
      </c>
      <c r="L39" s="174">
        <f t="shared" si="4"/>
        <v>0.47727291096047259</v>
      </c>
      <c r="M39" s="174">
        <f t="shared" si="4"/>
        <v>0.63678333262963993</v>
      </c>
      <c r="N39" s="174">
        <f t="shared" si="4"/>
        <v>0.7700504842685042</v>
      </c>
      <c r="O39" s="174">
        <f t="shared" si="4"/>
        <v>0.84805158483497678</v>
      </c>
      <c r="P39" s="174">
        <f t="shared" si="4"/>
        <v>1.2864940394574882</v>
      </c>
      <c r="Q39" s="174">
        <f t="shared" si="4"/>
        <v>1.4828569565440828</v>
      </c>
      <c r="R39" s="174">
        <f t="shared" si="4"/>
        <v>1.3453896606287545</v>
      </c>
      <c r="S39" s="174">
        <f t="shared" si="4"/>
        <v>1.3387587543465318</v>
      </c>
      <c r="T39" s="174">
        <f t="shared" si="4"/>
        <v>1.3042258270356648</v>
      </c>
      <c r="U39" s="174">
        <f t="shared" si="4"/>
        <v>1.0981774754005218</v>
      </c>
      <c r="V39" s="174">
        <f t="shared" si="4"/>
        <v>1.1165021178621262</v>
      </c>
      <c r="W39" s="174">
        <f t="shared" si="4"/>
        <v>1.0566484664545897</v>
      </c>
      <c r="X39" s="174">
        <f t="shared" si="4"/>
        <v>1.1473584556677514</v>
      </c>
      <c r="Y39" s="117"/>
    </row>
    <row r="40" spans="1:25">
      <c r="A40" s="248"/>
      <c r="B40" s="175"/>
      <c r="C40" s="20" t="str">
        <f t="shared" si="5"/>
        <v>Large Ret</v>
      </c>
      <c r="E40" s="174">
        <f t="shared" si="6"/>
        <v>6.6900461762841965E-2</v>
      </c>
      <c r="F40" s="174">
        <f t="shared" si="4"/>
        <v>0.1109073047034376</v>
      </c>
      <c r="G40" s="174">
        <f t="shared" si="4"/>
        <v>0.1021123261351399</v>
      </c>
      <c r="H40" s="174">
        <f t="shared" si="4"/>
        <v>0.1387746212720849</v>
      </c>
      <c r="I40" s="174">
        <f t="shared" si="4"/>
        <v>0.16039169301739137</v>
      </c>
      <c r="J40" s="174">
        <f t="shared" si="4"/>
        <v>0.16063898443598279</v>
      </c>
      <c r="K40" s="174">
        <f t="shared" si="4"/>
        <v>0.18079665128052078</v>
      </c>
      <c r="L40" s="174">
        <f t="shared" si="4"/>
        <v>0.1901052862451488</v>
      </c>
      <c r="M40" s="174">
        <f t="shared" si="4"/>
        <v>0.25950480533488518</v>
      </c>
      <c r="N40" s="174">
        <f t="shared" si="4"/>
        <v>0.31819176125165549</v>
      </c>
      <c r="O40" s="174">
        <f t="shared" si="4"/>
        <v>0.34775102636946148</v>
      </c>
      <c r="P40" s="174">
        <f t="shared" si="4"/>
        <v>0.5187525257715534</v>
      </c>
      <c r="Q40" s="174">
        <f t="shared" si="4"/>
        <v>0.59637456372558206</v>
      </c>
      <c r="R40" s="174">
        <f t="shared" si="4"/>
        <v>0.54221965632970781</v>
      </c>
      <c r="S40" s="174">
        <f t="shared" si="4"/>
        <v>0.5415695627046172</v>
      </c>
      <c r="T40" s="174">
        <f t="shared" si="4"/>
        <v>0.52681352051517361</v>
      </c>
      <c r="U40" s="174">
        <f t="shared" si="4"/>
        <v>0.44531013225428012</v>
      </c>
      <c r="V40" s="174">
        <f t="shared" si="4"/>
        <v>0.45134965865422128</v>
      </c>
      <c r="W40" s="174">
        <f t="shared" si="4"/>
        <v>0.42752499733201171</v>
      </c>
      <c r="X40" s="174">
        <f t="shared" si="4"/>
        <v>0.46225919894595063</v>
      </c>
      <c r="Y40" s="117"/>
    </row>
    <row r="41" spans="1:25">
      <c r="A41" s="248"/>
      <c r="B41" s="175"/>
      <c r="C41" s="20" t="str">
        <f t="shared" si="5"/>
        <v>Medium Ret</v>
      </c>
      <c r="E41" s="174">
        <f t="shared" si="6"/>
        <v>0.25357968817624826</v>
      </c>
      <c r="F41" s="174">
        <f t="shared" si="4"/>
        <v>0.41746165805387647</v>
      </c>
      <c r="G41" s="174">
        <f t="shared" si="4"/>
        <v>0.38618754766226687</v>
      </c>
      <c r="H41" s="174">
        <f t="shared" si="4"/>
        <v>0.52595310973303577</v>
      </c>
      <c r="I41" s="174">
        <f t="shared" si="4"/>
        <v>0.60657125441620818</v>
      </c>
      <c r="J41" s="174">
        <f t="shared" si="4"/>
        <v>0.60530978478316122</v>
      </c>
      <c r="K41" s="174">
        <f t="shared" si="4"/>
        <v>0.67282276486534842</v>
      </c>
      <c r="L41" s="174">
        <f t="shared" si="4"/>
        <v>0.70927517405361462</v>
      </c>
      <c r="M41" s="174">
        <f t="shared" si="4"/>
        <v>0.97432577393839859</v>
      </c>
      <c r="N41" s="174">
        <f t="shared" si="4"/>
        <v>1.20139907238792</v>
      </c>
      <c r="O41" s="174">
        <f t="shared" si="4"/>
        <v>1.3161205825704001</v>
      </c>
      <c r="P41" s="174">
        <f t="shared" si="4"/>
        <v>1.9469334624770955</v>
      </c>
      <c r="Q41" s="174">
        <f t="shared" si="4"/>
        <v>2.2473726498315814</v>
      </c>
      <c r="R41" s="174">
        <f t="shared" si="4"/>
        <v>2.0382694461770483</v>
      </c>
      <c r="S41" s="174">
        <f t="shared" si="4"/>
        <v>2.0413868625875384</v>
      </c>
      <c r="T41" s="174">
        <f t="shared" si="4"/>
        <v>1.9857024385161106</v>
      </c>
      <c r="U41" s="174">
        <f t="shared" si="4"/>
        <v>1.6921909670845405</v>
      </c>
      <c r="V41" s="174">
        <f t="shared" si="4"/>
        <v>1.713406428782587</v>
      </c>
      <c r="W41" s="174">
        <f t="shared" si="4"/>
        <v>1.61629626637172</v>
      </c>
      <c r="X41" s="174">
        <f t="shared" si="4"/>
        <v>1.7484218740606416</v>
      </c>
      <c r="Y41" s="117"/>
    </row>
    <row r="42" spans="1:25">
      <c r="A42" s="248"/>
      <c r="B42" s="175"/>
      <c r="C42" s="20" t="str">
        <f t="shared" si="5"/>
        <v>Small Ret</v>
      </c>
      <c r="E42" s="174">
        <f t="shared" si="6"/>
        <v>8.0185192608405051E-2</v>
      </c>
      <c r="F42" s="174">
        <f t="shared" si="4"/>
        <v>0.13246847091174019</v>
      </c>
      <c r="G42" s="174">
        <f t="shared" si="4"/>
        <v>0.12268520327131345</v>
      </c>
      <c r="H42" s="174">
        <f t="shared" si="4"/>
        <v>0.16689557346028405</v>
      </c>
      <c r="I42" s="174">
        <f t="shared" si="4"/>
        <v>0.19232454832135298</v>
      </c>
      <c r="J42" s="174">
        <f t="shared" si="4"/>
        <v>0.18814904816844719</v>
      </c>
      <c r="K42" s="174">
        <f t="shared" si="4"/>
        <v>0.20892498872127793</v>
      </c>
      <c r="L42" s="174">
        <f t="shared" si="4"/>
        <v>0.22054111371181359</v>
      </c>
      <c r="M42" s="174">
        <f t="shared" si="4"/>
        <v>0.31099764830244192</v>
      </c>
      <c r="N42" s="174">
        <f t="shared" si="4"/>
        <v>0.38713500483691904</v>
      </c>
      <c r="O42" s="174">
        <f t="shared" si="4"/>
        <v>0.42402828625871358</v>
      </c>
      <c r="P42" s="174">
        <f t="shared" si="4"/>
        <v>0.62021944761493453</v>
      </c>
      <c r="Q42" s="174">
        <f t="shared" si="4"/>
        <v>0.71430049262230721</v>
      </c>
      <c r="R42" s="174">
        <f t="shared" si="4"/>
        <v>0.6485722987831033</v>
      </c>
      <c r="S42" s="174">
        <f t="shared" si="4"/>
        <v>0.65158457364712707</v>
      </c>
      <c r="T42" s="174">
        <f t="shared" si="4"/>
        <v>0.63448722408063285</v>
      </c>
      <c r="U42" s="174">
        <f t="shared" si="4"/>
        <v>0.54198414713964882</v>
      </c>
      <c r="V42" s="174">
        <f t="shared" si="4"/>
        <v>0.54835799180742528</v>
      </c>
      <c r="W42" s="174">
        <f t="shared" si="4"/>
        <v>0.51829573021551389</v>
      </c>
      <c r="X42" s="174">
        <f t="shared" si="4"/>
        <v>0.56130948368806899</v>
      </c>
      <c r="Y42" s="117"/>
    </row>
    <row r="43" spans="1:25">
      <c r="A43" s="248"/>
      <c r="B43" s="175"/>
      <c r="C43" s="20" t="str">
        <f t="shared" si="5"/>
        <v>School K-12</v>
      </c>
      <c r="E43" s="174">
        <f t="shared" si="6"/>
        <v>4.5867927919430874E-2</v>
      </c>
      <c r="F43" s="174">
        <f t="shared" si="4"/>
        <v>0.20508315500003257</v>
      </c>
      <c r="G43" s="174">
        <f t="shared" si="4"/>
        <v>0.26493891770052086</v>
      </c>
      <c r="H43" s="174">
        <f t="shared" si="4"/>
        <v>0.26671036908571522</v>
      </c>
      <c r="I43" s="174">
        <f t="shared" si="4"/>
        <v>0.34594850756516032</v>
      </c>
      <c r="J43" s="174">
        <f t="shared" si="4"/>
        <v>0.46700501998696103</v>
      </c>
      <c r="K43" s="174">
        <f t="shared" si="4"/>
        <v>0.61015468664156103</v>
      </c>
      <c r="L43" s="174">
        <f t="shared" si="4"/>
        <v>1.0044796734244021</v>
      </c>
      <c r="M43" s="174">
        <f t="shared" si="4"/>
        <v>1.3309869749852461</v>
      </c>
      <c r="N43" s="174">
        <f t="shared" si="4"/>
        <v>1.2275568409370787</v>
      </c>
      <c r="O43" s="174">
        <f t="shared" si="4"/>
        <v>1.2959085861307433</v>
      </c>
      <c r="P43" s="174">
        <f t="shared" si="4"/>
        <v>1.4273040682563702</v>
      </c>
      <c r="Q43" s="174">
        <f t="shared" si="4"/>
        <v>1.5141761762787773</v>
      </c>
      <c r="R43" s="174">
        <f t="shared" si="4"/>
        <v>1.4464475504294065</v>
      </c>
      <c r="S43" s="174">
        <f t="shared" si="4"/>
        <v>1.5068567189782707</v>
      </c>
      <c r="T43" s="174">
        <f t="shared" si="4"/>
        <v>1.3721614126182511</v>
      </c>
      <c r="U43" s="174">
        <f t="shared" si="4"/>
        <v>1.5439466076623731</v>
      </c>
      <c r="V43" s="174">
        <f t="shared" si="4"/>
        <v>1.3842823411254208</v>
      </c>
      <c r="W43" s="174">
        <f t="shared" si="4"/>
        <v>1.5105134269011999</v>
      </c>
      <c r="X43" s="174">
        <f t="shared" si="4"/>
        <v>1.431269678400755</v>
      </c>
      <c r="Y43" s="117"/>
    </row>
    <row r="44" spans="1:25">
      <c r="A44" s="248"/>
      <c r="B44" s="175"/>
      <c r="C44" s="20" t="str">
        <f t="shared" si="5"/>
        <v>University</v>
      </c>
      <c r="E44" s="174">
        <f t="shared" si="6"/>
        <v>2.6033105742637942E-2</v>
      </c>
      <c r="F44" s="174">
        <f t="shared" si="4"/>
        <v>5.5260181072064943E-2</v>
      </c>
      <c r="G44" s="174">
        <f t="shared" si="4"/>
        <v>0.16233152554582037</v>
      </c>
      <c r="H44" s="174">
        <f t="shared" si="4"/>
        <v>0.30935964953807071</v>
      </c>
      <c r="I44" s="174">
        <f t="shared" si="4"/>
        <v>0.30963338817616143</v>
      </c>
      <c r="J44" s="174">
        <f t="shared" si="4"/>
        <v>0.4039706495805</v>
      </c>
      <c r="K44" s="174">
        <f t="shared" si="4"/>
        <v>0.39594528867118567</v>
      </c>
      <c r="L44" s="174">
        <f t="shared" si="4"/>
        <v>0.65086687683785405</v>
      </c>
      <c r="M44" s="174">
        <f t="shared" si="4"/>
        <v>0.84146507467023768</v>
      </c>
      <c r="N44" s="174">
        <f t="shared" si="4"/>
        <v>0.87931683862711896</v>
      </c>
      <c r="O44" s="174">
        <f t="shared" si="4"/>
        <v>1.0018788799020859</v>
      </c>
      <c r="P44" s="174">
        <f t="shared" si="4"/>
        <v>1.0523385250186441</v>
      </c>
      <c r="Q44" s="174">
        <f t="shared" si="4"/>
        <v>1.1568411191785226</v>
      </c>
      <c r="R44" s="174">
        <f t="shared" si="4"/>
        <v>1.1934469816150526</v>
      </c>
      <c r="S44" s="174">
        <f t="shared" si="4"/>
        <v>1.083389411735777</v>
      </c>
      <c r="T44" s="174">
        <f t="shared" si="4"/>
        <v>0.99850396621852755</v>
      </c>
      <c r="U44" s="174">
        <f t="shared" si="4"/>
        <v>1.1382863257455778</v>
      </c>
      <c r="V44" s="174">
        <f t="shared" si="4"/>
        <v>1.0393165660008692</v>
      </c>
      <c r="W44" s="174">
        <f t="shared" si="4"/>
        <v>1.0652473425610216</v>
      </c>
      <c r="X44" s="174">
        <f t="shared" si="4"/>
        <v>1.0998610643774998</v>
      </c>
      <c r="Y44" s="117"/>
    </row>
    <row r="45" spans="1:25">
      <c r="A45" s="248"/>
      <c r="B45" s="175"/>
      <c r="C45" s="20" t="str">
        <f t="shared" si="5"/>
        <v>Warehouse</v>
      </c>
      <c r="E45" s="174">
        <f t="shared" si="6"/>
        <v>0.71201349917274381</v>
      </c>
      <c r="F45" s="174">
        <f t="shared" si="4"/>
        <v>1.4089278590389249</v>
      </c>
      <c r="G45" s="174">
        <f t="shared" si="4"/>
        <v>1.5745298335278284</v>
      </c>
      <c r="H45" s="174">
        <f t="shared" si="4"/>
        <v>1.7852883672181625</v>
      </c>
      <c r="I45" s="174">
        <f t="shared" si="4"/>
        <v>1.6679178730197479</v>
      </c>
      <c r="J45" s="174">
        <f t="shared" si="4"/>
        <v>1.7294534303933906</v>
      </c>
      <c r="K45" s="174">
        <f t="shared" si="4"/>
        <v>2.5043768623409748</v>
      </c>
      <c r="L45" s="174">
        <f t="shared" si="4"/>
        <v>3.0372823298400884</v>
      </c>
      <c r="M45" s="174">
        <f t="shared" si="4"/>
        <v>3.4563752681129132</v>
      </c>
      <c r="N45" s="174">
        <f t="shared" si="4"/>
        <v>3.5042181552636285</v>
      </c>
      <c r="O45" s="174">
        <f t="shared" si="4"/>
        <v>3.7560421411152349</v>
      </c>
      <c r="P45" s="174">
        <f t="shared" si="4"/>
        <v>3.5412062709053518</v>
      </c>
      <c r="Q45" s="174">
        <f t="shared" si="4"/>
        <v>3.1429358655851845</v>
      </c>
      <c r="R45" s="174">
        <f t="shared" si="4"/>
        <v>3.2930970840039713</v>
      </c>
      <c r="S45" s="174">
        <f t="shared" si="4"/>
        <v>3.3490761683172794</v>
      </c>
      <c r="T45" s="174">
        <f t="shared" si="4"/>
        <v>3.7905000051597399</v>
      </c>
      <c r="U45" s="174">
        <f t="shared" si="4"/>
        <v>3.6212291953741671</v>
      </c>
      <c r="V45" s="174">
        <f t="shared" si="4"/>
        <v>3.4631258810749541</v>
      </c>
      <c r="W45" s="174">
        <f t="shared" si="4"/>
        <v>3.5061175486190814</v>
      </c>
      <c r="X45" s="174">
        <f t="shared" si="4"/>
        <v>3.1286142157665999</v>
      </c>
      <c r="Y45" s="117"/>
    </row>
    <row r="46" spans="1:25">
      <c r="A46" s="248"/>
      <c r="B46" s="175"/>
      <c r="C46" s="20" t="str">
        <f t="shared" si="5"/>
        <v>Supermarket</v>
      </c>
      <c r="E46" s="174">
        <f t="shared" si="6"/>
        <v>3.6187856949366992E-2</v>
      </c>
      <c r="F46" s="174">
        <f t="shared" si="4"/>
        <v>6.3853140180154269E-2</v>
      </c>
      <c r="G46" s="174">
        <f t="shared" si="4"/>
        <v>8.3468934827434879E-2</v>
      </c>
      <c r="H46" s="174">
        <f t="shared" si="4"/>
        <v>0.11040509274937214</v>
      </c>
      <c r="I46" s="174">
        <f t="shared" si="4"/>
        <v>0.13657028082805367</v>
      </c>
      <c r="J46" s="174">
        <f t="shared" si="4"/>
        <v>0.15929803545168406</v>
      </c>
      <c r="K46" s="174">
        <f t="shared" si="4"/>
        <v>0.17610599557287335</v>
      </c>
      <c r="L46" s="174">
        <f t="shared" si="4"/>
        <v>0.18841641845639093</v>
      </c>
      <c r="M46" s="174">
        <f t="shared" si="4"/>
        <v>0.19710009502688075</v>
      </c>
      <c r="N46" s="174">
        <f t="shared" si="4"/>
        <v>0.20411958634735775</v>
      </c>
      <c r="O46" s="174">
        <f t="shared" si="4"/>
        <v>0.20934181341887531</v>
      </c>
      <c r="P46" s="174">
        <f t="shared" si="4"/>
        <v>0.21319554459753018</v>
      </c>
      <c r="Q46" s="174">
        <f t="shared" si="4"/>
        <v>0.21675070379544481</v>
      </c>
      <c r="R46" s="174">
        <f t="shared" si="4"/>
        <v>0.20790517441833867</v>
      </c>
      <c r="S46" s="174">
        <f t="shared" si="4"/>
        <v>0.22176955835172954</v>
      </c>
      <c r="T46" s="174">
        <f t="shared" si="4"/>
        <v>0.22282316350981149</v>
      </c>
      <c r="U46" s="174">
        <f t="shared" si="4"/>
        <v>0.22149832312027348</v>
      </c>
      <c r="V46" s="174">
        <f t="shared" si="4"/>
        <v>0.21986678633351445</v>
      </c>
      <c r="W46" s="174">
        <f t="shared" si="4"/>
        <v>0.21819885635462072</v>
      </c>
      <c r="X46" s="174">
        <f t="shared" si="4"/>
        <v>0.2166059557703654</v>
      </c>
      <c r="Y46" s="117"/>
    </row>
    <row r="47" spans="1:25">
      <c r="A47" s="248"/>
      <c r="B47" s="175"/>
      <c r="C47" s="20" t="str">
        <f t="shared" si="5"/>
        <v>MiniMart</v>
      </c>
      <c r="E47" s="174">
        <f t="shared" si="6"/>
        <v>1.8375707445541008E-2</v>
      </c>
      <c r="F47" s="174">
        <f t="shared" si="4"/>
        <v>3.4585256354713267E-2</v>
      </c>
      <c r="G47" s="174">
        <f t="shared" si="4"/>
        <v>2.6708187371507354E-2</v>
      </c>
      <c r="H47" s="174">
        <f t="shared" si="4"/>
        <v>3.7418115255570747E-2</v>
      </c>
      <c r="I47" s="174">
        <f t="shared" si="4"/>
        <v>3.98122286819712E-2</v>
      </c>
      <c r="J47" s="174">
        <f t="shared" si="4"/>
        <v>3.5881039637824658E-2</v>
      </c>
      <c r="K47" s="174">
        <f t="shared" si="4"/>
        <v>3.5230250307685507E-2</v>
      </c>
      <c r="L47" s="174">
        <f t="shared" si="4"/>
        <v>3.6853339556883698E-2</v>
      </c>
      <c r="M47" s="174">
        <f t="shared" si="4"/>
        <v>5.2616553990137996E-2</v>
      </c>
      <c r="N47" s="174">
        <f t="shared" si="4"/>
        <v>6.8684245578114103E-2</v>
      </c>
      <c r="O47" s="174">
        <f t="shared" si="4"/>
        <v>8.0398445860371703E-2</v>
      </c>
      <c r="P47" s="174">
        <f t="shared" si="4"/>
        <v>0.12068913226548547</v>
      </c>
      <c r="Q47" s="174">
        <f t="shared" si="4"/>
        <v>0.12769962811158353</v>
      </c>
      <c r="R47" s="174">
        <f t="shared" si="4"/>
        <v>0.1200095852124915</v>
      </c>
      <c r="S47" s="174">
        <f t="shared" si="4"/>
        <v>0.12802789755079325</v>
      </c>
      <c r="T47" s="174">
        <f t="shared" si="4"/>
        <v>0.119503488250391</v>
      </c>
      <c r="U47" s="174">
        <f t="shared" si="4"/>
        <v>9.9143241914343705E-2</v>
      </c>
      <c r="V47" s="174">
        <f t="shared" si="4"/>
        <v>0.10168726625270402</v>
      </c>
      <c r="W47" s="174">
        <f t="shared" si="4"/>
        <v>9.7085079183404727E-2</v>
      </c>
      <c r="X47" s="174">
        <f t="shared" si="4"/>
        <v>0.10267993388129117</v>
      </c>
      <c r="Y47" s="117"/>
    </row>
    <row r="48" spans="1:25">
      <c r="A48" s="248"/>
      <c r="B48" s="175"/>
      <c r="C48" s="20" t="str">
        <f t="shared" si="5"/>
        <v>Restaurant</v>
      </c>
      <c r="E48" s="174">
        <f t="shared" si="6"/>
        <v>4.3597414555144653E-2</v>
      </c>
      <c r="F48" s="174">
        <f t="shared" si="4"/>
        <v>8.8110640505369722E-2</v>
      </c>
      <c r="G48" s="174">
        <f t="shared" si="4"/>
        <v>0.12591061872047504</v>
      </c>
      <c r="H48" s="174">
        <f t="shared" si="4"/>
        <v>0.16753412978876575</v>
      </c>
      <c r="I48" s="174">
        <f t="shared" si="4"/>
        <v>0.20814717703898064</v>
      </c>
      <c r="J48" s="174">
        <f t="shared" si="4"/>
        <v>0.24421687919644217</v>
      </c>
      <c r="K48" s="174">
        <f t="shared" si="4"/>
        <v>0.27248185303573264</v>
      </c>
      <c r="L48" s="174">
        <f t="shared" si="4"/>
        <v>0.29429861137603525</v>
      </c>
      <c r="M48" s="174">
        <f t="shared" si="4"/>
        <v>0.31113555811874227</v>
      </c>
      <c r="N48" s="174">
        <f t="shared" si="4"/>
        <v>0.32466270253717999</v>
      </c>
      <c r="O48" s="174">
        <f t="shared" si="4"/>
        <v>0.3371074443445421</v>
      </c>
      <c r="P48" s="174">
        <f t="shared" si="4"/>
        <v>0.47061126368581496</v>
      </c>
      <c r="Q48" s="174">
        <f t="shared" si="4"/>
        <v>0.54038976713270193</v>
      </c>
      <c r="R48" s="174">
        <f t="shared" si="4"/>
        <v>0.54050944445887472</v>
      </c>
      <c r="S48" s="174">
        <f t="shared" si="4"/>
        <v>0.56672768390930339</v>
      </c>
      <c r="T48" s="174">
        <f t="shared" si="4"/>
        <v>0.59782742556706814</v>
      </c>
      <c r="U48" s="174">
        <f t="shared" si="4"/>
        <v>0.53556734670680062</v>
      </c>
      <c r="V48" s="174">
        <f t="shared" si="4"/>
        <v>0.53998255735903611</v>
      </c>
      <c r="W48" s="174">
        <f t="shared" si="4"/>
        <v>0.49386887091813497</v>
      </c>
      <c r="X48" s="174">
        <f t="shared" si="4"/>
        <v>0.54169960725466726</v>
      </c>
      <c r="Y48" s="117"/>
    </row>
    <row r="49" spans="1:80">
      <c r="A49" s="248"/>
      <c r="B49" s="175"/>
      <c r="C49" s="20" t="str">
        <f t="shared" si="5"/>
        <v>Lodging</v>
      </c>
      <c r="E49" s="174">
        <f t="shared" si="6"/>
        <v>9.6006374240607789E-2</v>
      </c>
      <c r="F49" s="174">
        <f t="shared" si="4"/>
        <v>0.18888904426257969</v>
      </c>
      <c r="G49" s="174">
        <f t="shared" si="4"/>
        <v>0.20724028525071631</v>
      </c>
      <c r="H49" s="174">
        <f t="shared" si="4"/>
        <v>0.28282514526705621</v>
      </c>
      <c r="I49" s="174">
        <f t="shared" si="4"/>
        <v>0.30501261549991349</v>
      </c>
      <c r="J49" s="174">
        <f t="shared" si="4"/>
        <v>0.34421983249454591</v>
      </c>
      <c r="K49" s="174">
        <f t="shared" si="4"/>
        <v>0.37556837365755424</v>
      </c>
      <c r="L49" s="174">
        <f t="shared" si="4"/>
        <v>0.40522506277995046</v>
      </c>
      <c r="M49" s="174">
        <f t="shared" si="4"/>
        <v>0.46339323305065266</v>
      </c>
      <c r="N49" s="174">
        <f t="shared" si="4"/>
        <v>0.51720368148202533</v>
      </c>
      <c r="O49" s="174">
        <f t="shared" si="4"/>
        <v>0.60988030279488825</v>
      </c>
      <c r="P49" s="174">
        <f t="shared" si="4"/>
        <v>1.0854628921452634</v>
      </c>
      <c r="Q49" s="174">
        <f t="shared" si="4"/>
        <v>1.3034378109796989</v>
      </c>
      <c r="R49" s="174">
        <f t="shared" si="4"/>
        <v>1.3574101606891893</v>
      </c>
      <c r="S49" s="174">
        <f t="shared" si="4"/>
        <v>1.4001632265165522</v>
      </c>
      <c r="T49" s="174">
        <f t="shared" si="4"/>
        <v>1.4875076555324498</v>
      </c>
      <c r="U49" s="174">
        <f t="shared" si="4"/>
        <v>1.2600880152825333</v>
      </c>
      <c r="V49" s="174">
        <f t="shared" si="4"/>
        <v>1.2201816210290366</v>
      </c>
      <c r="W49" s="174">
        <f t="shared" si="4"/>
        <v>1.1438978279322347</v>
      </c>
      <c r="X49" s="174">
        <f t="shared" si="4"/>
        <v>1.227569837173573</v>
      </c>
      <c r="Y49" s="117"/>
    </row>
    <row r="50" spans="1:80">
      <c r="A50" s="248"/>
      <c r="B50" s="175"/>
      <c r="C50" s="20" t="str">
        <f t="shared" si="5"/>
        <v>Hospital</v>
      </c>
      <c r="E50" s="174">
        <f t="shared" si="6"/>
        <v>0.38429485450639123</v>
      </c>
      <c r="F50" s="174">
        <f t="shared" si="4"/>
        <v>0.66196199768919273</v>
      </c>
      <c r="G50" s="174">
        <f t="shared" si="4"/>
        <v>0.89271340934430166</v>
      </c>
      <c r="H50" s="174">
        <f t="shared" si="4"/>
        <v>0.98663522698894834</v>
      </c>
      <c r="I50" s="174">
        <f t="shared" si="4"/>
        <v>0.87065295064854675</v>
      </c>
      <c r="J50" s="174">
        <f t="shared" ref="F50:X53" si="7">J27*J$35*$Y$34</f>
        <v>0.90325298292536405</v>
      </c>
      <c r="K50" s="174">
        <f t="shared" si="7"/>
        <v>0.93525389000134518</v>
      </c>
      <c r="L50" s="174">
        <f t="shared" si="7"/>
        <v>0.89165380798289939</v>
      </c>
      <c r="M50" s="174">
        <f t="shared" si="7"/>
        <v>0.9518974854571336</v>
      </c>
      <c r="N50" s="174">
        <f t="shared" si="7"/>
        <v>1.0510250881644072</v>
      </c>
      <c r="O50" s="174">
        <f t="shared" si="7"/>
        <v>1.2938009010613956</v>
      </c>
      <c r="P50" s="174">
        <f t="shared" si="7"/>
        <v>1.6035331188614199</v>
      </c>
      <c r="Q50" s="174">
        <f t="shared" si="7"/>
        <v>1.8726660564764468</v>
      </c>
      <c r="R50" s="174">
        <f t="shared" si="7"/>
        <v>1.7069710649516838</v>
      </c>
      <c r="S50" s="174">
        <f t="shared" si="7"/>
        <v>1.6665056858436762</v>
      </c>
      <c r="T50" s="174">
        <f t="shared" si="7"/>
        <v>1.6387993737934039</v>
      </c>
      <c r="U50" s="174">
        <f t="shared" si="7"/>
        <v>1.503584017468542</v>
      </c>
      <c r="V50" s="174">
        <f t="shared" si="7"/>
        <v>1.4170886391921742</v>
      </c>
      <c r="W50" s="174">
        <f t="shared" si="7"/>
        <v>1.3061353017185657</v>
      </c>
      <c r="X50" s="174">
        <f t="shared" si="7"/>
        <v>1.3187439602879054</v>
      </c>
      <c r="Y50" s="117"/>
    </row>
    <row r="51" spans="1:80">
      <c r="A51" s="248"/>
      <c r="B51" s="175"/>
      <c r="C51" s="20" t="str">
        <f t="shared" si="5"/>
        <v>Residential Care</v>
      </c>
      <c r="E51" s="174">
        <f t="shared" si="6"/>
        <v>0.41863121626674499</v>
      </c>
      <c r="F51" s="174">
        <f t="shared" si="7"/>
        <v>0.75836318514493262</v>
      </c>
      <c r="G51" s="174">
        <f t="shared" si="7"/>
        <v>1.0018229277238098</v>
      </c>
      <c r="H51" s="174">
        <f t="shared" si="7"/>
        <v>1.130530578085845</v>
      </c>
      <c r="I51" s="174">
        <f t="shared" si="7"/>
        <v>1.0700045564642586</v>
      </c>
      <c r="J51" s="174">
        <f t="shared" si="7"/>
        <v>1.1695115238006542</v>
      </c>
      <c r="K51" s="174">
        <f t="shared" si="7"/>
        <v>1.216838917664294</v>
      </c>
      <c r="L51" s="174">
        <f t="shared" si="7"/>
        <v>1.2106283946745846</v>
      </c>
      <c r="M51" s="174">
        <f t="shared" si="7"/>
        <v>1.354168188515984</v>
      </c>
      <c r="N51" s="174">
        <f t="shared" si="7"/>
        <v>1.5019075727100997</v>
      </c>
      <c r="O51" s="174">
        <f t="shared" si="7"/>
        <v>1.7822329674848756</v>
      </c>
      <c r="P51" s="174">
        <f t="shared" si="7"/>
        <v>2.226695651201573</v>
      </c>
      <c r="Q51" s="174">
        <f t="shared" si="7"/>
        <v>2.4945081492502776</v>
      </c>
      <c r="R51" s="174">
        <f t="shared" si="7"/>
        <v>2.2695617320499331</v>
      </c>
      <c r="S51" s="174">
        <f t="shared" si="7"/>
        <v>2.3510844072618395</v>
      </c>
      <c r="T51" s="174">
        <f t="shared" si="7"/>
        <v>2.311574487798044</v>
      </c>
      <c r="U51" s="174">
        <f t="shared" si="7"/>
        <v>2.1148911794276692</v>
      </c>
      <c r="V51" s="174">
        <f t="shared" si="7"/>
        <v>2.0668516582550192</v>
      </c>
      <c r="W51" s="174">
        <f t="shared" si="7"/>
        <v>1.9817022103439901</v>
      </c>
      <c r="X51" s="174">
        <f t="shared" si="7"/>
        <v>1.957728092867437</v>
      </c>
      <c r="Y51" s="117"/>
    </row>
    <row r="52" spans="1:80">
      <c r="A52" s="248"/>
      <c r="B52" s="175"/>
      <c r="C52" s="20" t="str">
        <f t="shared" si="5"/>
        <v>Assembly</v>
      </c>
      <c r="E52" s="174">
        <f t="shared" si="6"/>
        <v>0.29614926916420664</v>
      </c>
      <c r="F52" s="174">
        <f t="shared" si="7"/>
        <v>0.58940216529842171</v>
      </c>
      <c r="G52" s="174">
        <f t="shared" si="7"/>
        <v>0.63112145516771678</v>
      </c>
      <c r="H52" s="174">
        <f t="shared" si="7"/>
        <v>0.96774967377898236</v>
      </c>
      <c r="I52" s="174">
        <f t="shared" si="7"/>
        <v>1.0654032743524255</v>
      </c>
      <c r="J52" s="174">
        <f t="shared" si="7"/>
        <v>1.1824005878105588</v>
      </c>
      <c r="K52" s="174">
        <f t="shared" si="7"/>
        <v>0.91212243129042214</v>
      </c>
      <c r="L52" s="174">
        <f t="shared" si="7"/>
        <v>1.0438658902216464</v>
      </c>
      <c r="M52" s="174">
        <f t="shared" si="7"/>
        <v>1.6761065185016326</v>
      </c>
      <c r="N52" s="174">
        <f t="shared" si="7"/>
        <v>2.4428006964435323</v>
      </c>
      <c r="O52" s="174">
        <f t="shared" si="7"/>
        <v>2.803407719835123</v>
      </c>
      <c r="P52" s="174">
        <f t="shared" si="7"/>
        <v>3.5334613753801869</v>
      </c>
      <c r="Q52" s="174">
        <f t="shared" si="7"/>
        <v>4.7336978070857381</v>
      </c>
      <c r="R52" s="174">
        <f t="shared" si="7"/>
        <v>5.3430993268789218</v>
      </c>
      <c r="S52" s="174">
        <f t="shared" si="7"/>
        <v>5.7853661859774874</v>
      </c>
      <c r="T52" s="174">
        <f t="shared" si="7"/>
        <v>5.7177689736737394</v>
      </c>
      <c r="U52" s="174">
        <f t="shared" si="7"/>
        <v>5.4537780689148887</v>
      </c>
      <c r="V52" s="174">
        <f t="shared" si="7"/>
        <v>5.3427928873992867</v>
      </c>
      <c r="W52" s="174">
        <f t="shared" si="7"/>
        <v>5.2736437642567653</v>
      </c>
      <c r="X52" s="174">
        <f t="shared" si="7"/>
        <v>5.1168897373030564</v>
      </c>
      <c r="Y52" s="117"/>
    </row>
    <row r="53" spans="1:80">
      <c r="A53" s="248"/>
      <c r="B53" s="175"/>
      <c r="C53" s="20" t="str">
        <f t="shared" si="5"/>
        <v>Other</v>
      </c>
      <c r="E53" s="174">
        <f t="shared" si="6"/>
        <v>1.1958625593179335</v>
      </c>
      <c r="F53" s="174">
        <f t="shared" si="7"/>
        <v>1.993621519125879</v>
      </c>
      <c r="G53" s="174">
        <f t="shared" si="7"/>
        <v>2.8286925271864183</v>
      </c>
      <c r="H53" s="174">
        <f t="shared" si="7"/>
        <v>3.518367866878346</v>
      </c>
      <c r="I53" s="174">
        <f t="shared" si="7"/>
        <v>3.4230296075611388</v>
      </c>
      <c r="J53" s="174">
        <f t="shared" si="7"/>
        <v>4.4754013448980672</v>
      </c>
      <c r="K53" s="174">
        <f t="shared" si="7"/>
        <v>4.8992147914826987</v>
      </c>
      <c r="L53" s="174">
        <f t="shared" si="7"/>
        <v>5.7551561222485921</v>
      </c>
      <c r="M53" s="174">
        <f t="shared" si="7"/>
        <v>6.6349086012311327</v>
      </c>
      <c r="N53" s="174">
        <f t="shared" si="7"/>
        <v>6.7577475593267176</v>
      </c>
      <c r="O53" s="174">
        <f t="shared" si="7"/>
        <v>7.8779558471822702</v>
      </c>
      <c r="P53" s="174">
        <f t="shared" si="7"/>
        <v>8.5811916718875647</v>
      </c>
      <c r="Q53" s="174">
        <f t="shared" si="7"/>
        <v>8.947494458523769</v>
      </c>
      <c r="R53" s="174">
        <f t="shared" si="7"/>
        <v>8.4913631028084673</v>
      </c>
      <c r="S53" s="174">
        <f t="shared" si="7"/>
        <v>9.2441016890837577</v>
      </c>
      <c r="T53" s="174">
        <f t="shared" si="7"/>
        <v>8.439523705885037</v>
      </c>
      <c r="U53" s="174">
        <f t="shared" si="7"/>
        <v>8.7613755547005923</v>
      </c>
      <c r="V53" s="174">
        <f t="shared" si="7"/>
        <v>8.3365196241605233</v>
      </c>
      <c r="W53" s="174">
        <f t="shared" si="7"/>
        <v>7.9043697002156179</v>
      </c>
      <c r="X53" s="174">
        <f t="shared" si="7"/>
        <v>7.65634916234358</v>
      </c>
      <c r="Y53" s="117"/>
    </row>
    <row r="54" spans="1:80">
      <c r="E54" s="118">
        <f>SUM(E36:E53)</f>
        <v>5.3098251339417235</v>
      </c>
      <c r="F54" s="118">
        <f t="shared" ref="F54:X54" si="8">SUM(F36:F53)</f>
        <v>9.1775919988727814</v>
      </c>
      <c r="G54" s="118">
        <f t="shared" si="8"/>
        <v>11.960570287056051</v>
      </c>
      <c r="H54" s="118">
        <f t="shared" si="8"/>
        <v>15.905008097313791</v>
      </c>
      <c r="I54" s="118">
        <f t="shared" si="8"/>
        <v>16.994279998408931</v>
      </c>
      <c r="J54" s="118">
        <f t="shared" si="8"/>
        <v>18.29132971269156</v>
      </c>
      <c r="K54" s="118">
        <f t="shared" si="8"/>
        <v>22.473375670830926</v>
      </c>
      <c r="L54" s="118">
        <f t="shared" si="8"/>
        <v>24.293145858291059</v>
      </c>
      <c r="M54" s="118">
        <f t="shared" si="8"/>
        <v>27.805157508116373</v>
      </c>
      <c r="N54" s="118">
        <f t="shared" si="8"/>
        <v>31.128673449278779</v>
      </c>
      <c r="O54" s="118">
        <f t="shared" si="8"/>
        <v>34.3124047367426</v>
      </c>
      <c r="P54" s="118">
        <f t="shared" si="8"/>
        <v>39.717889987969428</v>
      </c>
      <c r="Q54" s="118">
        <f t="shared" si="8"/>
        <v>43.86904601582669</v>
      </c>
      <c r="R54" s="118">
        <f t="shared" si="8"/>
        <v>42.601122252972246</v>
      </c>
      <c r="S54" s="118">
        <f t="shared" si="8"/>
        <v>45.317755692071138</v>
      </c>
      <c r="T54" s="118">
        <f t="shared" si="8"/>
        <v>44.252608432622523</v>
      </c>
      <c r="U54" s="118">
        <f t="shared" si="8"/>
        <v>43.24424654597393</v>
      </c>
      <c r="V54" s="118">
        <f t="shared" si="8"/>
        <v>40.967687867865237</v>
      </c>
      <c r="W54" s="118">
        <f t="shared" si="8"/>
        <v>40.034038366650719</v>
      </c>
      <c r="X54" s="118">
        <f t="shared" si="8"/>
        <v>40.407623454862559</v>
      </c>
      <c r="Y54" s="117"/>
    </row>
    <row r="55" spans="1:80">
      <c r="E55" s="118"/>
      <c r="F55" s="118"/>
      <c r="G55" s="118"/>
      <c r="H55" s="118"/>
      <c r="I55" s="118"/>
      <c r="J55" s="118"/>
      <c r="K55" s="118"/>
      <c r="L55" s="118"/>
      <c r="M55" s="118"/>
      <c r="N55" s="118"/>
      <c r="O55" s="118"/>
      <c r="P55" s="118"/>
      <c r="Q55" s="118"/>
      <c r="R55" s="118"/>
      <c r="S55" s="118"/>
      <c r="T55" s="118"/>
      <c r="U55" s="118"/>
      <c r="V55" s="118"/>
      <c r="W55" s="118"/>
      <c r="X55" s="118"/>
      <c r="Y55" s="117"/>
    </row>
    <row r="56" spans="1:80">
      <c r="A56" s="98"/>
      <c r="D56" s="174"/>
      <c r="E56" s="118"/>
      <c r="F56" s="118"/>
      <c r="G56" s="118"/>
      <c r="H56" s="118"/>
      <c r="I56" s="118"/>
      <c r="J56" s="118"/>
      <c r="K56" s="118"/>
      <c r="L56" s="118"/>
      <c r="M56" s="118"/>
      <c r="N56" s="118"/>
      <c r="O56" s="118"/>
      <c r="P56" s="118"/>
      <c r="Q56" s="118"/>
      <c r="R56" s="118"/>
      <c r="S56" s="118"/>
      <c r="T56" s="118"/>
      <c r="U56" s="118"/>
      <c r="V56" s="118"/>
      <c r="W56" s="118"/>
      <c r="X56" s="118"/>
      <c r="AC56"/>
      <c r="AD56"/>
      <c r="AE56"/>
      <c r="AF56"/>
      <c r="AG56"/>
      <c r="AH56"/>
      <c r="AI56"/>
      <c r="AJ56"/>
      <c r="AK56"/>
      <c r="AL56"/>
      <c r="AM56"/>
      <c r="AN56"/>
      <c r="AO56"/>
      <c r="AP56"/>
      <c r="AQ56"/>
      <c r="AR56"/>
      <c r="AS56"/>
      <c r="AT56"/>
      <c r="AU56"/>
      <c r="AV56"/>
      <c r="AW56"/>
      <c r="AX56"/>
      <c r="AY56"/>
      <c r="AZ56"/>
      <c r="BA56"/>
      <c r="BB56"/>
      <c r="BC56"/>
      <c r="BD56"/>
      <c r="BE56"/>
      <c r="BF56"/>
      <c r="BG56"/>
      <c r="BH56"/>
      <c r="BI56"/>
      <c r="BJ56"/>
      <c r="BK56"/>
      <c r="BL56"/>
      <c r="BM56"/>
      <c r="BN56"/>
      <c r="BO56"/>
      <c r="BP56"/>
      <c r="BQ56"/>
      <c r="BR56"/>
      <c r="BS56"/>
      <c r="BT56"/>
    </row>
    <row r="57" spans="1:80">
      <c r="AC57"/>
      <c r="AD57"/>
      <c r="AE57"/>
      <c r="AF57"/>
      <c r="AG57"/>
      <c r="AH57"/>
      <c r="AI57"/>
      <c r="AJ57"/>
      <c r="AK57"/>
      <c r="AL57"/>
      <c r="AM57"/>
      <c r="AN57"/>
      <c r="AO57"/>
      <c r="AP57"/>
      <c r="AQ57"/>
      <c r="AR57"/>
      <c r="AS57"/>
      <c r="AT57"/>
      <c r="AU57"/>
      <c r="AV57"/>
      <c r="AW57"/>
      <c r="AX57"/>
      <c r="AY57"/>
      <c r="AZ57"/>
      <c r="BA57"/>
      <c r="BB57"/>
      <c r="BC57"/>
      <c r="BD57"/>
      <c r="BE57"/>
      <c r="BF57"/>
      <c r="BG57"/>
      <c r="BH57"/>
      <c r="BI57"/>
      <c r="BJ57"/>
      <c r="BK57"/>
      <c r="BL57"/>
      <c r="BM57"/>
      <c r="BN57"/>
      <c r="BO57"/>
      <c r="BP57"/>
      <c r="BQ57"/>
      <c r="BR57"/>
      <c r="BS57"/>
      <c r="BT57"/>
    </row>
    <row r="58" spans="1:80" ht="15">
      <c r="A58" s="90" t="s">
        <v>47</v>
      </c>
      <c r="C58" s="91" t="str">
        <f>C8</f>
        <v>MotorsRewind-New</v>
      </c>
      <c r="D58" s="91"/>
      <c r="E58" s="20" t="s">
        <v>255</v>
      </c>
      <c r="AA58"/>
      <c r="AB58"/>
      <c r="AC58"/>
      <c r="AD58"/>
      <c r="AE58"/>
      <c r="AF58"/>
      <c r="AG58"/>
      <c r="AH58"/>
      <c r="AI58"/>
      <c r="AJ58"/>
      <c r="AK58"/>
      <c r="AL58"/>
      <c r="AM58"/>
      <c r="AN58"/>
      <c r="AO58"/>
      <c r="AP58"/>
      <c r="AQ58"/>
      <c r="AR58"/>
      <c r="AS58"/>
      <c r="AT58"/>
      <c r="AU58"/>
      <c r="AV58"/>
      <c r="AW58"/>
      <c r="AX58"/>
      <c r="AY58"/>
      <c r="AZ58"/>
      <c r="BA58"/>
      <c r="BB58"/>
      <c r="BC58"/>
      <c r="BD58"/>
      <c r="BE58"/>
      <c r="BF58"/>
      <c r="BG58"/>
      <c r="BH58"/>
      <c r="BI58"/>
      <c r="BJ58"/>
      <c r="BK58"/>
      <c r="BL58"/>
      <c r="BM58"/>
      <c r="BN58"/>
      <c r="BO58"/>
      <c r="BP58"/>
      <c r="BQ58"/>
      <c r="BR58"/>
      <c r="BS58"/>
      <c r="BT58"/>
      <c r="BU58"/>
      <c r="BV58"/>
      <c r="BW58"/>
      <c r="BX58"/>
      <c r="BY58"/>
      <c r="BZ58"/>
      <c r="CA58"/>
      <c r="CB58"/>
    </row>
    <row r="59" spans="1:80" ht="15">
      <c r="A59" s="91" t="s">
        <v>752</v>
      </c>
      <c r="B59" s="91"/>
      <c r="C59" s="91"/>
      <c r="D59" s="91"/>
      <c r="E59" s="92">
        <f>E11</f>
        <v>2016</v>
      </c>
      <c r="F59" s="92">
        <f t="shared" ref="F59:X59" si="9">F11</f>
        <v>2017</v>
      </c>
      <c r="G59" s="92">
        <f t="shared" si="9"/>
        <v>2018</v>
      </c>
      <c r="H59" s="92">
        <f t="shared" si="9"/>
        <v>2019</v>
      </c>
      <c r="I59" s="92">
        <f t="shared" si="9"/>
        <v>2020</v>
      </c>
      <c r="J59" s="92">
        <f t="shared" si="9"/>
        <v>2021</v>
      </c>
      <c r="K59" s="92">
        <f t="shared" si="9"/>
        <v>2022</v>
      </c>
      <c r="L59" s="92">
        <f t="shared" si="9"/>
        <v>2023</v>
      </c>
      <c r="M59" s="92">
        <f t="shared" si="9"/>
        <v>2024</v>
      </c>
      <c r="N59" s="92">
        <f t="shared" si="9"/>
        <v>2025</v>
      </c>
      <c r="O59" s="92">
        <f t="shared" si="9"/>
        <v>2026</v>
      </c>
      <c r="P59" s="92">
        <f t="shared" si="9"/>
        <v>2027</v>
      </c>
      <c r="Q59" s="92">
        <f t="shared" si="9"/>
        <v>2028</v>
      </c>
      <c r="R59" s="92">
        <f t="shared" si="9"/>
        <v>2029</v>
      </c>
      <c r="S59" s="92">
        <f t="shared" si="9"/>
        <v>2030</v>
      </c>
      <c r="T59" s="92">
        <f t="shared" si="9"/>
        <v>2031</v>
      </c>
      <c r="U59" s="92">
        <f t="shared" si="9"/>
        <v>2032</v>
      </c>
      <c r="V59" s="92">
        <f t="shared" si="9"/>
        <v>2033</v>
      </c>
      <c r="W59" s="92">
        <f t="shared" si="9"/>
        <v>2034</v>
      </c>
      <c r="X59" s="92">
        <f t="shared" si="9"/>
        <v>2035</v>
      </c>
      <c r="Y59" s="149" t="s">
        <v>45</v>
      </c>
      <c r="AA59"/>
      <c r="AB59"/>
      <c r="AC59"/>
      <c r="AD59"/>
      <c r="AE59"/>
      <c r="AF59"/>
      <c r="AG59"/>
      <c r="AH59"/>
      <c r="AI59"/>
      <c r="AJ59"/>
      <c r="AK59"/>
      <c r="AL59"/>
      <c r="AM59"/>
      <c r="AN59"/>
      <c r="AO59"/>
      <c r="AP59"/>
      <c r="AQ59"/>
      <c r="AR59"/>
      <c r="AS59"/>
      <c r="AT59"/>
      <c r="AU59"/>
      <c r="AV59"/>
      <c r="AW59"/>
      <c r="AX59"/>
      <c r="AY59"/>
      <c r="AZ59"/>
      <c r="BA59"/>
      <c r="BB59"/>
      <c r="BC59"/>
      <c r="BD59"/>
      <c r="BE59"/>
      <c r="BF59"/>
      <c r="BG59"/>
      <c r="BH59"/>
      <c r="BI59"/>
      <c r="BJ59"/>
      <c r="BK59"/>
      <c r="BL59"/>
      <c r="BM59"/>
      <c r="BN59"/>
      <c r="BO59"/>
      <c r="BP59"/>
      <c r="BQ59"/>
      <c r="BR59"/>
      <c r="BS59"/>
      <c r="BT59"/>
      <c r="BU59"/>
      <c r="BV59"/>
      <c r="BW59"/>
      <c r="BX59"/>
      <c r="BY59"/>
      <c r="BZ59"/>
      <c r="CA59"/>
      <c r="CB59"/>
    </row>
    <row r="60" spans="1:80" ht="15">
      <c r="A60" s="91" t="s">
        <v>304</v>
      </c>
      <c r="B60" s="91" t="s">
        <v>256</v>
      </c>
      <c r="C60" s="91" t="s">
        <v>257</v>
      </c>
      <c r="D60" s="91" t="s">
        <v>258</v>
      </c>
      <c r="E60" s="93" t="str">
        <f>CONCATENATE("aMW_",E$11)</f>
        <v>aMW_2016</v>
      </c>
      <c r="F60" s="93" t="str">
        <f t="shared" ref="F60:X60" si="10">CONCATENATE("aMW_",F$11)</f>
        <v>aMW_2017</v>
      </c>
      <c r="G60" s="93" t="str">
        <f t="shared" si="10"/>
        <v>aMW_2018</v>
      </c>
      <c r="H60" s="93" t="str">
        <f t="shared" si="10"/>
        <v>aMW_2019</v>
      </c>
      <c r="I60" s="93" t="str">
        <f t="shared" si="10"/>
        <v>aMW_2020</v>
      </c>
      <c r="J60" s="93" t="str">
        <f t="shared" si="10"/>
        <v>aMW_2021</v>
      </c>
      <c r="K60" s="93" t="str">
        <f t="shared" si="10"/>
        <v>aMW_2022</v>
      </c>
      <c r="L60" s="93" t="str">
        <f t="shared" si="10"/>
        <v>aMW_2023</v>
      </c>
      <c r="M60" s="93" t="str">
        <f t="shared" si="10"/>
        <v>aMW_2024</v>
      </c>
      <c r="N60" s="93" t="str">
        <f t="shared" si="10"/>
        <v>aMW_2025</v>
      </c>
      <c r="O60" s="93" t="str">
        <f t="shared" si="10"/>
        <v>aMW_2026</v>
      </c>
      <c r="P60" s="93" t="str">
        <f t="shared" si="10"/>
        <v>aMW_2027</v>
      </c>
      <c r="Q60" s="93" t="str">
        <f t="shared" si="10"/>
        <v>aMW_2028</v>
      </c>
      <c r="R60" s="93" t="str">
        <f t="shared" si="10"/>
        <v>aMW_2029</v>
      </c>
      <c r="S60" s="93" t="str">
        <f t="shared" si="10"/>
        <v>aMW_2030</v>
      </c>
      <c r="T60" s="93" t="str">
        <f t="shared" si="10"/>
        <v>aMW_2031</v>
      </c>
      <c r="U60" s="93" t="str">
        <f t="shared" si="10"/>
        <v>aMW_2032</v>
      </c>
      <c r="V60" s="93" t="str">
        <f t="shared" si="10"/>
        <v>aMW_2033</v>
      </c>
      <c r="W60" s="93" t="str">
        <f t="shared" si="10"/>
        <v>aMW_2034</v>
      </c>
      <c r="X60" s="93" t="str">
        <f t="shared" si="10"/>
        <v>aMW_2035</v>
      </c>
      <c r="Y60" s="150" t="s">
        <v>45</v>
      </c>
      <c r="AA60"/>
      <c r="AB60"/>
      <c r="AC60"/>
      <c r="AD60"/>
      <c r="AE60"/>
      <c r="AF60"/>
      <c r="AG60"/>
      <c r="AH60"/>
      <c r="AI60"/>
      <c r="AJ60"/>
      <c r="AK60"/>
      <c r="AL60"/>
      <c r="AM60"/>
      <c r="AN60"/>
      <c r="AO60"/>
      <c r="AP60"/>
      <c r="AQ60"/>
      <c r="AR60"/>
      <c r="AS60"/>
      <c r="AT60"/>
      <c r="AU60"/>
      <c r="AV60"/>
      <c r="AW60"/>
      <c r="AX60"/>
      <c r="AY60"/>
      <c r="AZ60"/>
      <c r="BA60"/>
      <c r="BB60"/>
      <c r="BC60"/>
      <c r="BD60"/>
      <c r="BE60"/>
      <c r="BF60"/>
      <c r="BG60"/>
      <c r="BH60"/>
      <c r="BI60"/>
      <c r="BJ60"/>
      <c r="BK60"/>
      <c r="BL60"/>
      <c r="BM60"/>
      <c r="BN60"/>
      <c r="BO60"/>
      <c r="BP60"/>
      <c r="BQ60"/>
      <c r="BR60"/>
      <c r="BS60"/>
      <c r="BT60"/>
      <c r="BU60"/>
      <c r="BV60"/>
      <c r="BW60"/>
      <c r="BX60"/>
      <c r="BY60"/>
      <c r="BZ60"/>
      <c r="CA60"/>
      <c r="CB60"/>
    </row>
    <row r="61" spans="1:80">
      <c r="A61" s="183">
        <f t="shared" ref="A61:A78" si="11">VLOOKUP($D61,MeasureOutputN,3,FALSE)</f>
        <v>10.158626007806667</v>
      </c>
      <c r="B61" s="183">
        <f t="shared" ref="B61:B78" si="12">VLOOKUP($D61,MeasureOutputN,11,FALSE)</f>
        <v>38.707287267638193</v>
      </c>
      <c r="C61" s="20" t="str">
        <f>C36</f>
        <v>Large Off</v>
      </c>
      <c r="D61" s="20" t="str">
        <f>CONCATENATE($C$58,"-",C61)</f>
        <v>MotorsRewind-New-Large Off</v>
      </c>
      <c r="E61" s="46">
        <f>E36*$A61/8760000*1000</f>
        <v>8.4164943410721543E-4</v>
      </c>
      <c r="F61" s="46">
        <f t="shared" ref="F61:X75" si="13">F36*$A61/8760000*1000</f>
        <v>1.2828954285402051E-3</v>
      </c>
      <c r="G61" s="46">
        <f t="shared" si="13"/>
        <v>1.9053265305117523E-3</v>
      </c>
      <c r="H61" s="46">
        <f t="shared" si="13"/>
        <v>2.9719694270249342E-3</v>
      </c>
      <c r="I61" s="46">
        <f t="shared" si="13"/>
        <v>3.5799007412694287E-3</v>
      </c>
      <c r="J61" s="46">
        <f t="shared" si="13"/>
        <v>3.4591966085119738E-3</v>
      </c>
      <c r="K61" s="46">
        <f t="shared" si="13"/>
        <v>4.9415312718366494E-3</v>
      </c>
      <c r="L61" s="46">
        <f t="shared" si="13"/>
        <v>4.6863540955588614E-3</v>
      </c>
      <c r="M61" s="46">
        <f t="shared" si="13"/>
        <v>4.8390450398718829E-3</v>
      </c>
      <c r="N61" s="46">
        <f t="shared" si="13"/>
        <v>5.7147481091421688E-3</v>
      </c>
      <c r="O61" s="46">
        <f t="shared" si="13"/>
        <v>5.9277541791764206E-3</v>
      </c>
      <c r="P61" s="46">
        <f t="shared" si="13"/>
        <v>6.6672510584420775E-3</v>
      </c>
      <c r="Q61" s="46">
        <f t="shared" si="13"/>
        <v>7.4785529045924282E-3</v>
      </c>
      <c r="R61" s="46">
        <f t="shared" si="13"/>
        <v>6.962112260185842E-3</v>
      </c>
      <c r="S61" s="46">
        <f t="shared" si="13"/>
        <v>7.6916269134619094E-3</v>
      </c>
      <c r="T61" s="46">
        <f t="shared" si="13"/>
        <v>7.6267854875414496E-3</v>
      </c>
      <c r="U61" s="46">
        <f t="shared" si="13"/>
        <v>7.5073565117674424E-3</v>
      </c>
      <c r="V61" s="46">
        <f t="shared" si="13"/>
        <v>7.0479264896644829E-3</v>
      </c>
      <c r="W61" s="46">
        <f t="shared" si="13"/>
        <v>6.9581395905187549E-3</v>
      </c>
      <c r="X61" s="46">
        <f t="shared" si="13"/>
        <v>7.2991901429979578E-3</v>
      </c>
      <c r="Y61" s="46">
        <f>SUM(E61:X61)</f>
        <v>0.10538931222472385</v>
      </c>
      <c r="AA61" s="45">
        <f>SUM(E61:Y61)</f>
        <v>0.2107786244494477</v>
      </c>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row>
    <row r="62" spans="1:80">
      <c r="A62" s="183">
        <f t="shared" si="11"/>
        <v>10.158626007806665</v>
      </c>
      <c r="B62" s="183">
        <f t="shared" si="12"/>
        <v>38.707287267638193</v>
      </c>
      <c r="C62" s="20" t="str">
        <f t="shared" ref="C62:C78" si="14">C37</f>
        <v>Medium Off</v>
      </c>
      <c r="D62" s="20" t="str">
        <f t="shared" ref="D62:D78" si="15">CONCATENATE($C$58,"-",C62)</f>
        <v>MotorsRewind-New-Medium Off</v>
      </c>
      <c r="E62" s="46">
        <f t="shared" ref="E62:T78" si="16">E37*$A62/8760000*1000</f>
        <v>6.8252292467913911E-4</v>
      </c>
      <c r="F62" s="46">
        <f t="shared" si="16"/>
        <v>9.9716239458477567E-4</v>
      </c>
      <c r="G62" s="46">
        <f t="shared" si="16"/>
        <v>1.51867138378226E-3</v>
      </c>
      <c r="H62" s="46">
        <f t="shared" si="16"/>
        <v>2.3960841459907977E-3</v>
      </c>
      <c r="I62" s="46">
        <f t="shared" si="16"/>
        <v>2.85180053422893E-3</v>
      </c>
      <c r="J62" s="46">
        <f t="shared" si="16"/>
        <v>2.605088750612381E-3</v>
      </c>
      <c r="K62" s="46">
        <f t="shared" si="16"/>
        <v>4.0086787334086132E-3</v>
      </c>
      <c r="L62" s="46">
        <f t="shared" si="16"/>
        <v>3.7959335733094455E-3</v>
      </c>
      <c r="M62" s="46">
        <f t="shared" si="16"/>
        <v>3.8377088956079402E-3</v>
      </c>
      <c r="N62" s="46">
        <f t="shared" si="16"/>
        <v>4.637736503251816E-3</v>
      </c>
      <c r="O62" s="46">
        <f t="shared" si="16"/>
        <v>4.7947314031093436E-3</v>
      </c>
      <c r="P62" s="46">
        <f t="shared" si="16"/>
        <v>5.2736613504375538E-3</v>
      </c>
      <c r="Q62" s="46">
        <f t="shared" si="16"/>
        <v>5.8119075701099487E-3</v>
      </c>
      <c r="R62" s="46">
        <f t="shared" si="16"/>
        <v>5.5631231487593188E-3</v>
      </c>
      <c r="S62" s="46">
        <f t="shared" si="16"/>
        <v>6.2538363349347904E-3</v>
      </c>
      <c r="T62" s="46">
        <f t="shared" si="16"/>
        <v>6.0010887947573328E-3</v>
      </c>
      <c r="U62" s="46">
        <f t="shared" si="13"/>
        <v>6.2035290043751688E-3</v>
      </c>
      <c r="V62" s="46">
        <f t="shared" si="13"/>
        <v>5.4440929347841045E-3</v>
      </c>
      <c r="W62" s="46">
        <f t="shared" si="13"/>
        <v>5.4306762477006011E-3</v>
      </c>
      <c r="X62" s="46">
        <f t="shared" si="13"/>
        <v>5.8794981831496928E-3</v>
      </c>
      <c r="Y62" s="46">
        <f t="shared" ref="Y62:Y78" si="17">SUM(E62:X62)</f>
        <v>8.3987532811573951E-2</v>
      </c>
      <c r="AA62" s="45">
        <f>SUM(E62:Y62)</f>
        <v>0.1679750656231479</v>
      </c>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row>
    <row r="63" spans="1:80">
      <c r="A63" s="183">
        <f t="shared" si="11"/>
        <v>10.158626007806667</v>
      </c>
      <c r="B63" s="183">
        <f t="shared" si="12"/>
        <v>38.707287267638193</v>
      </c>
      <c r="C63" s="20" t="str">
        <f t="shared" si="14"/>
        <v>Small Off</v>
      </c>
      <c r="D63" s="20" t="str">
        <f t="shared" si="15"/>
        <v>MotorsRewind-New-Small Off</v>
      </c>
      <c r="E63" s="46">
        <f t="shared" si="16"/>
        <v>1.7919609402401837E-4</v>
      </c>
      <c r="F63" s="46">
        <f t="shared" si="13"/>
        <v>2.6242806729547983E-4</v>
      </c>
      <c r="G63" s="46">
        <f t="shared" si="13"/>
        <v>4.0249375396484929E-4</v>
      </c>
      <c r="H63" s="46">
        <f t="shared" si="13"/>
        <v>6.2902117063664653E-4</v>
      </c>
      <c r="I63" s="46">
        <f t="shared" si="13"/>
        <v>7.5490191529395292E-4</v>
      </c>
      <c r="J63" s="46">
        <f t="shared" si="13"/>
        <v>6.8619578397673218E-4</v>
      </c>
      <c r="K63" s="46">
        <f t="shared" si="13"/>
        <v>1.0525837589673028E-3</v>
      </c>
      <c r="L63" s="46">
        <f t="shared" si="13"/>
        <v>1.0005170105212681E-3</v>
      </c>
      <c r="M63" s="46">
        <f t="shared" si="13"/>
        <v>1.0103452939679951E-3</v>
      </c>
      <c r="N63" s="46">
        <f t="shared" si="13"/>
        <v>1.2124085277501243E-3</v>
      </c>
      <c r="O63" s="46">
        <f t="shared" si="13"/>
        <v>1.2550658461494997E-3</v>
      </c>
      <c r="P63" s="46">
        <f t="shared" si="13"/>
        <v>1.383355998347262E-3</v>
      </c>
      <c r="Q63" s="46">
        <f t="shared" si="13"/>
        <v>1.5271524101511367E-3</v>
      </c>
      <c r="R63" s="46">
        <f t="shared" si="13"/>
        <v>1.4566173096604695E-3</v>
      </c>
      <c r="S63" s="46">
        <f t="shared" si="13"/>
        <v>1.6419827173801251E-3</v>
      </c>
      <c r="T63" s="46">
        <f t="shared" si="13"/>
        <v>1.5693441373661493E-3</v>
      </c>
      <c r="U63" s="46">
        <f t="shared" si="13"/>
        <v>1.611935945196987E-3</v>
      </c>
      <c r="V63" s="46">
        <f t="shared" si="13"/>
        <v>1.4313004264529755E-3</v>
      </c>
      <c r="W63" s="46">
        <f t="shared" si="13"/>
        <v>1.427951082870568E-3</v>
      </c>
      <c r="X63" s="46">
        <f t="shared" si="13"/>
        <v>1.5377086783845151E-3</v>
      </c>
      <c r="Y63" s="46">
        <f t="shared" si="17"/>
        <v>2.2032505928358058E-2</v>
      </c>
      <c r="AA63" s="45"/>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row>
    <row r="64" spans="1:80">
      <c r="A64" s="183">
        <f t="shared" si="11"/>
        <v>8.1318701961856377</v>
      </c>
      <c r="B64" s="183">
        <f t="shared" si="12"/>
        <v>23.253168366543058</v>
      </c>
      <c r="C64" s="20" t="str">
        <f t="shared" si="14"/>
        <v>XLarge Ret</v>
      </c>
      <c r="D64" s="20" t="str">
        <f t="shared" si="15"/>
        <v>MotorsRewind-New-XLarge Ret</v>
      </c>
      <c r="E64" s="46">
        <f t="shared" si="16"/>
        <v>1.5529369200698341E-4</v>
      </c>
      <c r="F64" s="46">
        <f t="shared" si="13"/>
        <v>2.5644779053874333E-4</v>
      </c>
      <c r="G64" s="46">
        <f t="shared" si="13"/>
        <v>2.3248344952318955E-4</v>
      </c>
      <c r="H64" s="46">
        <f t="shared" si="13"/>
        <v>3.1483616393796903E-4</v>
      </c>
      <c r="I64" s="46">
        <f t="shared" si="13"/>
        <v>3.6732543581269951E-4</v>
      </c>
      <c r="J64" s="46">
        <f t="shared" si="13"/>
        <v>3.7274471020383622E-4</v>
      </c>
      <c r="K64" s="46">
        <f t="shared" si="13"/>
        <v>4.1951111050642597E-4</v>
      </c>
      <c r="L64" s="46">
        <f t="shared" si="13"/>
        <v>4.430503835714873E-4</v>
      </c>
      <c r="M64" s="46">
        <f t="shared" si="13"/>
        <v>5.9112321963912485E-4</v>
      </c>
      <c r="N64" s="46">
        <f t="shared" si="13"/>
        <v>7.1483454139056695E-4</v>
      </c>
      <c r="O64" s="46">
        <f t="shared" si="13"/>
        <v>7.8724262643236796E-4</v>
      </c>
      <c r="P64" s="46">
        <f t="shared" si="13"/>
        <v>1.1942468649583124E-3</v>
      </c>
      <c r="Q64" s="46">
        <f t="shared" si="13"/>
        <v>1.3765297134848593E-3</v>
      </c>
      <c r="R64" s="46">
        <f t="shared" si="13"/>
        <v>1.248919415927315E-3</v>
      </c>
      <c r="S64" s="46">
        <f t="shared" si="13"/>
        <v>1.2427639742412296E-3</v>
      </c>
      <c r="T64" s="46">
        <f t="shared" si="13"/>
        <v>1.2107072068455352E-3</v>
      </c>
      <c r="U64" s="46">
        <f t="shared" si="13"/>
        <v>1.0194334112251014E-3</v>
      </c>
      <c r="V64" s="46">
        <f t="shared" si="13"/>
        <v>1.0364440977421424E-3</v>
      </c>
      <c r="W64" s="46">
        <f t="shared" si="13"/>
        <v>9.8088221143919382E-4</v>
      </c>
      <c r="X64" s="46">
        <f t="shared" si="13"/>
        <v>1.0650879029664576E-3</v>
      </c>
      <c r="Y64" s="46">
        <f t="shared" si="17"/>
        <v>1.502990792239354E-2</v>
      </c>
      <c r="AA64" s="45"/>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row>
    <row r="65" spans="1:80">
      <c r="A65" s="183">
        <f t="shared" si="11"/>
        <v>8.1318701961856377</v>
      </c>
      <c r="B65" s="183">
        <f t="shared" si="12"/>
        <v>23.253168366543061</v>
      </c>
      <c r="C65" s="20" t="str">
        <f t="shared" si="14"/>
        <v>Large Ret</v>
      </c>
      <c r="D65" s="20" t="str">
        <f t="shared" si="15"/>
        <v>MotorsRewind-New-Large Ret</v>
      </c>
      <c r="E65" s="46">
        <f t="shared" si="16"/>
        <v>6.2103409945241027E-5</v>
      </c>
      <c r="F65" s="46">
        <f t="shared" si="13"/>
        <v>1.0295477233529262E-4</v>
      </c>
      <c r="G65" s="46">
        <f t="shared" si="13"/>
        <v>9.4790431685106382E-5</v>
      </c>
      <c r="H65" s="46">
        <f t="shared" si="13"/>
        <v>1.2882388204445394E-4</v>
      </c>
      <c r="I65" s="46">
        <f t="shared" si="13"/>
        <v>1.4889091645706407E-4</v>
      </c>
      <c r="J65" s="46">
        <f t="shared" si="13"/>
        <v>1.4912047601375536E-4</v>
      </c>
      <c r="K65" s="46">
        <f t="shared" si="13"/>
        <v>1.6783275115504962E-4</v>
      </c>
      <c r="L65" s="46">
        <f t="shared" si="13"/>
        <v>1.7647391682126313E-4</v>
      </c>
      <c r="M65" s="46">
        <f t="shared" si="13"/>
        <v>2.4089719089836857E-4</v>
      </c>
      <c r="N65" s="46">
        <f t="shared" si="13"/>
        <v>2.9537603881211793E-4</v>
      </c>
      <c r="O65" s="46">
        <f t="shared" si="13"/>
        <v>3.2281577705785275E-4</v>
      </c>
      <c r="P65" s="46">
        <f t="shared" si="13"/>
        <v>4.8155573099517319E-4</v>
      </c>
      <c r="Q65" s="46">
        <f t="shared" si="13"/>
        <v>5.5361193384968863E-4</v>
      </c>
      <c r="R65" s="46">
        <f t="shared" si="13"/>
        <v>5.033401670198139E-4</v>
      </c>
      <c r="S65" s="46">
        <f t="shared" si="13"/>
        <v>5.0273668791312397E-4</v>
      </c>
      <c r="T65" s="46">
        <f t="shared" si="13"/>
        <v>4.8903871762842133E-4</v>
      </c>
      <c r="U65" s="46">
        <f t="shared" si="13"/>
        <v>4.133794740340257E-4</v>
      </c>
      <c r="V65" s="46">
        <f t="shared" si="13"/>
        <v>4.1898594032749119E-4</v>
      </c>
      <c r="W65" s="46">
        <f t="shared" si="13"/>
        <v>3.9686961003750347E-4</v>
      </c>
      <c r="X65" s="46">
        <f t="shared" si="13"/>
        <v>4.291132195001397E-4</v>
      </c>
      <c r="Y65" s="46">
        <f t="shared" si="17"/>
        <v>6.0787110445309454E-3</v>
      </c>
      <c r="AA65" s="45">
        <f>SUM(E65:Y65)</f>
        <v>1.2157422089061891E-2</v>
      </c>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row>
    <row r="66" spans="1:80">
      <c r="A66" s="183">
        <f t="shared" si="11"/>
        <v>8.1318701961856377</v>
      </c>
      <c r="B66" s="183">
        <f t="shared" si="12"/>
        <v>23.253168366543061</v>
      </c>
      <c r="C66" s="20" t="str">
        <f t="shared" si="14"/>
        <v>Medium Ret</v>
      </c>
      <c r="D66" s="20" t="str">
        <f t="shared" si="15"/>
        <v>MotorsRewind-New-Medium Ret</v>
      </c>
      <c r="E66" s="46">
        <f t="shared" si="16"/>
        <v>2.3539693020987226E-4</v>
      </c>
      <c r="F66" s="46">
        <f t="shared" si="13"/>
        <v>3.8752785561399066E-4</v>
      </c>
      <c r="G66" s="46">
        <f t="shared" si="13"/>
        <v>3.5849623390100553E-4</v>
      </c>
      <c r="H66" s="46">
        <f t="shared" si="13"/>
        <v>4.8824000201246883E-4</v>
      </c>
      <c r="I66" s="46">
        <f t="shared" si="13"/>
        <v>5.6307747781393831E-4</v>
      </c>
      <c r="J66" s="46">
        <f t="shared" si="13"/>
        <v>5.6190646099745791E-4</v>
      </c>
      <c r="K66" s="46">
        <f t="shared" si="13"/>
        <v>6.2457846905522195E-4</v>
      </c>
      <c r="L66" s="46">
        <f t="shared" si="13"/>
        <v>6.5841708319417454E-4</v>
      </c>
      <c r="M66" s="46">
        <f t="shared" si="13"/>
        <v>9.0446241124031608E-4</v>
      </c>
      <c r="N66" s="46">
        <f t="shared" si="13"/>
        <v>1.1152535742552964E-3</v>
      </c>
      <c r="O66" s="46">
        <f t="shared" si="13"/>
        <v>1.2217490570765658E-3</v>
      </c>
      <c r="P66" s="46">
        <f t="shared" si="13"/>
        <v>1.8073299312184933E-3</v>
      </c>
      <c r="Q66" s="46">
        <f t="shared" si="13"/>
        <v>2.0862263322931709E-3</v>
      </c>
      <c r="R66" s="46">
        <f t="shared" si="13"/>
        <v>1.8921167307263636E-3</v>
      </c>
      <c r="S66" s="46">
        <f t="shared" si="13"/>
        <v>1.895010614926999E-3</v>
      </c>
      <c r="T66" s="46">
        <f t="shared" si="13"/>
        <v>1.8433190043678428E-3</v>
      </c>
      <c r="U66" s="46">
        <f t="shared" si="13"/>
        <v>1.5708535720878227E-3</v>
      </c>
      <c r="V66" s="46">
        <f t="shared" si="13"/>
        <v>1.5905477936267109E-3</v>
      </c>
      <c r="W66" s="46">
        <f t="shared" si="13"/>
        <v>1.5004008489399902E-3</v>
      </c>
      <c r="X66" s="46">
        <f t="shared" si="13"/>
        <v>1.6230524803690376E-3</v>
      </c>
      <c r="Y66" s="46">
        <f t="shared" si="17"/>
        <v>2.2927962863926739E-2</v>
      </c>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row>
    <row r="67" spans="1:80">
      <c r="A67" s="183">
        <f t="shared" si="11"/>
        <v>8.1318701961856377</v>
      </c>
      <c r="B67" s="183">
        <f t="shared" si="12"/>
        <v>23.253168366543058</v>
      </c>
      <c r="C67" s="20" t="str">
        <f t="shared" si="14"/>
        <v>Small Ret</v>
      </c>
      <c r="D67" s="20" t="str">
        <f t="shared" si="15"/>
        <v>MotorsRewind-New-Small Ret</v>
      </c>
      <c r="E67" s="46">
        <f t="shared" si="16"/>
        <v>7.4435568258869174E-5</v>
      </c>
      <c r="F67" s="46">
        <f t="shared" si="13"/>
        <v>1.2296990987916255E-4</v>
      </c>
      <c r="G67" s="46">
        <f t="shared" si="13"/>
        <v>1.138881447482843E-4</v>
      </c>
      <c r="H67" s="46">
        <f t="shared" si="13"/>
        <v>1.5492844060467975E-4</v>
      </c>
      <c r="I67" s="46">
        <f t="shared" si="13"/>
        <v>1.7853404822936928E-4</v>
      </c>
      <c r="J67" s="46">
        <f t="shared" si="13"/>
        <v>1.7465794945681411E-4</v>
      </c>
      <c r="K67" s="46">
        <f t="shared" si="13"/>
        <v>1.9394416541335395E-4</v>
      </c>
      <c r="L67" s="46">
        <f t="shared" si="13"/>
        <v>2.0472736411263523E-4</v>
      </c>
      <c r="M67" s="46">
        <f t="shared" si="13"/>
        <v>2.8869777480758563E-4</v>
      </c>
      <c r="N67" s="46">
        <f t="shared" si="13"/>
        <v>3.5937575430747997E-4</v>
      </c>
      <c r="O67" s="46">
        <f t="shared" si="13"/>
        <v>3.9362362823823119E-4</v>
      </c>
      <c r="P67" s="46">
        <f t="shared" si="13"/>
        <v>5.7574703666148465E-4</v>
      </c>
      <c r="Q67" s="46">
        <f t="shared" si="13"/>
        <v>6.6308206473470995E-4</v>
      </c>
      <c r="R67" s="46">
        <f t="shared" si="13"/>
        <v>6.0206686604405521E-4</v>
      </c>
      <c r="S67" s="46">
        <f t="shared" si="13"/>
        <v>6.0486314780084456E-4</v>
      </c>
      <c r="T67" s="46">
        <f t="shared" si="13"/>
        <v>5.8899175198194717E-4</v>
      </c>
      <c r="U67" s="46">
        <f t="shared" si="13"/>
        <v>5.0312154485502301E-4</v>
      </c>
      <c r="V67" s="46">
        <f t="shared" si="13"/>
        <v>5.0903835735376817E-4</v>
      </c>
      <c r="W67" s="46">
        <f t="shared" si="13"/>
        <v>4.8113168965180478E-4</v>
      </c>
      <c r="X67" s="46">
        <f t="shared" si="13"/>
        <v>5.2106117137435575E-4</v>
      </c>
      <c r="Y67" s="46">
        <f t="shared" si="17"/>
        <v>7.3088863785144564E-3</v>
      </c>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row>
    <row r="68" spans="1:80">
      <c r="A68" s="183">
        <f t="shared" si="11"/>
        <v>4.0367270935961175</v>
      </c>
      <c r="B68" s="183">
        <f t="shared" si="12"/>
        <v>38.707287267638193</v>
      </c>
      <c r="C68" s="20" t="str">
        <f t="shared" si="14"/>
        <v>School K-12</v>
      </c>
      <c r="D68" s="20" t="str">
        <f t="shared" si="15"/>
        <v>MotorsRewind-New-School K-12</v>
      </c>
      <c r="E68" s="46">
        <f t="shared" si="16"/>
        <v>2.1136564767063972E-5</v>
      </c>
      <c r="F68" s="46">
        <f t="shared" si="13"/>
        <v>9.4505105962192177E-5</v>
      </c>
      <c r="G68" s="46">
        <f t="shared" si="13"/>
        <v>1.2208745516321059E-4</v>
      </c>
      <c r="H68" s="46">
        <f t="shared" si="13"/>
        <v>1.2290376404467204E-4</v>
      </c>
      <c r="I68" s="46">
        <f t="shared" si="13"/>
        <v>1.5941777551112146E-4</v>
      </c>
      <c r="J68" s="46">
        <f t="shared" si="13"/>
        <v>2.1520226221766688E-4</v>
      </c>
      <c r="K68" s="46">
        <f t="shared" si="13"/>
        <v>2.8116757475463909E-4</v>
      </c>
      <c r="L68" s="46">
        <f t="shared" si="13"/>
        <v>4.6287788957521275E-4</v>
      </c>
      <c r="M68" s="46">
        <f t="shared" si="13"/>
        <v>6.1333689305325117E-4</v>
      </c>
      <c r="N68" s="46">
        <f t="shared" si="13"/>
        <v>5.6567488113469934E-4</v>
      </c>
      <c r="O68" s="46">
        <f t="shared" si="13"/>
        <v>5.9717229457280938E-4</v>
      </c>
      <c r="P68" s="46">
        <f t="shared" si="13"/>
        <v>6.5772111907881864E-4</v>
      </c>
      <c r="Q68" s="46">
        <f t="shared" si="13"/>
        <v>6.9775296749569765E-4</v>
      </c>
      <c r="R68" s="46">
        <f t="shared" si="13"/>
        <v>6.6654269592284485E-4</v>
      </c>
      <c r="S68" s="46">
        <f t="shared" si="13"/>
        <v>6.9438006206243568E-4</v>
      </c>
      <c r="T68" s="46">
        <f t="shared" si="13"/>
        <v>6.3231063368758165E-4</v>
      </c>
      <c r="U68" s="46">
        <f t="shared" si="13"/>
        <v>7.1147158701101779E-4</v>
      </c>
      <c r="V68" s="46">
        <f t="shared" si="13"/>
        <v>6.3789612232964033E-4</v>
      </c>
      <c r="W68" s="46">
        <f t="shared" si="13"/>
        <v>6.9606512278684845E-4</v>
      </c>
      <c r="X68" s="46">
        <f t="shared" si="13"/>
        <v>6.5954852614645316E-4</v>
      </c>
      <c r="Y68" s="46">
        <f t="shared" si="17"/>
        <v>9.3091712972778757E-3</v>
      </c>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row>
    <row r="69" spans="1:80">
      <c r="A69" s="183">
        <f t="shared" si="11"/>
        <v>4.0367270935961175</v>
      </c>
      <c r="B69" s="183">
        <f t="shared" si="12"/>
        <v>38.707287267638193</v>
      </c>
      <c r="C69" s="20" t="str">
        <f t="shared" si="14"/>
        <v>University</v>
      </c>
      <c r="D69" s="20" t="str">
        <f t="shared" si="15"/>
        <v>MotorsRewind-New-University</v>
      </c>
      <c r="E69" s="46">
        <f t="shared" si="16"/>
        <v>1.1996409050429137E-5</v>
      </c>
      <c r="F69" s="46">
        <f t="shared" si="13"/>
        <v>2.5464642708976248E-5</v>
      </c>
      <c r="G69" s="46">
        <f t="shared" si="13"/>
        <v>7.4804573894475261E-5</v>
      </c>
      <c r="H69" s="46">
        <f t="shared" si="13"/>
        <v>1.4255713230088238E-4</v>
      </c>
      <c r="I69" s="46">
        <f t="shared" si="13"/>
        <v>1.4268327478683497E-4</v>
      </c>
      <c r="J69" s="46">
        <f t="shared" si="13"/>
        <v>1.8615516737205791E-4</v>
      </c>
      <c r="K69" s="46">
        <f t="shared" si="13"/>
        <v>1.824569719589853E-4</v>
      </c>
      <c r="L69" s="46">
        <f t="shared" si="13"/>
        <v>2.9992830548580509E-4</v>
      </c>
      <c r="M69" s="46">
        <f t="shared" si="13"/>
        <v>3.8775854625984344E-4</v>
      </c>
      <c r="N69" s="46">
        <f t="shared" si="13"/>
        <v>4.0520115369193786E-4</v>
      </c>
      <c r="O69" s="46">
        <f t="shared" si="13"/>
        <v>4.6167940856192702E-4</v>
      </c>
      <c r="P69" s="46">
        <f t="shared" si="13"/>
        <v>4.849318990385544E-4</v>
      </c>
      <c r="Q69" s="46">
        <f t="shared" si="13"/>
        <v>5.3308811515684904E-4</v>
      </c>
      <c r="R69" s="46">
        <f t="shared" si="13"/>
        <v>5.499565942301359E-4</v>
      </c>
      <c r="S69" s="46">
        <f t="shared" si="13"/>
        <v>4.992405697795628E-4</v>
      </c>
      <c r="T69" s="46">
        <f t="shared" si="13"/>
        <v>4.6012420245405397E-4</v>
      </c>
      <c r="U69" s="46">
        <f t="shared" si="13"/>
        <v>5.245378140875742E-4</v>
      </c>
      <c r="V69" s="46">
        <f t="shared" si="13"/>
        <v>4.789312032875555E-4</v>
      </c>
      <c r="W69" s="46">
        <f t="shared" si="13"/>
        <v>4.9088045765951376E-4</v>
      </c>
      <c r="X69" s="46">
        <f t="shared" si="13"/>
        <v>5.0683093125161152E-4</v>
      </c>
      <c r="Y69" s="46">
        <f t="shared" si="17"/>
        <v>6.8492073730175651E-3</v>
      </c>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row>
    <row r="70" spans="1:80">
      <c r="A70" s="183">
        <f t="shared" si="11"/>
        <v>3.8411574894046057</v>
      </c>
      <c r="B70" s="183">
        <f t="shared" si="12"/>
        <v>38.707287267638179</v>
      </c>
      <c r="C70" s="20" t="str">
        <f t="shared" si="14"/>
        <v>Warehouse</v>
      </c>
      <c r="D70" s="20" t="str">
        <f t="shared" si="15"/>
        <v>MotorsRewind-New-Warehouse</v>
      </c>
      <c r="E70" s="46">
        <f t="shared" si="16"/>
        <v>3.1220958731787265E-4</v>
      </c>
      <c r="F70" s="46">
        <f t="shared" si="13"/>
        <v>6.1779837874179945E-4</v>
      </c>
      <c r="G70" s="46">
        <f t="shared" si="13"/>
        <v>6.9041290666054845E-4</v>
      </c>
      <c r="H70" s="46">
        <f t="shared" si="13"/>
        <v>7.8282805736152564E-4</v>
      </c>
      <c r="I70" s="46">
        <f t="shared" si="13"/>
        <v>7.313624691394526E-4</v>
      </c>
      <c r="J70" s="46">
        <f t="shared" si="13"/>
        <v>7.5834509095114831E-4</v>
      </c>
      <c r="K70" s="46">
        <f t="shared" si="13"/>
        <v>1.0981399476110321E-3</v>
      </c>
      <c r="L70" s="46">
        <f t="shared" si="13"/>
        <v>1.3318127589841923E-3</v>
      </c>
      <c r="M70" s="46">
        <f t="shared" si="13"/>
        <v>1.5155801081398136E-3</v>
      </c>
      <c r="N70" s="46">
        <f t="shared" si="13"/>
        <v>1.5365586542920636E-3</v>
      </c>
      <c r="O70" s="46">
        <f t="shared" si="13"/>
        <v>1.6469805252127961E-3</v>
      </c>
      <c r="P70" s="46">
        <f t="shared" si="13"/>
        <v>1.5527775101614892E-3</v>
      </c>
      <c r="Q70" s="46">
        <f t="shared" si="13"/>
        <v>1.3781405980377716E-3</v>
      </c>
      <c r="R70" s="46">
        <f t="shared" si="13"/>
        <v>1.4439845351093975E-3</v>
      </c>
      <c r="S70" s="46">
        <f t="shared" si="13"/>
        <v>1.4685307085066665E-3</v>
      </c>
      <c r="T70" s="46">
        <f t="shared" si="13"/>
        <v>1.6620898953661567E-3</v>
      </c>
      <c r="U70" s="46">
        <f t="shared" si="13"/>
        <v>1.587866626102979E-3</v>
      </c>
      <c r="V70" s="46">
        <f t="shared" si="13"/>
        <v>1.518540172927167E-3</v>
      </c>
      <c r="W70" s="46">
        <f t="shared" si="13"/>
        <v>1.5373915160514955E-3</v>
      </c>
      <c r="X70" s="46">
        <f t="shared" si="13"/>
        <v>1.3718607221860264E-3</v>
      </c>
      <c r="Y70" s="46">
        <f t="shared" si="17"/>
        <v>2.4543210768861394E-2</v>
      </c>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row>
    <row r="71" spans="1:80">
      <c r="A71" s="183">
        <f t="shared" si="11"/>
        <v>36.151029046868807</v>
      </c>
      <c r="B71" s="183">
        <f t="shared" si="12"/>
        <v>10.88987324566695</v>
      </c>
      <c r="C71" s="20" t="str">
        <f t="shared" si="14"/>
        <v>Supermarket</v>
      </c>
      <c r="D71" s="20" t="str">
        <f t="shared" si="15"/>
        <v>MotorsRewind-New-Supermarket</v>
      </c>
      <c r="E71" s="46">
        <f t="shared" si="16"/>
        <v>1.4934112645211179E-4</v>
      </c>
      <c r="F71" s="46">
        <f t="shared" si="13"/>
        <v>2.6351104171079255E-4</v>
      </c>
      <c r="G71" s="46">
        <f t="shared" si="13"/>
        <v>3.4446208760933761E-4</v>
      </c>
      <c r="H71" s="46">
        <f t="shared" si="13"/>
        <v>4.5562302681561613E-4</v>
      </c>
      <c r="I71" s="46">
        <f t="shared" si="13"/>
        <v>5.63602304697945E-4</v>
      </c>
      <c r="J71" s="46">
        <f t="shared" si="13"/>
        <v>6.5739587976289585E-4</v>
      </c>
      <c r="K71" s="46">
        <f t="shared" si="13"/>
        <v>7.2675947046606096E-4</v>
      </c>
      <c r="L71" s="46">
        <f t="shared" si="13"/>
        <v>7.7756249047077357E-4</v>
      </c>
      <c r="M71" s="46">
        <f t="shared" si="13"/>
        <v>8.1339854571431142E-4</v>
      </c>
      <c r="N71" s="46">
        <f t="shared" si="13"/>
        <v>8.4236679167559074E-4</v>
      </c>
      <c r="O71" s="46">
        <f t="shared" si="13"/>
        <v>8.6391803397602184E-4</v>
      </c>
      <c r="P71" s="46">
        <f t="shared" si="13"/>
        <v>8.7982172664478626E-4</v>
      </c>
      <c r="Q71" s="46">
        <f t="shared" si="13"/>
        <v>8.9449326356602545E-4</v>
      </c>
      <c r="R71" s="46">
        <f t="shared" si="13"/>
        <v>8.579892693369505E-4</v>
      </c>
      <c r="S71" s="46">
        <f t="shared" si="13"/>
        <v>9.1520522211011881E-4</v>
      </c>
      <c r="T71" s="46">
        <f t="shared" si="13"/>
        <v>9.1955327127378906E-4</v>
      </c>
      <c r="U71" s="46">
        <f t="shared" si="13"/>
        <v>9.1408588047417103E-4</v>
      </c>
      <c r="V71" s="46">
        <f t="shared" si="13"/>
        <v>9.0735280584298842E-4</v>
      </c>
      <c r="W71" s="46">
        <f t="shared" si="13"/>
        <v>9.0046954270199184E-4</v>
      </c>
      <c r="X71" s="46">
        <f t="shared" si="13"/>
        <v>8.9389591310265525E-4</v>
      </c>
      <c r="Y71" s="46">
        <f t="shared" si="17"/>
        <v>1.4540807694404934E-2</v>
      </c>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row>
    <row r="72" spans="1:80">
      <c r="A72" s="183">
        <f t="shared" si="11"/>
        <v>36.151029046868807</v>
      </c>
      <c r="B72" s="183">
        <f t="shared" si="12"/>
        <v>10.88987324566695</v>
      </c>
      <c r="C72" s="20" t="str">
        <f t="shared" si="14"/>
        <v>MiniMart</v>
      </c>
      <c r="D72" s="20" t="str">
        <f t="shared" si="15"/>
        <v>MotorsRewind-New-MiniMart</v>
      </c>
      <c r="E72" s="46">
        <f t="shared" si="16"/>
        <v>7.5833417079967626E-5</v>
      </c>
      <c r="F72" s="46">
        <f t="shared" si="13"/>
        <v>1.4272746656080403E-4</v>
      </c>
      <c r="G72" s="46">
        <f t="shared" si="13"/>
        <v>1.1022014354527136E-4</v>
      </c>
      <c r="H72" s="46">
        <f t="shared" si="13"/>
        <v>1.544181930916921E-4</v>
      </c>
      <c r="I72" s="46">
        <f t="shared" si="13"/>
        <v>1.6429829172403247E-4</v>
      </c>
      <c r="J72" s="46">
        <f t="shared" si="13"/>
        <v>1.4807494362772264E-4</v>
      </c>
      <c r="K72" s="46">
        <f t="shared" si="13"/>
        <v>1.4538924682666639E-4</v>
      </c>
      <c r="L72" s="46">
        <f t="shared" si="13"/>
        <v>1.520874599081075E-4</v>
      </c>
      <c r="M72" s="46">
        <f t="shared" si="13"/>
        <v>2.1713956297301595E-4</v>
      </c>
      <c r="N72" s="46">
        <f t="shared" si="13"/>
        <v>2.8344819143341019E-4</v>
      </c>
      <c r="O72" s="46">
        <f t="shared" si="13"/>
        <v>3.3179070223988662E-4</v>
      </c>
      <c r="P72" s="46">
        <f t="shared" si="13"/>
        <v>4.9806350755376223E-4</v>
      </c>
      <c r="Q72" s="46">
        <f t="shared" si="13"/>
        <v>5.2699463072331052E-4</v>
      </c>
      <c r="R72" s="46">
        <f t="shared" si="13"/>
        <v>4.952591325250523E-4</v>
      </c>
      <c r="S72" s="46">
        <f t="shared" si="13"/>
        <v>5.2834934282742813E-4</v>
      </c>
      <c r="T72" s="46">
        <f t="shared" si="13"/>
        <v>4.9317055650023177E-4</v>
      </c>
      <c r="U72" s="46">
        <f t="shared" si="13"/>
        <v>4.091472851879201E-4</v>
      </c>
      <c r="V72" s="46">
        <f t="shared" si="13"/>
        <v>4.1964604063906224E-4</v>
      </c>
      <c r="W72" s="46">
        <f t="shared" si="13"/>
        <v>4.0065359789689752E-4</v>
      </c>
      <c r="X72" s="46">
        <f t="shared" si="13"/>
        <v>4.2374261099008281E-4</v>
      </c>
      <c r="Y72" s="46">
        <f t="shared" si="17"/>
        <v>6.1204543238543244E-3</v>
      </c>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row>
    <row r="73" spans="1:80">
      <c r="A73" s="183">
        <f t="shared" si="11"/>
        <v>29.073100063190239</v>
      </c>
      <c r="B73" s="183">
        <f t="shared" si="12"/>
        <v>20.162344586324032</v>
      </c>
      <c r="C73" s="20" t="str">
        <f t="shared" si="14"/>
        <v>Restaurant</v>
      </c>
      <c r="D73" s="20" t="str">
        <f t="shared" si="15"/>
        <v>MotorsRewind-New-Restaurant</v>
      </c>
      <c r="E73" s="46">
        <f t="shared" si="16"/>
        <v>1.4469315021211271E-4</v>
      </c>
      <c r="F73" s="46">
        <f t="shared" si="13"/>
        <v>2.9242573836123253E-4</v>
      </c>
      <c r="G73" s="46">
        <f t="shared" si="13"/>
        <v>4.1787808414138873E-4</v>
      </c>
      <c r="H73" s="46">
        <f t="shared" si="13"/>
        <v>5.5602015061053506E-4</v>
      </c>
      <c r="I73" s="46">
        <f t="shared" si="13"/>
        <v>6.9080864222886514E-4</v>
      </c>
      <c r="J73" s="46">
        <f t="shared" si="13"/>
        <v>8.1051846643815143E-4</v>
      </c>
      <c r="K73" s="46">
        <f t="shared" si="13"/>
        <v>9.0432559117709489E-4</v>
      </c>
      <c r="L73" s="46">
        <f t="shared" si="13"/>
        <v>9.7673207499924782E-4</v>
      </c>
      <c r="M73" s="46">
        <f t="shared" si="13"/>
        <v>1.0326113258450613E-3</v>
      </c>
      <c r="N73" s="46">
        <f t="shared" si="13"/>
        <v>1.0775058490467124E-3</v>
      </c>
      <c r="O73" s="46">
        <f t="shared" si="13"/>
        <v>1.1188080435473981E-3</v>
      </c>
      <c r="P73" s="46">
        <f t="shared" si="13"/>
        <v>1.5618867990869981E-3</v>
      </c>
      <c r="Q73" s="46">
        <f t="shared" si="13"/>
        <v>1.7934709786498989E-3</v>
      </c>
      <c r="R73" s="46">
        <f t="shared" si="13"/>
        <v>1.7938681693895242E-3</v>
      </c>
      <c r="S73" s="46">
        <f t="shared" si="13"/>
        <v>1.8808824957620121E-3</v>
      </c>
      <c r="T73" s="46">
        <f t="shared" si="13"/>
        <v>1.9840977812820531E-3</v>
      </c>
      <c r="U73" s="46">
        <f t="shared" si="13"/>
        <v>1.7774661028977299E-3</v>
      </c>
      <c r="V73" s="46">
        <f t="shared" si="13"/>
        <v>1.7921195116982443E-3</v>
      </c>
      <c r="W73" s="46">
        <f t="shared" si="13"/>
        <v>1.6390752399883244E-3</v>
      </c>
      <c r="X73" s="46">
        <f t="shared" si="13"/>
        <v>1.7978181376604788E-3</v>
      </c>
      <c r="Y73" s="46">
        <f t="shared" si="17"/>
        <v>2.4043012333023063E-2</v>
      </c>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row>
    <row r="74" spans="1:80">
      <c r="A74" s="183">
        <f t="shared" si="11"/>
        <v>9.0815283596679972</v>
      </c>
      <c r="B74" s="183">
        <f t="shared" si="12"/>
        <v>5.5913181938628984</v>
      </c>
      <c r="C74" s="20" t="str">
        <f t="shared" si="14"/>
        <v>Lodging</v>
      </c>
      <c r="D74" s="20" t="str">
        <f t="shared" si="15"/>
        <v>MotorsRewind-New-Lodging</v>
      </c>
      <c r="E74" s="46">
        <f t="shared" si="16"/>
        <v>9.953020666381035E-5</v>
      </c>
      <c r="F74" s="46">
        <f t="shared" si="13"/>
        <v>1.9582205619876725E-4</v>
      </c>
      <c r="G74" s="46">
        <f t="shared" si="13"/>
        <v>2.1484686390069239E-4</v>
      </c>
      <c r="H74" s="46">
        <f t="shared" si="13"/>
        <v>2.9320600200570686E-4</v>
      </c>
      <c r="I74" s="46">
        <f t="shared" si="13"/>
        <v>3.1620784448846743E-4</v>
      </c>
      <c r="J74" s="46">
        <f t="shared" si="13"/>
        <v>3.5685412908212171E-4</v>
      </c>
      <c r="K74" s="46">
        <f t="shared" si="13"/>
        <v>3.8935329182254177E-4</v>
      </c>
      <c r="L74" s="46">
        <f t="shared" si="13"/>
        <v>4.2009850453017858E-4</v>
      </c>
      <c r="M74" s="46">
        <f t="shared" si="13"/>
        <v>4.8040168808535886E-4</v>
      </c>
      <c r="N74" s="46">
        <f t="shared" si="13"/>
        <v>5.3618720332234099E-4</v>
      </c>
      <c r="O74" s="46">
        <f t="shared" si="13"/>
        <v>6.322654413053291E-4</v>
      </c>
      <c r="P74" s="46">
        <f t="shared" si="13"/>
        <v>1.1253038856603257E-3</v>
      </c>
      <c r="Q74" s="46">
        <f t="shared" si="13"/>
        <v>1.3512793887529352E-3</v>
      </c>
      <c r="R74" s="46">
        <f t="shared" si="13"/>
        <v>1.4072327477169368E-3</v>
      </c>
      <c r="S74" s="46">
        <f t="shared" si="13"/>
        <v>1.4515550285130495E-3</v>
      </c>
      <c r="T74" s="46">
        <f t="shared" si="13"/>
        <v>1.5421053606097257E-3</v>
      </c>
      <c r="U74" s="46">
        <f t="shared" si="13"/>
        <v>1.3063384756239825E-3</v>
      </c>
      <c r="V74" s="46">
        <f t="shared" si="13"/>
        <v>1.2649673510640256E-3</v>
      </c>
      <c r="W74" s="46">
        <f t="shared" si="13"/>
        <v>1.1858836261334717E-3</v>
      </c>
      <c r="X74" s="46">
        <f t="shared" si="13"/>
        <v>1.2726267454069441E-3</v>
      </c>
      <c r="Y74" s="46">
        <f t="shared" si="17"/>
        <v>1.5842065840886713E-2</v>
      </c>
      <c r="AC74"/>
      <c r="AD74"/>
      <c r="AE74"/>
      <c r="AF74"/>
      <c r="AG74"/>
      <c r="AH74"/>
      <c r="AI74"/>
      <c r="AJ74"/>
      <c r="AK74"/>
      <c r="AL74"/>
      <c r="AM74"/>
      <c r="AN74"/>
      <c r="AO74"/>
      <c r="AP74"/>
      <c r="AQ74"/>
      <c r="AR74"/>
      <c r="AS74"/>
      <c r="AT74"/>
      <c r="AU74"/>
      <c r="AV74"/>
      <c r="AW74"/>
      <c r="AX74"/>
      <c r="AY74"/>
      <c r="AZ74"/>
      <c r="BA74"/>
      <c r="BB74"/>
      <c r="BC74"/>
      <c r="BD74"/>
      <c r="BE74"/>
      <c r="BF74"/>
      <c r="BG74"/>
      <c r="BH74"/>
      <c r="BI74"/>
      <c r="BJ74"/>
      <c r="BK74"/>
      <c r="BL74"/>
      <c r="BM74"/>
      <c r="BN74"/>
      <c r="BO74"/>
      <c r="BP74"/>
      <c r="BQ74"/>
      <c r="BR74"/>
      <c r="BS74"/>
      <c r="BT74"/>
      <c r="BU74"/>
      <c r="BV74"/>
      <c r="BW74"/>
      <c r="BX74"/>
      <c r="BY74"/>
      <c r="BZ74"/>
      <c r="CA74"/>
    </row>
    <row r="75" spans="1:80">
      <c r="A75" s="183">
        <f t="shared" si="11"/>
        <v>9.7064520427386292</v>
      </c>
      <c r="B75" s="183">
        <f t="shared" si="12"/>
        <v>7.2955317177553614</v>
      </c>
      <c r="C75" s="20" t="str">
        <f t="shared" si="14"/>
        <v>Hospital</v>
      </c>
      <c r="D75" s="20" t="str">
        <f t="shared" si="15"/>
        <v>MotorsRewind-New-Hospital</v>
      </c>
      <c r="E75" s="46">
        <f t="shared" si="16"/>
        <v>4.2581502003852798E-4</v>
      </c>
      <c r="F75" s="46">
        <f t="shared" si="13"/>
        <v>7.334820073842019E-4</v>
      </c>
      <c r="G75" s="46">
        <f t="shared" si="13"/>
        <v>9.8916437165641122E-4</v>
      </c>
      <c r="H75" s="46">
        <f t="shared" si="13"/>
        <v>1.0932337345256587E-3</v>
      </c>
      <c r="I75" s="46">
        <f t="shared" si="13"/>
        <v>9.6472044649988618E-4</v>
      </c>
      <c r="J75" s="46">
        <f t="shared" ref="F75:X78" si="18">J50*$A75/8760000*1000</f>
        <v>1.0008426668065822E-3</v>
      </c>
      <c r="K75" s="46">
        <f t="shared" si="18"/>
        <v>1.0363010309455258E-3</v>
      </c>
      <c r="L75" s="46">
        <f t="shared" si="18"/>
        <v>9.8799028834603781E-4</v>
      </c>
      <c r="M75" s="46">
        <f t="shared" si="18"/>
        <v>1.0547428415745613E-3</v>
      </c>
      <c r="N75" s="46">
        <f t="shared" si="18"/>
        <v>1.1645804353861823E-3</v>
      </c>
      <c r="O75" s="46">
        <f t="shared" si="18"/>
        <v>1.4335863469183176E-3</v>
      </c>
      <c r="P75" s="46">
        <f t="shared" si="18"/>
        <v>1.7767827987638669E-3</v>
      </c>
      <c r="Q75" s="46">
        <f t="shared" si="18"/>
        <v>2.0749935238873404E-3</v>
      </c>
      <c r="R75" s="46">
        <f t="shared" si="18"/>
        <v>1.8913964361068497E-3</v>
      </c>
      <c r="S75" s="46">
        <f t="shared" si="18"/>
        <v>1.846559077464942E-3</v>
      </c>
      <c r="T75" s="46">
        <f t="shared" si="18"/>
        <v>1.8158593070086496E-3</v>
      </c>
      <c r="U75" s="46">
        <f t="shared" si="18"/>
        <v>1.6660349495190277E-3</v>
      </c>
      <c r="V75" s="46">
        <f t="shared" si="18"/>
        <v>1.5701943968754093E-3</v>
      </c>
      <c r="W75" s="46">
        <f t="shared" si="18"/>
        <v>1.4472533866962565E-3</v>
      </c>
      <c r="X75" s="46">
        <f t="shared" si="18"/>
        <v>1.4612243158887864E-3</v>
      </c>
      <c r="Y75" s="46">
        <f t="shared" si="17"/>
        <v>2.643475738229302E-2</v>
      </c>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row>
    <row r="76" spans="1:80">
      <c r="A76" s="183">
        <f t="shared" si="11"/>
        <v>9.7064520427386292</v>
      </c>
      <c r="B76" s="183">
        <f t="shared" si="12"/>
        <v>5.5913181938628913</v>
      </c>
      <c r="C76" s="20" t="str">
        <f t="shared" si="14"/>
        <v>Residential Care</v>
      </c>
      <c r="D76" s="20" t="str">
        <f t="shared" si="15"/>
        <v>MotorsRewind-New-Residential Care</v>
      </c>
      <c r="E76" s="46">
        <f t="shared" si="16"/>
        <v>4.6386116715599351E-4</v>
      </c>
      <c r="F76" s="46">
        <f t="shared" si="18"/>
        <v>8.4029861730454392E-4</v>
      </c>
      <c r="G76" s="46">
        <f t="shared" si="18"/>
        <v>1.110062351971138E-3</v>
      </c>
      <c r="H76" s="46">
        <f t="shared" si="18"/>
        <v>1.2526758948675609E-3</v>
      </c>
      <c r="I76" s="46">
        <f t="shared" si="18"/>
        <v>1.1856104923324367E-3</v>
      </c>
      <c r="J76" s="46">
        <f t="shared" si="18"/>
        <v>1.2958684382649802E-3</v>
      </c>
      <c r="K76" s="46">
        <f t="shared" si="18"/>
        <v>1.348309200690234E-3</v>
      </c>
      <c r="L76" s="46">
        <f t="shared" si="18"/>
        <v>1.3414276774527979E-3</v>
      </c>
      <c r="M76" s="46">
        <f t="shared" si="18"/>
        <v>1.5004758652548676E-3</v>
      </c>
      <c r="N76" s="46">
        <f t="shared" si="18"/>
        <v>1.6641773775270049E-3</v>
      </c>
      <c r="O76" s="46">
        <f t="shared" si="18"/>
        <v>1.9747898205342124E-3</v>
      </c>
      <c r="P76" s="46">
        <f t="shared" si="18"/>
        <v>2.4672733507035082E-3</v>
      </c>
      <c r="Q76" s="46">
        <f t="shared" si="18"/>
        <v>2.7640209727075931E-3</v>
      </c>
      <c r="R76" s="46">
        <f t="shared" si="18"/>
        <v>2.514770788833047E-3</v>
      </c>
      <c r="S76" s="46">
        <f t="shared" si="18"/>
        <v>2.6051013752873995E-3</v>
      </c>
      <c r="T76" s="46">
        <f t="shared" si="18"/>
        <v>2.5613227065102539E-3</v>
      </c>
      <c r="U76" s="46">
        <f t="shared" si="18"/>
        <v>2.3433892475714169E-3</v>
      </c>
      <c r="V76" s="46">
        <f t="shared" si="18"/>
        <v>2.2901594178432825E-3</v>
      </c>
      <c r="W76" s="46">
        <f t="shared" si="18"/>
        <v>2.1958102132069723E-3</v>
      </c>
      <c r="X76" s="46">
        <f t="shared" si="18"/>
        <v>2.1692458728470245E-3</v>
      </c>
      <c r="Y76" s="46">
        <f t="shared" si="17"/>
        <v>3.588865084886627E-2</v>
      </c>
      <c r="AC76"/>
      <c r="AD76"/>
      <c r="AE76"/>
      <c r="AF76"/>
      <c r="AG76"/>
      <c r="AH76"/>
      <c r="AI76"/>
      <c r="AJ76"/>
      <c r="AK76"/>
      <c r="AL76"/>
      <c r="AM76"/>
      <c r="AN76"/>
      <c r="AO76"/>
      <c r="AP76"/>
      <c r="AQ76"/>
      <c r="AR76"/>
      <c r="AS76"/>
      <c r="AT76"/>
      <c r="AU76"/>
      <c r="AV76"/>
      <c r="AW76"/>
      <c r="AX76"/>
      <c r="AY76"/>
      <c r="AZ76"/>
      <c r="BA76"/>
      <c r="BB76"/>
      <c r="BC76"/>
      <c r="BD76"/>
      <c r="BE76"/>
      <c r="BF76"/>
      <c r="BG76"/>
      <c r="BH76"/>
      <c r="BI76"/>
      <c r="BJ76"/>
      <c r="BK76"/>
      <c r="BL76"/>
      <c r="BM76"/>
      <c r="BN76"/>
      <c r="BO76"/>
      <c r="BP76"/>
      <c r="BQ76"/>
      <c r="BR76"/>
      <c r="BS76"/>
      <c r="BT76"/>
      <c r="BU76"/>
      <c r="BV76"/>
      <c r="BW76"/>
      <c r="BX76"/>
      <c r="BY76"/>
      <c r="BZ76"/>
      <c r="CA76"/>
    </row>
    <row r="77" spans="1:80">
      <c r="A77" s="183">
        <f t="shared" si="11"/>
        <v>8.0701417906265238</v>
      </c>
      <c r="B77" s="183">
        <f t="shared" si="12"/>
        <v>36.852792999506775</v>
      </c>
      <c r="C77" s="20" t="str">
        <f t="shared" si="14"/>
        <v>Assembly</v>
      </c>
      <c r="D77" s="20" t="str">
        <f t="shared" si="15"/>
        <v>MotorsRewind-New-Assembly</v>
      </c>
      <c r="E77" s="46">
        <f t="shared" si="16"/>
        <v>2.7282723668328393E-4</v>
      </c>
      <c r="F77" s="46">
        <f t="shared" si="18"/>
        <v>5.4298619242700409E-4</v>
      </c>
      <c r="G77" s="46">
        <f t="shared" si="18"/>
        <v>5.8142004912214789E-4</v>
      </c>
      <c r="H77" s="46">
        <f t="shared" si="18"/>
        <v>8.9153848004896704E-4</v>
      </c>
      <c r="I77" s="46">
        <f t="shared" si="18"/>
        <v>9.8150176806185443E-4</v>
      </c>
      <c r="J77" s="46">
        <f t="shared" si="18"/>
        <v>1.0892854334419357E-3</v>
      </c>
      <c r="K77" s="46">
        <f t="shared" si="18"/>
        <v>8.4029193503706693E-4</v>
      </c>
      <c r="L77" s="46">
        <f t="shared" si="18"/>
        <v>9.6166047311498483E-4</v>
      </c>
      <c r="M77" s="46">
        <f t="shared" si="18"/>
        <v>1.5441115594179856E-3</v>
      </c>
      <c r="N77" s="46">
        <f t="shared" si="18"/>
        <v>2.2504278523448086E-3</v>
      </c>
      <c r="O77" s="46">
        <f t="shared" si="18"/>
        <v>2.5826367347039315E-3</v>
      </c>
      <c r="P77" s="46">
        <f t="shared" si="18"/>
        <v>3.2551979807100822E-3</v>
      </c>
      <c r="Q77" s="46">
        <f t="shared" si="18"/>
        <v>4.3609146686255425E-3</v>
      </c>
      <c r="R77" s="46">
        <f t="shared" si="18"/>
        <v>4.9223252476385884E-3</v>
      </c>
      <c r="S77" s="46">
        <f t="shared" si="18"/>
        <v>5.3297631771158102E-3</v>
      </c>
      <c r="T77" s="46">
        <f t="shared" si="18"/>
        <v>5.267489308629243E-3</v>
      </c>
      <c r="U77" s="46">
        <f t="shared" si="18"/>
        <v>5.0242879350174043E-3</v>
      </c>
      <c r="V77" s="46">
        <f t="shared" si="18"/>
        <v>4.9220429405551517E-3</v>
      </c>
      <c r="W77" s="46">
        <f t="shared" si="18"/>
        <v>4.8583393756627281E-3</v>
      </c>
      <c r="X77" s="46">
        <f t="shared" si="18"/>
        <v>4.7139298752325769E-3</v>
      </c>
      <c r="Y77" s="46">
        <f t="shared" si="17"/>
        <v>5.5192978223591094E-2</v>
      </c>
      <c r="AC77"/>
      <c r="AD77"/>
      <c r="AE77"/>
      <c r="AF77"/>
      <c r="AG77"/>
      <c r="AH77"/>
      <c r="AI77"/>
      <c r="AJ77"/>
      <c r="AK77"/>
      <c r="AL77"/>
      <c r="AM77"/>
      <c r="AN77"/>
      <c r="AO77"/>
      <c r="AP77"/>
      <c r="AQ77"/>
      <c r="AR77"/>
      <c r="AS77"/>
      <c r="AT77"/>
      <c r="AU77"/>
      <c r="AV77"/>
      <c r="AW77"/>
      <c r="AX77"/>
      <c r="AY77"/>
      <c r="AZ77"/>
      <c r="BA77"/>
      <c r="BB77"/>
      <c r="BC77"/>
      <c r="BD77"/>
      <c r="BE77"/>
      <c r="BF77"/>
      <c r="BG77"/>
      <c r="BH77"/>
      <c r="BI77"/>
      <c r="BJ77"/>
      <c r="BK77"/>
      <c r="BL77"/>
      <c r="BM77"/>
      <c r="BN77"/>
      <c r="BO77"/>
      <c r="BP77"/>
      <c r="BQ77"/>
      <c r="BR77"/>
      <c r="BS77"/>
      <c r="BT77"/>
      <c r="BU77"/>
      <c r="BV77"/>
      <c r="BW77"/>
      <c r="BX77"/>
      <c r="BY77"/>
      <c r="BZ77"/>
      <c r="CA77"/>
    </row>
    <row r="78" spans="1:80">
      <c r="A78" s="183">
        <f t="shared" si="11"/>
        <v>8.1837109758233986</v>
      </c>
      <c r="B78" s="183">
        <f t="shared" si="12"/>
        <v>29.434815926981109</v>
      </c>
      <c r="C78" s="20" t="str">
        <f t="shared" si="14"/>
        <v>Other</v>
      </c>
      <c r="D78" s="20" t="str">
        <f t="shared" si="15"/>
        <v>MotorsRewind-New-Other</v>
      </c>
      <c r="E78" s="46">
        <f t="shared" si="16"/>
        <v>1.117191044779273E-3</v>
      </c>
      <c r="F78" s="46">
        <f t="shared" si="18"/>
        <v>1.8624682999666864E-3</v>
      </c>
      <c r="G78" s="46">
        <f t="shared" si="18"/>
        <v>2.6426029773932783E-3</v>
      </c>
      <c r="H78" s="46">
        <f t="shared" si="18"/>
        <v>3.2869070467073831E-3</v>
      </c>
      <c r="I78" s="46">
        <f t="shared" si="18"/>
        <v>3.1978407499961819E-3</v>
      </c>
      <c r="J78" s="46">
        <f t="shared" si="18"/>
        <v>4.1809807200293503E-3</v>
      </c>
      <c r="K78" s="46">
        <f t="shared" si="18"/>
        <v>4.5769129979421576E-3</v>
      </c>
      <c r="L78" s="46">
        <f t="shared" si="18"/>
        <v>5.3765450142948664E-3</v>
      </c>
      <c r="M78" s="46">
        <f t="shared" si="18"/>
        <v>6.1984217287077955E-3</v>
      </c>
      <c r="N78" s="46">
        <f t="shared" si="18"/>
        <v>6.3131795517244113E-3</v>
      </c>
      <c r="O78" s="46">
        <f t="shared" si="18"/>
        <v>7.3596933485887738E-3</v>
      </c>
      <c r="P78" s="46">
        <f t="shared" si="18"/>
        <v>8.0166658071770102E-3</v>
      </c>
      <c r="Q78" s="46">
        <f t="shared" si="18"/>
        <v>8.3588708454726043E-3</v>
      </c>
      <c r="R78" s="46">
        <f t="shared" si="18"/>
        <v>7.9327467379172924E-3</v>
      </c>
      <c r="S78" s="46">
        <f t="shared" si="18"/>
        <v>8.6359653486966156E-3</v>
      </c>
      <c r="T78" s="46">
        <f t="shared" si="18"/>
        <v>7.8843176692435079E-3</v>
      </c>
      <c r="U78" s="46">
        <f t="shared" si="18"/>
        <v>8.1849960377070839E-3</v>
      </c>
      <c r="V78" s="46">
        <f t="shared" si="18"/>
        <v>7.7880898571243869E-3</v>
      </c>
      <c r="W78" s="46">
        <f t="shared" si="18"/>
        <v>7.3843695288379517E-3</v>
      </c>
      <c r="X78" s="46">
        <f t="shared" si="18"/>
        <v>7.1526653738136353E-3</v>
      </c>
      <c r="Y78" s="46">
        <f t="shared" si="17"/>
        <v>0.11745143068612025</v>
      </c>
      <c r="AC78"/>
      <c r="AD78"/>
      <c r="AE78"/>
      <c r="AF78"/>
      <c r="AG78"/>
      <c r="AH78"/>
      <c r="AI78"/>
      <c r="AJ78"/>
      <c r="AK78"/>
      <c r="AL78"/>
      <c r="AM78"/>
      <c r="AN78"/>
      <c r="AO78"/>
      <c r="AP78"/>
      <c r="AQ78"/>
      <c r="AR78"/>
      <c r="AS78"/>
      <c r="AT78"/>
      <c r="AU78"/>
      <c r="AV78"/>
      <c r="AW78"/>
      <c r="AX78"/>
      <c r="AY78"/>
      <c r="AZ78"/>
      <c r="BA78"/>
      <c r="BB78"/>
      <c r="BC78"/>
      <c r="BD78"/>
      <c r="BE78"/>
      <c r="BF78"/>
      <c r="BG78"/>
      <c r="BH78"/>
      <c r="BI78"/>
      <c r="BJ78"/>
      <c r="BK78"/>
      <c r="BL78"/>
      <c r="BM78"/>
      <c r="BN78"/>
      <c r="BO78"/>
      <c r="BP78"/>
      <c r="BQ78"/>
      <c r="BR78"/>
      <c r="BS78"/>
      <c r="BT78"/>
      <c r="BU78"/>
      <c r="BV78"/>
      <c r="BW78"/>
      <c r="BX78"/>
      <c r="BY78"/>
      <c r="BZ78"/>
      <c r="CA78"/>
    </row>
    <row r="79" spans="1:80">
      <c r="A79" s="152"/>
      <c r="AC79"/>
      <c r="AD79"/>
      <c r="AE79"/>
      <c r="AF79"/>
      <c r="AG79"/>
      <c r="AH79"/>
      <c r="AI79"/>
      <c r="AJ79"/>
      <c r="AK79"/>
      <c r="AL79"/>
      <c r="AM79"/>
      <c r="AN79"/>
      <c r="AO79"/>
      <c r="AP79"/>
      <c r="AQ79"/>
      <c r="AR79"/>
      <c r="AS79"/>
      <c r="AT79"/>
      <c r="AU79"/>
      <c r="AV79"/>
      <c r="AW79"/>
      <c r="AX79"/>
      <c r="AY79"/>
      <c r="AZ79"/>
      <c r="BA79"/>
      <c r="BB79"/>
      <c r="BC79"/>
      <c r="BD79"/>
      <c r="BE79"/>
      <c r="BF79"/>
      <c r="BG79"/>
      <c r="BH79"/>
      <c r="BI79"/>
      <c r="BJ79"/>
      <c r="BK79"/>
      <c r="BL79"/>
      <c r="BM79"/>
      <c r="BN79"/>
      <c r="BO79"/>
      <c r="BP79"/>
      <c r="BQ79"/>
      <c r="BR79"/>
      <c r="BS79"/>
      <c r="BT79"/>
      <c r="BU79"/>
      <c r="BV79"/>
      <c r="BW79"/>
      <c r="BX79"/>
      <c r="BY79"/>
      <c r="BZ79"/>
      <c r="CA79"/>
    </row>
    <row r="80" spans="1:80">
      <c r="D80" s="40"/>
      <c r="E80" s="40">
        <f>SUM(E61:E79)</f>
        <v>5.3250329834317852E-3</v>
      </c>
      <c r="F80" s="40">
        <f t="shared" ref="F80:X80" si="19">SUM(F61:F79)</f>
        <v>9.0238757661146498E-3</v>
      </c>
      <c r="G80" s="40">
        <f t="shared" si="19"/>
        <v>1.1924111793174345E-2</v>
      </c>
      <c r="H80" s="40">
        <f t="shared" si="19"/>
        <v>1.6115814714632151E-2</v>
      </c>
      <c r="I80" s="40">
        <f t="shared" si="19"/>
        <v>1.7542485128572462E-2</v>
      </c>
      <c r="J80" s="40">
        <f t="shared" si="19"/>
        <v>1.8708433937767562E-2</v>
      </c>
      <c r="K80" s="40">
        <f t="shared" si="19"/>
        <v>2.2938067519574626E-2</v>
      </c>
      <c r="L80" s="40">
        <f t="shared" si="19"/>
        <v>2.4054196364251341E-2</v>
      </c>
      <c r="M80" s="40">
        <f t="shared" si="19"/>
        <v>2.7070258491059079E-2</v>
      </c>
      <c r="N80" s="40">
        <f t="shared" si="19"/>
        <v>3.0689040990488733E-2</v>
      </c>
      <c r="O80" s="40">
        <f t="shared" si="19"/>
        <v>3.3706303217401687E-2</v>
      </c>
      <c r="P80" s="40">
        <f t="shared" si="19"/>
        <v>3.9659574355639556E-2</v>
      </c>
      <c r="Q80" s="40">
        <f t="shared" si="19"/>
        <v>4.4231082882291516E-2</v>
      </c>
      <c r="R80" s="40">
        <f t="shared" si="19"/>
        <v>4.2704368253049803E-2</v>
      </c>
      <c r="S80" s="40">
        <f t="shared" si="19"/>
        <v>4.5688352798785054E-2</v>
      </c>
      <c r="T80" s="40">
        <f t="shared" si="19"/>
        <v>4.4551715793053927E-2</v>
      </c>
      <c r="U80" s="40">
        <f t="shared" si="19"/>
        <v>4.327923140474188E-2</v>
      </c>
      <c r="V80" s="40">
        <f t="shared" si="19"/>
        <v>4.1068275860138587E-2</v>
      </c>
      <c r="W80" s="40">
        <f t="shared" si="19"/>
        <v>3.9912242888780869E-2</v>
      </c>
      <c r="X80" s="40">
        <f t="shared" si="19"/>
        <v>4.0778100803268429E-2</v>
      </c>
      <c r="Y80" s="40">
        <f>SUM(Y61:Y79)</f>
        <v>0.59897056594621811</v>
      </c>
      <c r="Z80" s="40"/>
      <c r="AA80" s="40">
        <f>SUM(AA61:AA62)</f>
        <v>0.37875369007259563</v>
      </c>
      <c r="AB80" s="94"/>
      <c r="AC80"/>
      <c r="AD80"/>
      <c r="AE80"/>
      <c r="AF80"/>
      <c r="AG80"/>
      <c r="AH80"/>
      <c r="AI80"/>
      <c r="AJ80"/>
      <c r="AK80"/>
      <c r="AL80"/>
      <c r="AM80"/>
      <c r="AN80"/>
      <c r="AO80"/>
      <c r="AP80"/>
      <c r="AQ80"/>
      <c r="AR80"/>
      <c r="AS80"/>
      <c r="AT80"/>
      <c r="AU80"/>
      <c r="AV80"/>
      <c r="AW80"/>
      <c r="AX80"/>
      <c r="AY80"/>
      <c r="AZ80"/>
      <c r="BA80"/>
      <c r="BB80"/>
      <c r="BC80"/>
      <c r="BD80"/>
      <c r="BE80"/>
      <c r="BF80"/>
      <c r="BG80"/>
      <c r="BH80"/>
      <c r="BI80"/>
      <c r="BJ80"/>
      <c r="BK80"/>
      <c r="BL80"/>
      <c r="BM80"/>
      <c r="BN80"/>
      <c r="BO80"/>
      <c r="BP80"/>
      <c r="BQ80"/>
      <c r="BR80"/>
      <c r="BS80"/>
      <c r="BT80"/>
      <c r="BU80"/>
      <c r="BV80"/>
      <c r="BW80"/>
      <c r="BX80"/>
      <c r="BY80"/>
      <c r="BZ80"/>
      <c r="CA80"/>
    </row>
    <row r="81" spans="1:79">
      <c r="AC81"/>
      <c r="AD81"/>
      <c r="AE81"/>
      <c r="AF81"/>
      <c r="AG81"/>
      <c r="AH81"/>
      <c r="AI81"/>
      <c r="AJ81"/>
      <c r="AK81"/>
      <c r="AL81"/>
      <c r="AM81"/>
      <c r="AN81"/>
      <c r="AO81"/>
      <c r="AP81"/>
      <c r="AQ81"/>
      <c r="AR81"/>
      <c r="AS81"/>
      <c r="AT81"/>
      <c r="AU81"/>
      <c r="AV81"/>
      <c r="AW81"/>
      <c r="AX81"/>
      <c r="AY81"/>
      <c r="AZ81"/>
      <c r="BA81"/>
      <c r="BB81"/>
      <c r="BC81"/>
      <c r="BD81"/>
      <c r="BE81"/>
      <c r="BF81"/>
      <c r="BG81"/>
      <c r="BH81"/>
      <c r="BI81"/>
      <c r="BJ81"/>
      <c r="BK81"/>
      <c r="BL81"/>
      <c r="BM81"/>
      <c r="BN81"/>
      <c r="BO81"/>
      <c r="BP81"/>
      <c r="BQ81"/>
      <c r="BR81"/>
      <c r="BS81"/>
      <c r="BT81"/>
      <c r="BU81"/>
      <c r="BV81"/>
      <c r="BW81"/>
      <c r="BX81"/>
      <c r="BY81"/>
      <c r="BZ81"/>
      <c r="CA81"/>
    </row>
    <row r="82" spans="1:79">
      <c r="AC82"/>
      <c r="AD82"/>
      <c r="AE82"/>
      <c r="AF82"/>
      <c r="AG82"/>
      <c r="AH82"/>
      <c r="AI82"/>
      <c r="AJ82"/>
      <c r="AK82"/>
      <c r="AL82"/>
      <c r="AM82"/>
      <c r="AN82"/>
      <c r="AO82"/>
      <c r="AP82"/>
      <c r="AQ82"/>
      <c r="AR82"/>
      <c r="AS82"/>
      <c r="AT82"/>
      <c r="AU82"/>
      <c r="AV82"/>
      <c r="AW82"/>
      <c r="AX82"/>
      <c r="AY82"/>
      <c r="AZ82"/>
      <c r="BA82"/>
      <c r="BB82"/>
      <c r="BC82"/>
      <c r="BD82"/>
      <c r="BE82"/>
      <c r="BF82"/>
      <c r="BG82"/>
      <c r="BH82"/>
      <c r="BI82"/>
      <c r="BJ82"/>
      <c r="BK82"/>
      <c r="BL82"/>
      <c r="BM82"/>
      <c r="BN82"/>
      <c r="BO82"/>
      <c r="BP82"/>
      <c r="BQ82"/>
      <c r="BR82"/>
      <c r="BS82"/>
      <c r="BT82"/>
      <c r="BU82"/>
      <c r="BV82"/>
      <c r="BW82"/>
      <c r="BX82"/>
      <c r="BY82"/>
      <c r="BZ82"/>
      <c r="CA82"/>
    </row>
    <row r="83" spans="1:79" ht="15">
      <c r="A83" s="99" t="s">
        <v>259</v>
      </c>
      <c r="B83" s="100"/>
      <c r="AC83"/>
      <c r="AD83"/>
      <c r="AE83"/>
      <c r="AF83"/>
      <c r="AG83"/>
      <c r="AH83"/>
      <c r="AI83"/>
      <c r="AJ83"/>
      <c r="AK83"/>
      <c r="AL83"/>
      <c r="AM83"/>
      <c r="AN83"/>
      <c r="AO83"/>
      <c r="AP83"/>
      <c r="AQ83"/>
      <c r="AR83"/>
      <c r="AS83"/>
      <c r="AT83"/>
      <c r="AU83"/>
      <c r="AV83"/>
      <c r="AW83"/>
      <c r="AX83"/>
      <c r="AY83"/>
      <c r="AZ83"/>
      <c r="BA83"/>
      <c r="BB83"/>
      <c r="BC83"/>
      <c r="BD83"/>
      <c r="BE83"/>
      <c r="BF83"/>
      <c r="BG83"/>
      <c r="BH83"/>
      <c r="BI83"/>
      <c r="BJ83"/>
      <c r="BK83"/>
      <c r="BL83"/>
      <c r="BM83"/>
      <c r="BN83"/>
      <c r="BO83"/>
      <c r="BP83"/>
      <c r="BQ83"/>
      <c r="BR83"/>
      <c r="BS83"/>
      <c r="BT83"/>
      <c r="BU83"/>
      <c r="BV83"/>
      <c r="BW83"/>
      <c r="BX83"/>
      <c r="BY83"/>
      <c r="BZ83"/>
      <c r="CA83"/>
    </row>
    <row r="84" spans="1:79" ht="15">
      <c r="C84" s="119"/>
      <c r="D84" s="119"/>
      <c r="E84" s="92">
        <f>E59</f>
        <v>2016</v>
      </c>
      <c r="F84" s="92">
        <f t="shared" ref="F84:X84" si="20">F59</f>
        <v>2017</v>
      </c>
      <c r="G84" s="92">
        <f t="shared" si="20"/>
        <v>2018</v>
      </c>
      <c r="H84" s="92">
        <f t="shared" si="20"/>
        <v>2019</v>
      </c>
      <c r="I84" s="92">
        <f t="shared" si="20"/>
        <v>2020</v>
      </c>
      <c r="J84" s="92">
        <f t="shared" si="20"/>
        <v>2021</v>
      </c>
      <c r="K84" s="92">
        <f t="shared" si="20"/>
        <v>2022</v>
      </c>
      <c r="L84" s="92">
        <f t="shared" si="20"/>
        <v>2023</v>
      </c>
      <c r="M84" s="92">
        <f t="shared" si="20"/>
        <v>2024</v>
      </c>
      <c r="N84" s="92">
        <f t="shared" si="20"/>
        <v>2025</v>
      </c>
      <c r="O84" s="92">
        <f t="shared" si="20"/>
        <v>2026</v>
      </c>
      <c r="P84" s="92">
        <f t="shared" si="20"/>
        <v>2027</v>
      </c>
      <c r="Q84" s="92">
        <f t="shared" si="20"/>
        <v>2028</v>
      </c>
      <c r="R84" s="92">
        <f t="shared" si="20"/>
        <v>2029</v>
      </c>
      <c r="S84" s="92">
        <f t="shared" si="20"/>
        <v>2030</v>
      </c>
      <c r="T84" s="92">
        <f t="shared" si="20"/>
        <v>2031</v>
      </c>
      <c r="U84" s="92">
        <f t="shared" si="20"/>
        <v>2032</v>
      </c>
      <c r="V84" s="92">
        <f t="shared" si="20"/>
        <v>2033</v>
      </c>
      <c r="W84" s="92">
        <f t="shared" si="20"/>
        <v>2034</v>
      </c>
      <c r="X84" s="92">
        <f t="shared" si="20"/>
        <v>2035</v>
      </c>
      <c r="Y84" s="92" t="s">
        <v>362</v>
      </c>
      <c r="AC84"/>
      <c r="AD84"/>
      <c r="AE84"/>
      <c r="AF84"/>
      <c r="AG84"/>
      <c r="AH84"/>
      <c r="AI84"/>
      <c r="AJ84"/>
      <c r="AK84"/>
      <c r="AL84"/>
      <c r="AM84"/>
      <c r="AN84"/>
      <c r="AO84"/>
      <c r="AP84"/>
      <c r="AQ84"/>
      <c r="AR84"/>
      <c r="AS84"/>
      <c r="AT84"/>
      <c r="AU84"/>
      <c r="AV84"/>
      <c r="AW84"/>
      <c r="AX84"/>
      <c r="AY84"/>
      <c r="AZ84"/>
      <c r="BA84"/>
      <c r="BB84"/>
      <c r="BC84"/>
      <c r="BD84"/>
      <c r="BE84"/>
      <c r="BF84"/>
      <c r="BG84"/>
      <c r="BH84"/>
      <c r="BI84"/>
      <c r="BJ84"/>
      <c r="BK84"/>
      <c r="BL84"/>
      <c r="BM84"/>
      <c r="BN84"/>
      <c r="BO84"/>
      <c r="BP84"/>
      <c r="BQ84"/>
      <c r="BR84"/>
      <c r="BS84"/>
      <c r="BT84"/>
      <c r="BU84"/>
      <c r="BV84"/>
      <c r="BW84"/>
      <c r="BX84"/>
      <c r="BY84"/>
      <c r="BZ84"/>
      <c r="CA84"/>
    </row>
    <row r="85" spans="1:79" ht="15">
      <c r="C85" s="120" t="s">
        <v>256</v>
      </c>
      <c r="D85" s="120" t="s">
        <v>256</v>
      </c>
      <c r="E85" s="93" t="str">
        <f>CONCATENATE("aMW_",E$11)</f>
        <v>aMW_2016</v>
      </c>
      <c r="F85" s="93" t="str">
        <f t="shared" ref="F85:X85" si="21">CONCATENATE("aMW_",F$11)</f>
        <v>aMW_2017</v>
      </c>
      <c r="G85" s="93" t="str">
        <f t="shared" si="21"/>
        <v>aMW_2018</v>
      </c>
      <c r="H85" s="93" t="str">
        <f t="shared" si="21"/>
        <v>aMW_2019</v>
      </c>
      <c r="I85" s="93" t="str">
        <f t="shared" si="21"/>
        <v>aMW_2020</v>
      </c>
      <c r="J85" s="93" t="str">
        <f t="shared" si="21"/>
        <v>aMW_2021</v>
      </c>
      <c r="K85" s="93" t="str">
        <f t="shared" si="21"/>
        <v>aMW_2022</v>
      </c>
      <c r="L85" s="93" t="str">
        <f t="shared" si="21"/>
        <v>aMW_2023</v>
      </c>
      <c r="M85" s="93" t="str">
        <f t="shared" si="21"/>
        <v>aMW_2024</v>
      </c>
      <c r="N85" s="93" t="str">
        <f t="shared" si="21"/>
        <v>aMW_2025</v>
      </c>
      <c r="O85" s="93" t="str">
        <f t="shared" si="21"/>
        <v>aMW_2026</v>
      </c>
      <c r="P85" s="93" t="str">
        <f t="shared" si="21"/>
        <v>aMW_2027</v>
      </c>
      <c r="Q85" s="93" t="str">
        <f t="shared" si="21"/>
        <v>aMW_2028</v>
      </c>
      <c r="R85" s="93" t="str">
        <f t="shared" si="21"/>
        <v>aMW_2029</v>
      </c>
      <c r="S85" s="93" t="str">
        <f t="shared" si="21"/>
        <v>aMW_2030</v>
      </c>
      <c r="T85" s="93" t="str">
        <f t="shared" si="21"/>
        <v>aMW_2031</v>
      </c>
      <c r="U85" s="93" t="str">
        <f t="shared" si="21"/>
        <v>aMW_2032</v>
      </c>
      <c r="V85" s="93" t="str">
        <f t="shared" si="21"/>
        <v>aMW_2033</v>
      </c>
      <c r="W85" s="93" t="str">
        <f t="shared" si="21"/>
        <v>aMW_2034</v>
      </c>
      <c r="X85" s="93" t="str">
        <f t="shared" si="21"/>
        <v>aMW_2035</v>
      </c>
      <c r="Y85" s="93" t="s">
        <v>411</v>
      </c>
      <c r="AC85"/>
      <c r="AD85"/>
      <c r="AE85"/>
      <c r="AF85"/>
      <c r="AG85"/>
      <c r="AH85"/>
      <c r="AI85"/>
      <c r="AJ85"/>
      <c r="AK85"/>
      <c r="AL85"/>
      <c r="AM85"/>
      <c r="AN85"/>
      <c r="AO85"/>
      <c r="AP85"/>
      <c r="AQ85"/>
      <c r="AR85"/>
      <c r="AS85"/>
      <c r="AT85"/>
      <c r="AU85"/>
      <c r="AV85"/>
      <c r="AW85"/>
      <c r="AX85"/>
      <c r="AY85"/>
      <c r="AZ85"/>
      <c r="BA85"/>
      <c r="BB85"/>
      <c r="BC85"/>
      <c r="BD85"/>
      <c r="BE85"/>
      <c r="BF85"/>
      <c r="BG85"/>
      <c r="BH85"/>
      <c r="BI85"/>
      <c r="BJ85"/>
      <c r="BK85"/>
      <c r="BL85"/>
      <c r="BM85"/>
      <c r="BN85"/>
      <c r="BO85"/>
      <c r="BP85"/>
      <c r="BQ85"/>
      <c r="BR85"/>
      <c r="BS85"/>
      <c r="BT85"/>
      <c r="BU85"/>
      <c r="BV85"/>
      <c r="BW85"/>
      <c r="BX85"/>
      <c r="BY85"/>
      <c r="BZ85"/>
      <c r="CA85"/>
    </row>
    <row r="86" spans="1:79">
      <c r="B86" s="20" t="s">
        <v>50</v>
      </c>
      <c r="C86" s="115" t="s">
        <v>260</v>
      </c>
      <c r="D86" s="115" t="s">
        <v>261</v>
      </c>
      <c r="E86" s="46">
        <f>DSUM($B$60:$Y$78,E$60,$C$85:$D86)</f>
        <v>0</v>
      </c>
      <c r="F86" s="46">
        <f>DSUM($B$60:$Y$78,F$60,$C$85:$D86)</f>
        <v>0</v>
      </c>
      <c r="G86" s="46">
        <f>DSUM($B$60:$Y$78,G$60,$C$85:$D86)</f>
        <v>0</v>
      </c>
      <c r="H86" s="46">
        <f>DSUM($B$60:$Y$78,H$60,$C$85:$D86)</f>
        <v>0</v>
      </c>
      <c r="I86" s="46">
        <f>DSUM($B$60:$Y$78,I$60,$C$85:$D86)</f>
        <v>0</v>
      </c>
      <c r="J86" s="46">
        <f>DSUM($B$60:$Y$78,J$60,$C$85:$D86)</f>
        <v>0</v>
      </c>
      <c r="K86" s="46">
        <f>DSUM($B$60:$Y$78,K$60,$C$85:$D86)</f>
        <v>0</v>
      </c>
      <c r="L86" s="46">
        <f>DSUM($B$60:$Y$78,L$60,$C$85:$D86)</f>
        <v>0</v>
      </c>
      <c r="M86" s="46">
        <f>DSUM($B$60:$Y$78,M$60,$C$85:$D86)</f>
        <v>0</v>
      </c>
      <c r="N86" s="46">
        <f>DSUM($B$60:$Y$78,N$60,$C$85:$D86)</f>
        <v>0</v>
      </c>
      <c r="O86" s="46">
        <f>DSUM($B$60:$Y$78,O$60,$C$85:$D86)</f>
        <v>0</v>
      </c>
      <c r="P86" s="46">
        <f>DSUM($B$60:$Y$78,P$60,$C$85:$D86)</f>
        <v>0</v>
      </c>
      <c r="Q86" s="46">
        <f>DSUM($B$60:$Y$78,Q$60,$C$85:$D86)</f>
        <v>0</v>
      </c>
      <c r="R86" s="46">
        <f>DSUM($B$60:$Y$78,R$60,$C$85:$D86)</f>
        <v>0</v>
      </c>
      <c r="S86" s="46">
        <f>DSUM($B$60:$Y$78,S$60,$C$85:$D86)</f>
        <v>0</v>
      </c>
      <c r="T86" s="46">
        <f>DSUM($B$60:$Y$78,T$60,$C$85:$D86)</f>
        <v>0</v>
      </c>
      <c r="U86" s="46">
        <f>DSUM($B$60:$Y$78,U$60,$C$85:$D86)</f>
        <v>0</v>
      </c>
      <c r="V86" s="46">
        <f>DSUM($B$60:$Y$78,V$60,$C$85:$D86)</f>
        <v>0</v>
      </c>
      <c r="W86" s="46">
        <f>DSUM($B$60:$Y$78,W$60,$C$85:$D86)</f>
        <v>0</v>
      </c>
      <c r="X86" s="46">
        <f>DSUM($B$60:$Y$78,X$60,$C$85:$D86)</f>
        <v>0</v>
      </c>
      <c r="Y86" s="46">
        <f>DSUM($B$60:$Y$78,Y$60,$C$85:$D86)</f>
        <v>0</v>
      </c>
      <c r="AC86"/>
      <c r="AD86"/>
      <c r="AE86"/>
      <c r="AF86"/>
      <c r="AG86"/>
      <c r="AH86"/>
      <c r="AI86"/>
      <c r="AJ86"/>
      <c r="AK86"/>
      <c r="AL86"/>
      <c r="AM86"/>
      <c r="AN86"/>
      <c r="AO86"/>
      <c r="AP86"/>
      <c r="AQ86"/>
      <c r="AR86"/>
      <c r="AS86"/>
      <c r="AT86"/>
      <c r="AU86"/>
      <c r="AV86"/>
      <c r="AW86"/>
      <c r="AX86"/>
      <c r="AY86"/>
      <c r="AZ86"/>
      <c r="BA86"/>
      <c r="BB86"/>
      <c r="BC86"/>
      <c r="BD86"/>
      <c r="BE86"/>
      <c r="BF86"/>
      <c r="BG86"/>
      <c r="BH86"/>
      <c r="BI86"/>
      <c r="BJ86"/>
      <c r="BK86"/>
      <c r="BL86"/>
      <c r="BM86"/>
      <c r="BN86"/>
      <c r="BO86"/>
      <c r="BP86"/>
      <c r="BQ86"/>
      <c r="BR86"/>
      <c r="BS86"/>
      <c r="BT86"/>
      <c r="BU86"/>
      <c r="BV86"/>
      <c r="BW86"/>
      <c r="BX86"/>
      <c r="BY86"/>
      <c r="BZ86"/>
      <c r="CA86"/>
    </row>
    <row r="87" spans="1:79">
      <c r="B87" s="20" t="s">
        <v>51</v>
      </c>
      <c r="C87" s="115" t="s">
        <v>262</v>
      </c>
      <c r="D87" s="115" t="s">
        <v>263</v>
      </c>
      <c r="E87" s="46">
        <f>DSUM($B$60:$Y$78,E$60,$C$85:$D87)</f>
        <v>9.8920639385833187E-4</v>
      </c>
      <c r="F87" s="46">
        <f>DSUM($B$60:$Y$78,F$60,$C$85:$D87)</f>
        <v>1.7696026808875129E-3</v>
      </c>
      <c r="G87" s="46">
        <f>DSUM($B$60:$Y$78,G$60,$C$85:$D87)</f>
        <v>2.3140735875282416E-3</v>
      </c>
      <c r="H87" s="46">
        <f>DSUM($B$60:$Y$78,H$60,$C$85:$D87)</f>
        <v>2.6391156313989262E-3</v>
      </c>
      <c r="I87" s="46">
        <f>DSUM($B$60:$Y$78,I$60,$C$85:$D87)</f>
        <v>2.4665387833207901E-3</v>
      </c>
      <c r="J87" s="46">
        <f>DSUM($B$60:$Y$78,J$60,$C$85:$D87)</f>
        <v>2.6535652341536844E-3</v>
      </c>
      <c r="K87" s="46">
        <f>DSUM($B$60:$Y$78,K$60,$C$85:$D87)</f>
        <v>2.7739635234583018E-3</v>
      </c>
      <c r="L87" s="46">
        <f>DSUM($B$60:$Y$78,L$60,$C$85:$D87)</f>
        <v>2.749516470329014E-3</v>
      </c>
      <c r="M87" s="46">
        <f>DSUM($B$60:$Y$78,M$60,$C$85:$D87)</f>
        <v>3.0356203949147877E-3</v>
      </c>
      <c r="N87" s="46">
        <f>DSUM($B$60:$Y$78,N$60,$C$85:$D87)</f>
        <v>3.3649450162355279E-3</v>
      </c>
      <c r="O87" s="46">
        <f>DSUM($B$60:$Y$78,O$60,$C$85:$D87)</f>
        <v>4.0406416087578594E-3</v>
      </c>
      <c r="P87" s="46">
        <f>DSUM($B$60:$Y$78,P$60,$C$85:$D87)</f>
        <v>5.3693600351277012E-3</v>
      </c>
      <c r="Q87" s="46">
        <f>DSUM($B$60:$Y$78,Q$60,$C$85:$D87)</f>
        <v>6.1902938853478692E-3</v>
      </c>
      <c r="R87" s="46">
        <f>DSUM($B$60:$Y$78,R$60,$C$85:$D87)</f>
        <v>5.8133999726568339E-3</v>
      </c>
      <c r="S87" s="46">
        <f>DSUM($B$60:$Y$78,S$60,$C$85:$D87)</f>
        <v>5.9032154812653911E-3</v>
      </c>
      <c r="T87" s="46">
        <f>DSUM($B$60:$Y$78,T$60,$C$85:$D87)</f>
        <v>5.9192873741286296E-3</v>
      </c>
      <c r="U87" s="46">
        <f>DSUM($B$60:$Y$78,U$60,$C$85:$D87)</f>
        <v>5.3157626727144275E-3</v>
      </c>
      <c r="V87" s="46">
        <f>DSUM($B$60:$Y$78,V$60,$C$85:$D87)</f>
        <v>5.1253211657827178E-3</v>
      </c>
      <c r="W87" s="46">
        <f>DSUM($B$60:$Y$78,W$60,$C$85:$D87)</f>
        <v>4.8289472260367007E-3</v>
      </c>
      <c r="X87" s="46">
        <f>DSUM($B$60:$Y$78,X$60,$C$85:$D87)</f>
        <v>4.9030969341427554E-3</v>
      </c>
      <c r="Y87" s="46">
        <f>DSUM($B$60:$Y$78,Y$60,$C$85:$D87)</f>
        <v>7.8165474072045993E-2</v>
      </c>
      <c r="AC87"/>
      <c r="AD87"/>
      <c r="AE87"/>
      <c r="AF87"/>
      <c r="AG87"/>
      <c r="AH87"/>
      <c r="AI87"/>
      <c r="AJ87"/>
      <c r="AK87"/>
      <c r="AL87"/>
      <c r="AM87"/>
      <c r="AN87"/>
      <c r="AO87"/>
      <c r="AP87"/>
      <c r="AQ87"/>
      <c r="AR87"/>
      <c r="AS87"/>
      <c r="AT87"/>
      <c r="AU87"/>
      <c r="AV87"/>
      <c r="AW87"/>
      <c r="AX87"/>
      <c r="AY87"/>
      <c r="AZ87"/>
      <c r="BA87"/>
      <c r="BB87"/>
      <c r="BC87"/>
      <c r="BD87"/>
      <c r="BE87"/>
      <c r="BF87"/>
      <c r="BG87"/>
      <c r="BH87"/>
      <c r="BI87"/>
      <c r="BJ87"/>
      <c r="BK87"/>
      <c r="BL87"/>
      <c r="BM87"/>
      <c r="BN87"/>
      <c r="BO87"/>
      <c r="BP87"/>
      <c r="BQ87"/>
      <c r="BR87"/>
      <c r="BS87"/>
      <c r="BT87"/>
      <c r="BU87"/>
      <c r="BV87"/>
      <c r="BW87"/>
      <c r="BX87"/>
      <c r="BY87"/>
      <c r="BZ87"/>
      <c r="CA87"/>
    </row>
    <row r="88" spans="1:79">
      <c r="B88" s="20" t="s">
        <v>52</v>
      </c>
      <c r="C88" s="115" t="s">
        <v>264</v>
      </c>
      <c r="D88" s="115" t="s">
        <v>265</v>
      </c>
      <c r="E88" s="46">
        <f>DSUM($B$60:$Y$78,E$60,$C$85:$D88)</f>
        <v>1.2143809373904113E-3</v>
      </c>
      <c r="F88" s="46">
        <f>DSUM($B$60:$Y$78,F$60,$C$85:$D88)</f>
        <v>2.1758411891591098E-3</v>
      </c>
      <c r="G88" s="46">
        <f>DSUM($B$60:$Y$78,G$60,$C$85:$D88)</f>
        <v>2.7687558186828506E-3</v>
      </c>
      <c r="H88" s="46">
        <f>DSUM($B$60:$Y$78,H$60,$C$85:$D88)</f>
        <v>3.2491568513062351E-3</v>
      </c>
      <c r="I88" s="46">
        <f>DSUM($B$60:$Y$78,I$60,$C$85:$D88)</f>
        <v>3.1944393797427675E-3</v>
      </c>
      <c r="J88" s="46">
        <f>DSUM($B$60:$Y$78,J$60,$C$85:$D88)</f>
        <v>3.4590360575443026E-3</v>
      </c>
      <c r="K88" s="46">
        <f>DSUM($B$60:$Y$78,K$60,$C$85:$D88)</f>
        <v>3.6461122407510293E-3</v>
      </c>
      <c r="L88" s="46">
        <f>DSUM($B$60:$Y$78,L$60,$C$85:$D88)</f>
        <v>3.6791664207078954E-3</v>
      </c>
      <c r="M88" s="46">
        <f>DSUM($B$60:$Y$78,M$60,$C$85:$D88)</f>
        <v>4.0661585036021151E-3</v>
      </c>
      <c r="N88" s="46">
        <f>DSUM($B$60:$Y$78,N$60,$C$85:$D88)</f>
        <v>4.4907599993445294E-3</v>
      </c>
      <c r="O88" s="46">
        <f>DSUM($B$60:$Y$78,O$60,$C$85:$D88)</f>
        <v>5.2363503449737673E-3</v>
      </c>
      <c r="P88" s="46">
        <f>DSUM($B$60:$Y$78,P$60,$C$85:$D88)</f>
        <v>6.7472452693262495E-3</v>
      </c>
      <c r="Q88" s="46">
        <f>DSUM($B$60:$Y$78,Q$60,$C$85:$D88)</f>
        <v>7.6117817796372044E-3</v>
      </c>
      <c r="R88" s="46">
        <f>DSUM($B$60:$Y$78,R$60,$C$85:$D88)</f>
        <v>7.1666483745188364E-3</v>
      </c>
      <c r="S88" s="46">
        <f>DSUM($B$60:$Y$78,S$60,$C$85:$D88)</f>
        <v>7.346770046202938E-3</v>
      </c>
      <c r="T88" s="46">
        <f>DSUM($B$60:$Y$78,T$60,$C$85:$D88)</f>
        <v>7.3320112019026502E-3</v>
      </c>
      <c r="U88" s="46">
        <f>DSUM($B$60:$Y$78,U$60,$C$85:$D88)</f>
        <v>6.6389958383765183E-3</v>
      </c>
      <c r="V88" s="46">
        <f>DSUM($B$60:$Y$78,V$60,$C$85:$D88)</f>
        <v>6.4523200122647683E-3</v>
      </c>
      <c r="W88" s="46">
        <f>DSUM($B$60:$Y$78,W$60,$C$85:$D88)</f>
        <v>6.1300703666355896E-3</v>
      </c>
      <c r="X88" s="46">
        <f>DSUM($B$60:$Y$78,X$60,$C$85:$D88)</f>
        <v>6.2207354582354928E-3</v>
      </c>
      <c r="Y88" s="46">
        <f>DSUM($B$60:$Y$78,Y$60,$C$85:$D88)</f>
        <v>9.8826736090305262E-2</v>
      </c>
      <c r="AC88"/>
      <c r="AD88"/>
      <c r="AE88"/>
      <c r="AF88"/>
      <c r="AG88"/>
      <c r="AH88"/>
      <c r="AI88"/>
      <c r="AJ88"/>
      <c r="AK88"/>
      <c r="AL88"/>
      <c r="AM88"/>
      <c r="AN88"/>
      <c r="AO88"/>
      <c r="AP88"/>
      <c r="AQ88"/>
      <c r="AR88"/>
      <c r="AS88"/>
      <c r="AT88"/>
      <c r="AU88"/>
      <c r="AV88"/>
      <c r="AW88"/>
      <c r="AX88"/>
      <c r="AY88"/>
      <c r="AZ88"/>
      <c r="BA88"/>
      <c r="BB88"/>
      <c r="BC88"/>
      <c r="BD88"/>
      <c r="BE88"/>
      <c r="BF88"/>
      <c r="BG88"/>
      <c r="BH88"/>
      <c r="BI88"/>
      <c r="BJ88"/>
      <c r="BK88"/>
      <c r="BL88"/>
      <c r="BM88"/>
      <c r="BN88"/>
      <c r="BO88"/>
      <c r="BP88"/>
      <c r="BQ88"/>
      <c r="BR88"/>
      <c r="BS88"/>
      <c r="BT88"/>
      <c r="BU88"/>
      <c r="BV88"/>
      <c r="BW88"/>
      <c r="BX88"/>
      <c r="BY88"/>
      <c r="BZ88"/>
      <c r="CA88"/>
    </row>
    <row r="89" spans="1:79">
      <c r="B89" s="20" t="s">
        <v>53</v>
      </c>
      <c r="C89" s="115" t="s">
        <v>266</v>
      </c>
      <c r="D89" s="115" t="s">
        <v>267</v>
      </c>
      <c r="E89" s="46">
        <f>DSUM($B$60:$Y$78,E$60,$C$85:$D89)</f>
        <v>3.0034947328027627E-3</v>
      </c>
      <c r="F89" s="46">
        <f>DSUM($B$60:$Y$78,F$60,$C$85:$D89)</f>
        <v>5.2006355558542171E-3</v>
      </c>
      <c r="G89" s="46">
        <f>DSUM($B$60:$Y$78,G$60,$C$85:$D89)</f>
        <v>6.6288951400751035E-3</v>
      </c>
      <c r="H89" s="46">
        <f>DSUM($B$60:$Y$78,H$60,$C$85:$D89)</f>
        <v>8.1789125372237238E-3</v>
      </c>
      <c r="I89" s="46">
        <f>DSUM($B$60:$Y$78,I$60,$C$85:$D89)</f>
        <v>8.3409166502808867E-3</v>
      </c>
      <c r="J89" s="46">
        <f>DSUM($B$60:$Y$78,J$60,$C$85:$D89)</f>
        <v>9.708964840683669E-3</v>
      </c>
      <c r="K89" s="46">
        <f>DSUM($B$60:$Y$78,K$60,$C$85:$D89)</f>
        <v>1.0533217326000332E-2</v>
      </c>
      <c r="L89" s="46">
        <f>DSUM($B$60:$Y$78,L$60,$C$85:$D89)</f>
        <v>1.1515112257701569E-2</v>
      </c>
      <c r="M89" s="46">
        <f>DSUM($B$60:$Y$78,M$60,$C$85:$D89)</f>
        <v>1.3322372154740365E-2</v>
      </c>
      <c r="N89" s="46">
        <f>DSUM($B$60:$Y$78,N$60,$C$85:$D89)</f>
        <v>1.4366285308881115E-2</v>
      </c>
      <c r="O89" s="46">
        <f>DSUM($B$60:$Y$78,O$60,$C$85:$D89)</f>
        <v>1.6440282825914955E-2</v>
      </c>
      <c r="P89" s="46">
        <f>DSUM($B$60:$Y$78,P$60,$C$85:$D89)</f>
        <v>2.0384677439423723E-2</v>
      </c>
      <c r="Q89" s="46">
        <f>DSUM($B$60:$Y$78,Q$60,$C$85:$D89)</f>
        <v>2.2443573648122134E-2</v>
      </c>
      <c r="R89" s="46">
        <f>DSUM($B$60:$Y$78,R$60,$C$85:$D89)</f>
        <v>2.1139706461543201E-2</v>
      </c>
      <c r="S89" s="46">
        <f>DSUM($B$60:$Y$78,S$60,$C$85:$D89)</f>
        <v>2.2108992315543762E-2</v>
      </c>
      <c r="T89" s="46">
        <f>DSUM($B$60:$Y$78,T$60,$C$85:$D89)</f>
        <v>2.133248333325196E-2</v>
      </c>
      <c r="U89" s="46">
        <f>DSUM($B$60:$Y$78,U$60,$C$85:$D89)</f>
        <v>2.0108245981183305E-2</v>
      </c>
      <c r="V89" s="46">
        <f>DSUM($B$60:$Y$78,V$60,$C$85:$D89)</f>
        <v>1.9587545570137511E-2</v>
      </c>
      <c r="W89" s="46">
        <f>DSUM($B$60:$Y$78,W$60,$C$85:$D89)</f>
        <v>1.851279949553036E-2</v>
      </c>
      <c r="X89" s="46">
        <f>DSUM($B$60:$Y$78,X$60,$C$85:$D89)</f>
        <v>1.8809533743919596E-2</v>
      </c>
      <c r="Y89" s="46">
        <f>DSUM($B$60:$Y$78,Y$60,$C$85:$D89)</f>
        <v>0.29166664731881425</v>
      </c>
      <c r="AC89"/>
      <c r="AD89"/>
      <c r="AE89"/>
      <c r="AF89"/>
      <c r="AG89"/>
      <c r="AH89"/>
      <c r="AI89"/>
      <c r="AJ89"/>
      <c r="AK89"/>
      <c r="AL89"/>
      <c r="AM89"/>
      <c r="AN89"/>
      <c r="AO89"/>
      <c r="AP89"/>
      <c r="AQ89"/>
      <c r="AR89"/>
      <c r="AS89"/>
      <c r="AT89"/>
      <c r="AU89"/>
      <c r="AV89"/>
      <c r="AW89"/>
      <c r="AX89"/>
      <c r="AY89"/>
      <c r="AZ89"/>
      <c r="BA89"/>
      <c r="BB89"/>
      <c r="BC89"/>
      <c r="BD89"/>
      <c r="BE89"/>
      <c r="BF89"/>
      <c r="BG89"/>
      <c r="BH89"/>
      <c r="BI89"/>
      <c r="BJ89"/>
      <c r="BK89"/>
      <c r="BL89"/>
      <c r="BM89"/>
      <c r="BN89"/>
      <c r="BO89"/>
      <c r="BP89"/>
      <c r="BQ89"/>
      <c r="BR89"/>
      <c r="BS89"/>
      <c r="BT89"/>
      <c r="BU89"/>
      <c r="BV89"/>
      <c r="BW89"/>
      <c r="BX89"/>
      <c r="BY89"/>
      <c r="BZ89"/>
      <c r="CA89"/>
    </row>
    <row r="90" spans="1:79">
      <c r="B90" s="20" t="s">
        <v>54</v>
      </c>
      <c r="C90" s="115" t="s">
        <v>268</v>
      </c>
      <c r="D90" s="115" t="s">
        <v>269</v>
      </c>
      <c r="E90" s="46">
        <f>DSUM($B$60:$Y$78,E$60,$C$85:$D90)</f>
        <v>5.3250329834317852E-3</v>
      </c>
      <c r="F90" s="46">
        <f>DSUM($B$60:$Y$78,F$60,$C$85:$D90)</f>
        <v>9.0238757661146498E-3</v>
      </c>
      <c r="G90" s="46">
        <f>DSUM($B$60:$Y$78,G$60,$C$85:$D90)</f>
        <v>1.1924111793174345E-2</v>
      </c>
      <c r="H90" s="46">
        <f>DSUM($B$60:$Y$78,H$60,$C$85:$D90)</f>
        <v>1.6115814714632151E-2</v>
      </c>
      <c r="I90" s="46">
        <f>DSUM($B$60:$Y$78,I$60,$C$85:$D90)</f>
        <v>1.7542485128572462E-2</v>
      </c>
      <c r="J90" s="46">
        <f>DSUM($B$60:$Y$78,J$60,$C$85:$D90)</f>
        <v>1.8708433937767562E-2</v>
      </c>
      <c r="K90" s="46">
        <f>DSUM($B$60:$Y$78,K$60,$C$85:$D90)</f>
        <v>2.2938067519574626E-2</v>
      </c>
      <c r="L90" s="46">
        <f>DSUM($B$60:$Y$78,L$60,$C$85:$D90)</f>
        <v>2.4054196364251341E-2</v>
      </c>
      <c r="M90" s="46">
        <f>DSUM($B$60:$Y$78,M$60,$C$85:$D90)</f>
        <v>2.7070258491059079E-2</v>
      </c>
      <c r="N90" s="46">
        <f>DSUM($B$60:$Y$78,N$60,$C$85:$D90)</f>
        <v>3.0689040990488733E-2</v>
      </c>
      <c r="O90" s="46">
        <f>DSUM($B$60:$Y$78,O$60,$C$85:$D90)</f>
        <v>3.3706303217401687E-2</v>
      </c>
      <c r="P90" s="46">
        <f>DSUM($B$60:$Y$78,P$60,$C$85:$D90)</f>
        <v>3.9659574355639556E-2</v>
      </c>
      <c r="Q90" s="46">
        <f>DSUM($B$60:$Y$78,Q$60,$C$85:$D90)</f>
        <v>4.4231082882291516E-2</v>
      </c>
      <c r="R90" s="46">
        <f>DSUM($B$60:$Y$78,R$60,$C$85:$D90)</f>
        <v>4.2704368253049803E-2</v>
      </c>
      <c r="S90" s="46">
        <f>DSUM($B$60:$Y$78,S$60,$C$85:$D90)</f>
        <v>4.5688352798785054E-2</v>
      </c>
      <c r="T90" s="46">
        <f>DSUM($B$60:$Y$78,T$60,$C$85:$D90)</f>
        <v>4.4551715793053927E-2</v>
      </c>
      <c r="U90" s="46">
        <f>DSUM($B$60:$Y$78,U$60,$C$85:$D90)</f>
        <v>4.327923140474188E-2</v>
      </c>
      <c r="V90" s="46">
        <f>DSUM($B$60:$Y$78,V$60,$C$85:$D90)</f>
        <v>4.1068275860138587E-2</v>
      </c>
      <c r="W90" s="46">
        <f>DSUM($B$60:$Y$78,W$60,$C$85:$D90)</f>
        <v>3.9912242888780869E-2</v>
      </c>
      <c r="X90" s="46">
        <f>DSUM($B$60:$Y$78,X$60,$C$85:$D90)</f>
        <v>4.0778100803268429E-2</v>
      </c>
      <c r="Y90" s="46">
        <f>DSUM($B$60:$Y$78,Y$60,$C$85:$D90)</f>
        <v>0.59897056594621811</v>
      </c>
      <c r="AC90"/>
      <c r="AD90"/>
      <c r="AE90"/>
      <c r="AF90"/>
      <c r="AG90"/>
      <c r="AH90"/>
      <c r="AI90"/>
      <c r="AJ90"/>
      <c r="AK90"/>
      <c r="AL90"/>
      <c r="AM90"/>
      <c r="AN90"/>
      <c r="AO90"/>
      <c r="AP90"/>
      <c r="AQ90"/>
      <c r="AR90"/>
      <c r="AS90"/>
      <c r="AT90"/>
      <c r="AU90"/>
      <c r="AV90"/>
      <c r="AW90"/>
      <c r="AX90"/>
      <c r="AY90"/>
      <c r="AZ90"/>
      <c r="BA90"/>
      <c r="BB90"/>
      <c r="BC90"/>
      <c r="BD90"/>
      <c r="BE90"/>
      <c r="BF90"/>
      <c r="BG90"/>
      <c r="BH90"/>
      <c r="BI90"/>
      <c r="BJ90"/>
      <c r="BK90"/>
      <c r="BL90"/>
      <c r="BM90"/>
      <c r="BN90"/>
      <c r="BO90"/>
      <c r="BP90"/>
      <c r="BQ90"/>
      <c r="BR90"/>
      <c r="BS90"/>
      <c r="BT90"/>
      <c r="BU90"/>
      <c r="BV90"/>
      <c r="BW90"/>
      <c r="BX90"/>
      <c r="BY90"/>
      <c r="BZ90"/>
      <c r="CA90"/>
    </row>
    <row r="91" spans="1:79">
      <c r="B91" s="20" t="s">
        <v>55</v>
      </c>
      <c r="C91" s="115" t="s">
        <v>270</v>
      </c>
      <c r="D91" s="115" t="s">
        <v>271</v>
      </c>
      <c r="E91" s="46">
        <f>DSUM($B$60:$Y$78,E$60,$C$85:$D91)</f>
        <v>5.3250329834317852E-3</v>
      </c>
      <c r="F91" s="46">
        <f>DSUM($B$60:$Y$78,F$60,$C$85:$D91)</f>
        <v>9.0238757661146498E-3</v>
      </c>
      <c r="G91" s="46">
        <f>DSUM($B$60:$Y$78,G$60,$C$85:$D91)</f>
        <v>1.1924111793174345E-2</v>
      </c>
      <c r="H91" s="46">
        <f>DSUM($B$60:$Y$78,H$60,$C$85:$D91)</f>
        <v>1.6115814714632151E-2</v>
      </c>
      <c r="I91" s="46">
        <f>DSUM($B$60:$Y$78,I$60,$C$85:$D91)</f>
        <v>1.7542485128572462E-2</v>
      </c>
      <c r="J91" s="46">
        <f>DSUM($B$60:$Y$78,J$60,$C$85:$D91)</f>
        <v>1.8708433937767562E-2</v>
      </c>
      <c r="K91" s="46">
        <f>DSUM($B$60:$Y$78,K$60,$C$85:$D91)</f>
        <v>2.2938067519574626E-2</v>
      </c>
      <c r="L91" s="46">
        <f>DSUM($B$60:$Y$78,L$60,$C$85:$D91)</f>
        <v>2.4054196364251341E-2</v>
      </c>
      <c r="M91" s="46">
        <f>DSUM($B$60:$Y$78,M$60,$C$85:$D91)</f>
        <v>2.7070258491059079E-2</v>
      </c>
      <c r="N91" s="46">
        <f>DSUM($B$60:$Y$78,N$60,$C$85:$D91)</f>
        <v>3.0689040990488733E-2</v>
      </c>
      <c r="O91" s="46">
        <f>DSUM($B$60:$Y$78,O$60,$C$85:$D91)</f>
        <v>3.3706303217401687E-2</v>
      </c>
      <c r="P91" s="46">
        <f>DSUM($B$60:$Y$78,P$60,$C$85:$D91)</f>
        <v>3.9659574355639556E-2</v>
      </c>
      <c r="Q91" s="46">
        <f>DSUM($B$60:$Y$78,Q$60,$C$85:$D91)</f>
        <v>4.4231082882291516E-2</v>
      </c>
      <c r="R91" s="46">
        <f>DSUM($B$60:$Y$78,R$60,$C$85:$D91)</f>
        <v>4.2704368253049803E-2</v>
      </c>
      <c r="S91" s="46">
        <f>DSUM($B$60:$Y$78,S$60,$C$85:$D91)</f>
        <v>4.5688352798785054E-2</v>
      </c>
      <c r="T91" s="46">
        <f>DSUM($B$60:$Y$78,T$60,$C$85:$D91)</f>
        <v>4.4551715793053927E-2</v>
      </c>
      <c r="U91" s="46">
        <f>DSUM($B$60:$Y$78,U$60,$C$85:$D91)</f>
        <v>4.327923140474188E-2</v>
      </c>
      <c r="V91" s="46">
        <f>DSUM($B$60:$Y$78,V$60,$C$85:$D91)</f>
        <v>4.1068275860138587E-2</v>
      </c>
      <c r="W91" s="46">
        <f>DSUM($B$60:$Y$78,W$60,$C$85:$D91)</f>
        <v>3.9912242888780869E-2</v>
      </c>
      <c r="X91" s="46">
        <f>DSUM($B$60:$Y$78,X$60,$C$85:$D91)</f>
        <v>4.0778100803268429E-2</v>
      </c>
      <c r="Y91" s="46">
        <f>DSUM($B$60:$Y$78,Y$60,$C$85:$D91)</f>
        <v>0.59897056594621811</v>
      </c>
      <c r="AC91"/>
      <c r="AD91"/>
      <c r="AE91"/>
      <c r="AF91"/>
      <c r="AG91"/>
      <c r="AH91"/>
      <c r="AI91"/>
      <c r="AJ91"/>
      <c r="AK91"/>
      <c r="AL91"/>
      <c r="AM91"/>
      <c r="AN91"/>
      <c r="AO91"/>
      <c r="AP91"/>
      <c r="AQ91"/>
      <c r="AR91"/>
      <c r="AS91"/>
      <c r="AT91"/>
      <c r="AU91"/>
      <c r="AV91"/>
      <c r="AW91"/>
      <c r="AX91"/>
      <c r="AY91"/>
      <c r="AZ91"/>
      <c r="BA91"/>
      <c r="BB91"/>
      <c r="BC91"/>
      <c r="BD91"/>
      <c r="BE91"/>
      <c r="BF91"/>
      <c r="BG91"/>
      <c r="BH91"/>
      <c r="BI91"/>
      <c r="BJ91"/>
      <c r="BK91"/>
      <c r="BL91"/>
      <c r="BM91"/>
      <c r="BN91"/>
      <c r="BO91"/>
      <c r="BP91"/>
      <c r="BQ91"/>
      <c r="BR91"/>
      <c r="BS91"/>
      <c r="BT91"/>
      <c r="BU91"/>
      <c r="BV91"/>
      <c r="BW91"/>
      <c r="BX91"/>
      <c r="BY91"/>
      <c r="BZ91"/>
      <c r="CA91"/>
    </row>
    <row r="92" spans="1:79">
      <c r="B92" s="20" t="s">
        <v>56</v>
      </c>
      <c r="C92" s="115" t="s">
        <v>272</v>
      </c>
      <c r="D92" s="115" t="s">
        <v>273</v>
      </c>
      <c r="E92" s="46">
        <f>DSUM($B$60:$Y$78,E$60,$C$85:$D92)</f>
        <v>5.3250329834317852E-3</v>
      </c>
      <c r="F92" s="46">
        <f>DSUM($B$60:$Y$78,F$60,$C$85:$D92)</f>
        <v>9.0238757661146498E-3</v>
      </c>
      <c r="G92" s="46">
        <f>DSUM($B$60:$Y$78,G$60,$C$85:$D92)</f>
        <v>1.1924111793174345E-2</v>
      </c>
      <c r="H92" s="46">
        <f>DSUM($B$60:$Y$78,H$60,$C$85:$D92)</f>
        <v>1.6115814714632151E-2</v>
      </c>
      <c r="I92" s="46">
        <f>DSUM($B$60:$Y$78,I$60,$C$85:$D92)</f>
        <v>1.7542485128572462E-2</v>
      </c>
      <c r="J92" s="46">
        <f>DSUM($B$60:$Y$78,J$60,$C$85:$D92)</f>
        <v>1.8708433937767562E-2</v>
      </c>
      <c r="K92" s="46">
        <f>DSUM($B$60:$Y$78,K$60,$C$85:$D92)</f>
        <v>2.2938067519574626E-2</v>
      </c>
      <c r="L92" s="46">
        <f>DSUM($B$60:$Y$78,L$60,$C$85:$D92)</f>
        <v>2.4054196364251341E-2</v>
      </c>
      <c r="M92" s="46">
        <f>DSUM($B$60:$Y$78,M$60,$C$85:$D92)</f>
        <v>2.7070258491059079E-2</v>
      </c>
      <c r="N92" s="46">
        <f>DSUM($B$60:$Y$78,N$60,$C$85:$D92)</f>
        <v>3.0689040990488733E-2</v>
      </c>
      <c r="O92" s="46">
        <f>DSUM($B$60:$Y$78,O$60,$C$85:$D92)</f>
        <v>3.3706303217401687E-2</v>
      </c>
      <c r="P92" s="46">
        <f>DSUM($B$60:$Y$78,P$60,$C$85:$D92)</f>
        <v>3.9659574355639556E-2</v>
      </c>
      <c r="Q92" s="46">
        <f>DSUM($B$60:$Y$78,Q$60,$C$85:$D92)</f>
        <v>4.4231082882291516E-2</v>
      </c>
      <c r="R92" s="46">
        <f>DSUM($B$60:$Y$78,R$60,$C$85:$D92)</f>
        <v>4.2704368253049803E-2</v>
      </c>
      <c r="S92" s="46">
        <f>DSUM($B$60:$Y$78,S$60,$C$85:$D92)</f>
        <v>4.5688352798785054E-2</v>
      </c>
      <c r="T92" s="46">
        <f>DSUM($B$60:$Y$78,T$60,$C$85:$D92)</f>
        <v>4.4551715793053927E-2</v>
      </c>
      <c r="U92" s="46">
        <f>DSUM($B$60:$Y$78,U$60,$C$85:$D92)</f>
        <v>4.327923140474188E-2</v>
      </c>
      <c r="V92" s="46">
        <f>DSUM($B$60:$Y$78,V$60,$C$85:$D92)</f>
        <v>4.1068275860138587E-2</v>
      </c>
      <c r="W92" s="46">
        <f>DSUM($B$60:$Y$78,W$60,$C$85:$D92)</f>
        <v>3.9912242888780869E-2</v>
      </c>
      <c r="X92" s="46">
        <f>DSUM($B$60:$Y$78,X$60,$C$85:$D92)</f>
        <v>4.0778100803268429E-2</v>
      </c>
      <c r="Y92" s="46">
        <f>DSUM($B$60:$Y$78,Y$60,$C$85:$D92)</f>
        <v>0.59897056594621811</v>
      </c>
      <c r="AC92"/>
      <c r="AD92"/>
      <c r="AE92"/>
      <c r="AF92"/>
      <c r="AG92"/>
      <c r="AH92"/>
      <c r="AI92"/>
      <c r="AJ92"/>
      <c r="AK92"/>
      <c r="AL92"/>
      <c r="AM92"/>
      <c r="AN92"/>
      <c r="AO92"/>
      <c r="AP92"/>
      <c r="AQ92"/>
      <c r="AR92"/>
      <c r="AS92"/>
      <c r="AT92"/>
      <c r="AU92"/>
      <c r="AV92"/>
      <c r="AW92"/>
      <c r="AX92"/>
      <c r="AY92"/>
      <c r="AZ92"/>
      <c r="BA92"/>
      <c r="BB92"/>
      <c r="BC92"/>
      <c r="BD92"/>
      <c r="BE92"/>
      <c r="BF92"/>
      <c r="BG92"/>
      <c r="BH92"/>
      <c r="BI92"/>
      <c r="BJ92"/>
      <c r="BK92"/>
      <c r="BL92"/>
      <c r="BM92"/>
      <c r="BN92"/>
      <c r="BO92"/>
      <c r="BP92"/>
      <c r="BQ92"/>
      <c r="BR92"/>
      <c r="BS92"/>
      <c r="BT92"/>
      <c r="BU92"/>
      <c r="BV92"/>
      <c r="BW92"/>
      <c r="BX92"/>
      <c r="BY92"/>
      <c r="BZ92"/>
      <c r="CA92"/>
    </row>
    <row r="93" spans="1:79">
      <c r="B93" s="20" t="s">
        <v>57</v>
      </c>
      <c r="C93" s="115" t="s">
        <v>274</v>
      </c>
      <c r="D93" s="115" t="s">
        <v>275</v>
      </c>
      <c r="E93" s="46">
        <f>DSUM($B$60:$Y$78,E$60,$C$85:$D93)</f>
        <v>5.3250329834317852E-3</v>
      </c>
      <c r="F93" s="46">
        <f>DSUM($B$60:$Y$78,F$60,$C$85:$D93)</f>
        <v>9.0238757661146498E-3</v>
      </c>
      <c r="G93" s="46">
        <f>DSUM($B$60:$Y$78,G$60,$C$85:$D93)</f>
        <v>1.1924111793174345E-2</v>
      </c>
      <c r="H93" s="46">
        <f>DSUM($B$60:$Y$78,H$60,$C$85:$D93)</f>
        <v>1.6115814714632151E-2</v>
      </c>
      <c r="I93" s="46">
        <f>DSUM($B$60:$Y$78,I$60,$C$85:$D93)</f>
        <v>1.7542485128572462E-2</v>
      </c>
      <c r="J93" s="46">
        <f>DSUM($B$60:$Y$78,J$60,$C$85:$D93)</f>
        <v>1.8708433937767562E-2</v>
      </c>
      <c r="K93" s="46">
        <f>DSUM($B$60:$Y$78,K$60,$C$85:$D93)</f>
        <v>2.2938067519574626E-2</v>
      </c>
      <c r="L93" s="46">
        <f>DSUM($B$60:$Y$78,L$60,$C$85:$D93)</f>
        <v>2.4054196364251341E-2</v>
      </c>
      <c r="M93" s="46">
        <f>DSUM($B$60:$Y$78,M$60,$C$85:$D93)</f>
        <v>2.7070258491059079E-2</v>
      </c>
      <c r="N93" s="46">
        <f>DSUM($B$60:$Y$78,N$60,$C$85:$D93)</f>
        <v>3.0689040990488733E-2</v>
      </c>
      <c r="O93" s="46">
        <f>DSUM($B$60:$Y$78,O$60,$C$85:$D93)</f>
        <v>3.3706303217401687E-2</v>
      </c>
      <c r="P93" s="46">
        <f>DSUM($B$60:$Y$78,P$60,$C$85:$D93)</f>
        <v>3.9659574355639556E-2</v>
      </c>
      <c r="Q93" s="46">
        <f>DSUM($B$60:$Y$78,Q$60,$C$85:$D93)</f>
        <v>4.4231082882291516E-2</v>
      </c>
      <c r="R93" s="46">
        <f>DSUM($B$60:$Y$78,R$60,$C$85:$D93)</f>
        <v>4.2704368253049803E-2</v>
      </c>
      <c r="S93" s="46">
        <f>DSUM($B$60:$Y$78,S$60,$C$85:$D93)</f>
        <v>4.5688352798785054E-2</v>
      </c>
      <c r="T93" s="46">
        <f>DSUM($B$60:$Y$78,T$60,$C$85:$D93)</f>
        <v>4.4551715793053927E-2</v>
      </c>
      <c r="U93" s="46">
        <f>DSUM($B$60:$Y$78,U$60,$C$85:$D93)</f>
        <v>4.327923140474188E-2</v>
      </c>
      <c r="V93" s="46">
        <f>DSUM($B$60:$Y$78,V$60,$C$85:$D93)</f>
        <v>4.1068275860138587E-2</v>
      </c>
      <c r="W93" s="46">
        <f>DSUM($B$60:$Y$78,W$60,$C$85:$D93)</f>
        <v>3.9912242888780869E-2</v>
      </c>
      <c r="X93" s="46">
        <f>DSUM($B$60:$Y$78,X$60,$C$85:$D93)</f>
        <v>4.0778100803268429E-2</v>
      </c>
      <c r="Y93" s="46">
        <f>DSUM($B$60:$Y$78,Y$60,$C$85:$D93)</f>
        <v>0.59897056594621811</v>
      </c>
      <c r="AC93"/>
      <c r="AD93"/>
      <c r="AE93"/>
      <c r="AF93"/>
      <c r="AG93"/>
      <c r="AH93"/>
      <c r="AI93"/>
      <c r="AJ93"/>
      <c r="AK93"/>
      <c r="AL93"/>
      <c r="AM93"/>
      <c r="AN93"/>
      <c r="AO93"/>
      <c r="AP93"/>
      <c r="AQ93"/>
      <c r="AR93"/>
      <c r="AS93"/>
      <c r="AT93"/>
      <c r="AU93"/>
      <c r="AV93"/>
      <c r="AW93"/>
      <c r="AX93"/>
      <c r="AY93"/>
      <c r="AZ93"/>
      <c r="BA93"/>
      <c r="BB93"/>
      <c r="BC93"/>
      <c r="BD93"/>
      <c r="BE93"/>
      <c r="BF93"/>
      <c r="BG93"/>
      <c r="BH93"/>
      <c r="BI93"/>
      <c r="BJ93"/>
      <c r="BK93"/>
      <c r="BL93"/>
      <c r="BM93"/>
      <c r="BN93"/>
      <c r="BO93"/>
      <c r="BP93"/>
      <c r="BQ93"/>
      <c r="BR93"/>
      <c r="BS93"/>
      <c r="BT93"/>
      <c r="BU93"/>
      <c r="BV93"/>
      <c r="BW93"/>
      <c r="BX93"/>
      <c r="BY93"/>
      <c r="BZ93"/>
      <c r="CA93"/>
    </row>
    <row r="94" spans="1:79">
      <c r="B94" s="20" t="s">
        <v>58</v>
      </c>
      <c r="C94" s="115" t="s">
        <v>276</v>
      </c>
      <c r="D94" s="115" t="s">
        <v>277</v>
      </c>
      <c r="E94" s="46">
        <f>DSUM($B$60:$Y$78,E$60,$C$85:$D94)</f>
        <v>5.3250329834317852E-3</v>
      </c>
      <c r="F94" s="46">
        <f>DSUM($B$60:$Y$78,F$60,$C$85:$D94)</f>
        <v>9.0238757661146498E-3</v>
      </c>
      <c r="G94" s="46">
        <f>DSUM($B$60:$Y$78,G$60,$C$85:$D94)</f>
        <v>1.1924111793174345E-2</v>
      </c>
      <c r="H94" s="46">
        <f>DSUM($B$60:$Y$78,H$60,$C$85:$D94)</f>
        <v>1.6115814714632151E-2</v>
      </c>
      <c r="I94" s="46">
        <f>DSUM($B$60:$Y$78,I$60,$C$85:$D94)</f>
        <v>1.7542485128572462E-2</v>
      </c>
      <c r="J94" s="46">
        <f>DSUM($B$60:$Y$78,J$60,$C$85:$D94)</f>
        <v>1.8708433937767562E-2</v>
      </c>
      <c r="K94" s="46">
        <f>DSUM($B$60:$Y$78,K$60,$C$85:$D94)</f>
        <v>2.2938067519574626E-2</v>
      </c>
      <c r="L94" s="46">
        <f>DSUM($B$60:$Y$78,L$60,$C$85:$D94)</f>
        <v>2.4054196364251341E-2</v>
      </c>
      <c r="M94" s="46">
        <f>DSUM($B$60:$Y$78,M$60,$C$85:$D94)</f>
        <v>2.7070258491059079E-2</v>
      </c>
      <c r="N94" s="46">
        <f>DSUM($B$60:$Y$78,N$60,$C$85:$D94)</f>
        <v>3.0689040990488733E-2</v>
      </c>
      <c r="O94" s="46">
        <f>DSUM($B$60:$Y$78,O$60,$C$85:$D94)</f>
        <v>3.3706303217401687E-2</v>
      </c>
      <c r="P94" s="46">
        <f>DSUM($B$60:$Y$78,P$60,$C$85:$D94)</f>
        <v>3.9659574355639556E-2</v>
      </c>
      <c r="Q94" s="46">
        <f>DSUM($B$60:$Y$78,Q$60,$C$85:$D94)</f>
        <v>4.4231082882291516E-2</v>
      </c>
      <c r="R94" s="46">
        <f>DSUM($B$60:$Y$78,R$60,$C$85:$D94)</f>
        <v>4.2704368253049803E-2</v>
      </c>
      <c r="S94" s="46">
        <f>DSUM($B$60:$Y$78,S$60,$C$85:$D94)</f>
        <v>4.5688352798785054E-2</v>
      </c>
      <c r="T94" s="46">
        <f>DSUM($B$60:$Y$78,T$60,$C$85:$D94)</f>
        <v>4.4551715793053927E-2</v>
      </c>
      <c r="U94" s="46">
        <f>DSUM($B$60:$Y$78,U$60,$C$85:$D94)</f>
        <v>4.327923140474188E-2</v>
      </c>
      <c r="V94" s="46">
        <f>DSUM($B$60:$Y$78,V$60,$C$85:$D94)</f>
        <v>4.1068275860138587E-2</v>
      </c>
      <c r="W94" s="46">
        <f>DSUM($B$60:$Y$78,W$60,$C$85:$D94)</f>
        <v>3.9912242888780869E-2</v>
      </c>
      <c r="X94" s="46">
        <f>DSUM($B$60:$Y$78,X$60,$C$85:$D94)</f>
        <v>4.0778100803268429E-2</v>
      </c>
      <c r="Y94" s="46">
        <f>DSUM($B$60:$Y$78,Y$60,$C$85:$D94)</f>
        <v>0.59897056594621811</v>
      </c>
      <c r="AC94"/>
      <c r="AD94"/>
      <c r="AE94"/>
      <c r="AF94"/>
      <c r="AG94"/>
      <c r="AH94"/>
      <c r="AI94"/>
      <c r="AJ94"/>
      <c r="AK94"/>
      <c r="AL94"/>
      <c r="AM94"/>
      <c r="AN94"/>
      <c r="AO94"/>
      <c r="AP94"/>
      <c r="AQ94"/>
      <c r="AR94"/>
      <c r="AS94"/>
      <c r="AT94"/>
      <c r="AU94"/>
      <c r="AV94"/>
      <c r="AW94"/>
      <c r="AX94"/>
      <c r="AY94"/>
      <c r="AZ94"/>
      <c r="BA94"/>
      <c r="BB94"/>
      <c r="BC94"/>
      <c r="BD94"/>
      <c r="BE94"/>
      <c r="BF94"/>
      <c r="BG94"/>
      <c r="BH94"/>
      <c r="BI94"/>
      <c r="BJ94"/>
      <c r="BK94"/>
      <c r="BL94"/>
      <c r="BM94"/>
      <c r="BN94"/>
      <c r="BO94"/>
      <c r="BP94"/>
      <c r="BQ94"/>
      <c r="BR94"/>
      <c r="BS94"/>
      <c r="BT94"/>
      <c r="BU94"/>
      <c r="BV94"/>
      <c r="BW94"/>
      <c r="BX94"/>
      <c r="BY94"/>
      <c r="BZ94"/>
      <c r="CA94"/>
    </row>
    <row r="95" spans="1:79">
      <c r="B95" s="20" t="s">
        <v>59</v>
      </c>
      <c r="C95" s="115" t="s">
        <v>278</v>
      </c>
      <c r="D95" s="115" t="s">
        <v>279</v>
      </c>
      <c r="E95" s="46">
        <f>DSUM($B$60:$Y$78,E$60,$C$85:$D95)</f>
        <v>5.3250329834317852E-3</v>
      </c>
      <c r="F95" s="46">
        <f>DSUM($B$60:$Y$78,F$60,$C$85:$D95)</f>
        <v>9.0238757661146498E-3</v>
      </c>
      <c r="G95" s="46">
        <f>DSUM($B$60:$Y$78,G$60,$C$85:$D95)</f>
        <v>1.1924111793174345E-2</v>
      </c>
      <c r="H95" s="46">
        <f>DSUM($B$60:$Y$78,H$60,$C$85:$D95)</f>
        <v>1.6115814714632151E-2</v>
      </c>
      <c r="I95" s="46">
        <f>DSUM($B$60:$Y$78,I$60,$C$85:$D95)</f>
        <v>1.7542485128572462E-2</v>
      </c>
      <c r="J95" s="46">
        <f>DSUM($B$60:$Y$78,J$60,$C$85:$D95)</f>
        <v>1.8708433937767562E-2</v>
      </c>
      <c r="K95" s="46">
        <f>DSUM($B$60:$Y$78,K$60,$C$85:$D95)</f>
        <v>2.2938067519574626E-2</v>
      </c>
      <c r="L95" s="46">
        <f>DSUM($B$60:$Y$78,L$60,$C$85:$D95)</f>
        <v>2.4054196364251341E-2</v>
      </c>
      <c r="M95" s="46">
        <f>DSUM($B$60:$Y$78,M$60,$C$85:$D95)</f>
        <v>2.7070258491059079E-2</v>
      </c>
      <c r="N95" s="46">
        <f>DSUM($B$60:$Y$78,N$60,$C$85:$D95)</f>
        <v>3.0689040990488733E-2</v>
      </c>
      <c r="O95" s="46">
        <f>DSUM($B$60:$Y$78,O$60,$C$85:$D95)</f>
        <v>3.3706303217401687E-2</v>
      </c>
      <c r="P95" s="46">
        <f>DSUM($B$60:$Y$78,P$60,$C$85:$D95)</f>
        <v>3.9659574355639556E-2</v>
      </c>
      <c r="Q95" s="46">
        <f>DSUM($B$60:$Y$78,Q$60,$C$85:$D95)</f>
        <v>4.4231082882291516E-2</v>
      </c>
      <c r="R95" s="46">
        <f>DSUM($B$60:$Y$78,R$60,$C$85:$D95)</f>
        <v>4.2704368253049803E-2</v>
      </c>
      <c r="S95" s="46">
        <f>DSUM($B$60:$Y$78,S$60,$C$85:$D95)</f>
        <v>4.5688352798785054E-2</v>
      </c>
      <c r="T95" s="46">
        <f>DSUM($B$60:$Y$78,T$60,$C$85:$D95)</f>
        <v>4.4551715793053927E-2</v>
      </c>
      <c r="U95" s="46">
        <f>DSUM($B$60:$Y$78,U$60,$C$85:$D95)</f>
        <v>4.327923140474188E-2</v>
      </c>
      <c r="V95" s="46">
        <f>DSUM($B$60:$Y$78,V$60,$C$85:$D95)</f>
        <v>4.1068275860138587E-2</v>
      </c>
      <c r="W95" s="46">
        <f>DSUM($B$60:$Y$78,W$60,$C$85:$D95)</f>
        <v>3.9912242888780869E-2</v>
      </c>
      <c r="X95" s="46">
        <f>DSUM($B$60:$Y$78,X$60,$C$85:$D95)</f>
        <v>4.0778100803268429E-2</v>
      </c>
      <c r="Y95" s="46">
        <f>DSUM($B$60:$Y$78,Y$60,$C$85:$D95)</f>
        <v>0.59897056594621811</v>
      </c>
      <c r="AC95"/>
      <c r="AD95"/>
      <c r="AE95"/>
      <c r="AF95"/>
      <c r="AG95"/>
      <c r="AH95"/>
      <c r="AI95"/>
      <c r="AJ95"/>
      <c r="AK95"/>
      <c r="AL95"/>
      <c r="AM95"/>
      <c r="AN95"/>
      <c r="AO95"/>
      <c r="AP95"/>
      <c r="AQ95"/>
      <c r="AR95"/>
      <c r="AS95"/>
      <c r="AT95"/>
      <c r="AU95"/>
      <c r="AV95"/>
      <c r="AW95"/>
      <c r="AX95"/>
      <c r="AY95"/>
      <c r="AZ95"/>
      <c r="BA95"/>
      <c r="BB95"/>
      <c r="BC95"/>
      <c r="BD95"/>
      <c r="BE95"/>
      <c r="BF95"/>
      <c r="BG95"/>
      <c r="BH95"/>
      <c r="BI95"/>
      <c r="BJ95"/>
      <c r="BK95"/>
      <c r="BL95"/>
      <c r="BM95"/>
      <c r="BN95"/>
      <c r="BO95"/>
      <c r="BP95"/>
      <c r="BQ95"/>
      <c r="BR95"/>
      <c r="BS95"/>
      <c r="BT95"/>
      <c r="BU95"/>
      <c r="BV95"/>
      <c r="BW95"/>
      <c r="BX95"/>
      <c r="BY95"/>
      <c r="BZ95"/>
      <c r="CA95"/>
    </row>
    <row r="96" spans="1:79">
      <c r="B96" s="20" t="s">
        <v>60</v>
      </c>
      <c r="C96" s="115" t="s">
        <v>280</v>
      </c>
      <c r="D96" s="115" t="s">
        <v>281</v>
      </c>
      <c r="E96" s="46">
        <f>DSUM($B$60:$Y$78,E$60,$C$85:$D96)</f>
        <v>5.3250329834317852E-3</v>
      </c>
      <c r="F96" s="46">
        <f>DSUM($B$60:$Y$78,F$60,$C$85:$D96)</f>
        <v>9.0238757661146498E-3</v>
      </c>
      <c r="G96" s="46">
        <f>DSUM($B$60:$Y$78,G$60,$C$85:$D96)</f>
        <v>1.1924111793174345E-2</v>
      </c>
      <c r="H96" s="46">
        <f>DSUM($B$60:$Y$78,H$60,$C$85:$D96)</f>
        <v>1.6115814714632151E-2</v>
      </c>
      <c r="I96" s="46">
        <f>DSUM($B$60:$Y$78,I$60,$C$85:$D96)</f>
        <v>1.7542485128572462E-2</v>
      </c>
      <c r="J96" s="46">
        <f>DSUM($B$60:$Y$78,J$60,$C$85:$D96)</f>
        <v>1.8708433937767562E-2</v>
      </c>
      <c r="K96" s="46">
        <f>DSUM($B$60:$Y$78,K$60,$C$85:$D96)</f>
        <v>2.2938067519574626E-2</v>
      </c>
      <c r="L96" s="46">
        <f>DSUM($B$60:$Y$78,L$60,$C$85:$D96)</f>
        <v>2.4054196364251341E-2</v>
      </c>
      <c r="M96" s="46">
        <f>DSUM($B$60:$Y$78,M$60,$C$85:$D96)</f>
        <v>2.7070258491059079E-2</v>
      </c>
      <c r="N96" s="46">
        <f>DSUM($B$60:$Y$78,N$60,$C$85:$D96)</f>
        <v>3.0689040990488733E-2</v>
      </c>
      <c r="O96" s="46">
        <f>DSUM($B$60:$Y$78,O$60,$C$85:$D96)</f>
        <v>3.3706303217401687E-2</v>
      </c>
      <c r="P96" s="46">
        <f>DSUM($B$60:$Y$78,P$60,$C$85:$D96)</f>
        <v>3.9659574355639556E-2</v>
      </c>
      <c r="Q96" s="46">
        <f>DSUM($B$60:$Y$78,Q$60,$C$85:$D96)</f>
        <v>4.4231082882291516E-2</v>
      </c>
      <c r="R96" s="46">
        <f>DSUM($B$60:$Y$78,R$60,$C$85:$D96)</f>
        <v>4.2704368253049803E-2</v>
      </c>
      <c r="S96" s="46">
        <f>DSUM($B$60:$Y$78,S$60,$C$85:$D96)</f>
        <v>4.5688352798785054E-2</v>
      </c>
      <c r="T96" s="46">
        <f>DSUM($B$60:$Y$78,T$60,$C$85:$D96)</f>
        <v>4.4551715793053927E-2</v>
      </c>
      <c r="U96" s="46">
        <f>DSUM($B$60:$Y$78,U$60,$C$85:$D96)</f>
        <v>4.327923140474188E-2</v>
      </c>
      <c r="V96" s="46">
        <f>DSUM($B$60:$Y$78,V$60,$C$85:$D96)</f>
        <v>4.1068275860138587E-2</v>
      </c>
      <c r="W96" s="46">
        <f>DSUM($B$60:$Y$78,W$60,$C$85:$D96)</f>
        <v>3.9912242888780869E-2</v>
      </c>
      <c r="X96" s="46">
        <f>DSUM($B$60:$Y$78,X$60,$C$85:$D96)</f>
        <v>4.0778100803268429E-2</v>
      </c>
      <c r="Y96" s="46">
        <f>DSUM($B$60:$Y$78,Y$60,$C$85:$D96)</f>
        <v>0.59897056594621811</v>
      </c>
      <c r="AC96"/>
      <c r="AD96"/>
      <c r="AE96"/>
      <c r="AF96"/>
      <c r="AG96"/>
      <c r="AH96"/>
      <c r="AI96"/>
      <c r="AJ96"/>
      <c r="AK96"/>
      <c r="AL96"/>
      <c r="AM96"/>
      <c r="AN96"/>
      <c r="AO96"/>
      <c r="AP96"/>
      <c r="AQ96"/>
      <c r="AR96"/>
      <c r="AS96"/>
      <c r="AT96"/>
      <c r="AU96"/>
      <c r="AV96"/>
      <c r="AW96"/>
      <c r="AX96"/>
      <c r="AY96"/>
      <c r="AZ96"/>
      <c r="BA96"/>
      <c r="BB96"/>
      <c r="BC96"/>
      <c r="BD96"/>
      <c r="BE96"/>
      <c r="BF96"/>
      <c r="BG96"/>
      <c r="BH96"/>
      <c r="BI96"/>
      <c r="BJ96"/>
      <c r="BK96"/>
      <c r="BL96"/>
      <c r="BM96"/>
      <c r="BN96"/>
      <c r="BO96"/>
      <c r="BP96"/>
      <c r="BQ96"/>
      <c r="BR96"/>
      <c r="BS96"/>
      <c r="BT96"/>
      <c r="BU96"/>
      <c r="BV96"/>
      <c r="BW96"/>
      <c r="BX96"/>
      <c r="BY96"/>
      <c r="BZ96"/>
      <c r="CA96"/>
    </row>
    <row r="97" spans="2:79">
      <c r="B97" s="20" t="s">
        <v>61</v>
      </c>
      <c r="C97" s="115" t="s">
        <v>282</v>
      </c>
      <c r="D97" s="115" t="s">
        <v>283</v>
      </c>
      <c r="E97" s="46">
        <f>DSUM($B$60:$Y$78,E$60,$C$85:$D97)</f>
        <v>5.3250329834317852E-3</v>
      </c>
      <c r="F97" s="46">
        <f>DSUM($B$60:$Y$78,F$60,$C$85:$D97)</f>
        <v>9.0238757661146498E-3</v>
      </c>
      <c r="G97" s="46">
        <f>DSUM($B$60:$Y$78,G$60,$C$85:$D97)</f>
        <v>1.1924111793174345E-2</v>
      </c>
      <c r="H97" s="46">
        <f>DSUM($B$60:$Y$78,H$60,$C$85:$D97)</f>
        <v>1.6115814714632151E-2</v>
      </c>
      <c r="I97" s="46">
        <f>DSUM($B$60:$Y$78,I$60,$C$85:$D97)</f>
        <v>1.7542485128572462E-2</v>
      </c>
      <c r="J97" s="46">
        <f>DSUM($B$60:$Y$78,J$60,$C$85:$D97)</f>
        <v>1.8708433937767562E-2</v>
      </c>
      <c r="K97" s="46">
        <f>DSUM($B$60:$Y$78,K$60,$C$85:$D97)</f>
        <v>2.2938067519574626E-2</v>
      </c>
      <c r="L97" s="46">
        <f>DSUM($B$60:$Y$78,L$60,$C$85:$D97)</f>
        <v>2.4054196364251341E-2</v>
      </c>
      <c r="M97" s="46">
        <f>DSUM($B$60:$Y$78,M$60,$C$85:$D97)</f>
        <v>2.7070258491059079E-2</v>
      </c>
      <c r="N97" s="46">
        <f>DSUM($B$60:$Y$78,N$60,$C$85:$D97)</f>
        <v>3.0689040990488733E-2</v>
      </c>
      <c r="O97" s="46">
        <f>DSUM($B$60:$Y$78,O$60,$C$85:$D97)</f>
        <v>3.3706303217401687E-2</v>
      </c>
      <c r="P97" s="46">
        <f>DSUM($B$60:$Y$78,P$60,$C$85:$D97)</f>
        <v>3.9659574355639556E-2</v>
      </c>
      <c r="Q97" s="46">
        <f>DSUM($B$60:$Y$78,Q$60,$C$85:$D97)</f>
        <v>4.4231082882291516E-2</v>
      </c>
      <c r="R97" s="46">
        <f>DSUM($B$60:$Y$78,R$60,$C$85:$D97)</f>
        <v>4.2704368253049803E-2</v>
      </c>
      <c r="S97" s="46">
        <f>DSUM($B$60:$Y$78,S$60,$C$85:$D97)</f>
        <v>4.5688352798785054E-2</v>
      </c>
      <c r="T97" s="46">
        <f>DSUM($B$60:$Y$78,T$60,$C$85:$D97)</f>
        <v>4.4551715793053927E-2</v>
      </c>
      <c r="U97" s="46">
        <f>DSUM($B$60:$Y$78,U$60,$C$85:$D97)</f>
        <v>4.327923140474188E-2</v>
      </c>
      <c r="V97" s="46">
        <f>DSUM($B$60:$Y$78,V$60,$C$85:$D97)</f>
        <v>4.1068275860138587E-2</v>
      </c>
      <c r="W97" s="46">
        <f>DSUM($B$60:$Y$78,W$60,$C$85:$D97)</f>
        <v>3.9912242888780869E-2</v>
      </c>
      <c r="X97" s="46">
        <f>DSUM($B$60:$Y$78,X$60,$C$85:$D97)</f>
        <v>4.0778100803268429E-2</v>
      </c>
      <c r="Y97" s="46">
        <f>DSUM($B$60:$Y$78,Y$60,$C$85:$D97)</f>
        <v>0.59897056594621811</v>
      </c>
      <c r="AC97"/>
      <c r="AD97"/>
      <c r="AE97"/>
      <c r="AF97"/>
      <c r="AG97"/>
      <c r="AH97"/>
      <c r="AI97"/>
      <c r="AJ97"/>
      <c r="AK97"/>
      <c r="AL97"/>
      <c r="AM97"/>
      <c r="AN97"/>
      <c r="AO97"/>
      <c r="AP97"/>
      <c r="AQ97"/>
      <c r="AR97"/>
      <c r="AS97"/>
      <c r="AT97"/>
      <c r="AU97"/>
      <c r="AV97"/>
      <c r="AW97"/>
      <c r="AX97"/>
      <c r="AY97"/>
      <c r="AZ97"/>
      <c r="BA97"/>
      <c r="BB97"/>
      <c r="BC97"/>
      <c r="BD97"/>
      <c r="BE97"/>
      <c r="BF97"/>
      <c r="BG97"/>
      <c r="BH97"/>
      <c r="BI97"/>
      <c r="BJ97"/>
      <c r="BK97"/>
      <c r="BL97"/>
      <c r="BM97"/>
      <c r="BN97"/>
      <c r="BO97"/>
      <c r="BP97"/>
      <c r="BQ97"/>
      <c r="BR97"/>
      <c r="BS97"/>
      <c r="BT97"/>
      <c r="BU97"/>
      <c r="BV97"/>
      <c r="BW97"/>
      <c r="BX97"/>
      <c r="BY97"/>
      <c r="BZ97"/>
      <c r="CA97"/>
    </row>
    <row r="98" spans="2:79">
      <c r="B98" s="20" t="s">
        <v>62</v>
      </c>
      <c r="C98" s="115" t="s">
        <v>284</v>
      </c>
      <c r="D98" s="115" t="s">
        <v>285</v>
      </c>
      <c r="E98" s="46">
        <f>DSUM($B$60:$Y$78,E$60,$C$85:$D98)</f>
        <v>5.3250329834317852E-3</v>
      </c>
      <c r="F98" s="46">
        <f>DSUM($B$60:$Y$78,F$60,$C$85:$D98)</f>
        <v>9.0238757661146498E-3</v>
      </c>
      <c r="G98" s="46">
        <f>DSUM($B$60:$Y$78,G$60,$C$85:$D98)</f>
        <v>1.1924111793174345E-2</v>
      </c>
      <c r="H98" s="46">
        <f>DSUM($B$60:$Y$78,H$60,$C$85:$D98)</f>
        <v>1.6115814714632151E-2</v>
      </c>
      <c r="I98" s="46">
        <f>DSUM($B$60:$Y$78,I$60,$C$85:$D98)</f>
        <v>1.7542485128572462E-2</v>
      </c>
      <c r="J98" s="46">
        <f>DSUM($B$60:$Y$78,J$60,$C$85:$D98)</f>
        <v>1.8708433937767562E-2</v>
      </c>
      <c r="K98" s="46">
        <f>DSUM($B$60:$Y$78,K$60,$C$85:$D98)</f>
        <v>2.2938067519574626E-2</v>
      </c>
      <c r="L98" s="46">
        <f>DSUM($B$60:$Y$78,L$60,$C$85:$D98)</f>
        <v>2.4054196364251341E-2</v>
      </c>
      <c r="M98" s="46">
        <f>DSUM($B$60:$Y$78,M$60,$C$85:$D98)</f>
        <v>2.7070258491059079E-2</v>
      </c>
      <c r="N98" s="46">
        <f>DSUM($B$60:$Y$78,N$60,$C$85:$D98)</f>
        <v>3.0689040990488733E-2</v>
      </c>
      <c r="O98" s="46">
        <f>DSUM($B$60:$Y$78,O$60,$C$85:$D98)</f>
        <v>3.3706303217401687E-2</v>
      </c>
      <c r="P98" s="46">
        <f>DSUM($B$60:$Y$78,P$60,$C$85:$D98)</f>
        <v>3.9659574355639556E-2</v>
      </c>
      <c r="Q98" s="46">
        <f>DSUM($B$60:$Y$78,Q$60,$C$85:$D98)</f>
        <v>4.4231082882291516E-2</v>
      </c>
      <c r="R98" s="46">
        <f>DSUM($B$60:$Y$78,R$60,$C$85:$D98)</f>
        <v>4.2704368253049803E-2</v>
      </c>
      <c r="S98" s="46">
        <f>DSUM($B$60:$Y$78,S$60,$C$85:$D98)</f>
        <v>4.5688352798785054E-2</v>
      </c>
      <c r="T98" s="46">
        <f>DSUM($B$60:$Y$78,T$60,$C$85:$D98)</f>
        <v>4.4551715793053927E-2</v>
      </c>
      <c r="U98" s="46">
        <f>DSUM($B$60:$Y$78,U$60,$C$85:$D98)</f>
        <v>4.327923140474188E-2</v>
      </c>
      <c r="V98" s="46">
        <f>DSUM($B$60:$Y$78,V$60,$C$85:$D98)</f>
        <v>4.1068275860138587E-2</v>
      </c>
      <c r="W98" s="46">
        <f>DSUM($B$60:$Y$78,W$60,$C$85:$D98)</f>
        <v>3.9912242888780869E-2</v>
      </c>
      <c r="X98" s="46">
        <f>DSUM($B$60:$Y$78,X$60,$C$85:$D98)</f>
        <v>4.0778100803268429E-2</v>
      </c>
      <c r="Y98" s="46">
        <f>DSUM($B$60:$Y$78,Y$60,$C$85:$D98)</f>
        <v>0.59897056594621811</v>
      </c>
      <c r="AC98"/>
      <c r="AD98"/>
      <c r="AE98"/>
      <c r="AF98"/>
      <c r="AG98"/>
      <c r="AH98"/>
      <c r="AI98"/>
      <c r="AJ98"/>
      <c r="AK98"/>
      <c r="AL98"/>
      <c r="AM98"/>
      <c r="AN98"/>
      <c r="AO98"/>
      <c r="AP98"/>
      <c r="AQ98"/>
      <c r="AR98"/>
      <c r="AS98"/>
      <c r="AT98"/>
      <c r="AU98"/>
      <c r="AV98"/>
      <c r="AW98"/>
      <c r="AX98"/>
      <c r="AY98"/>
      <c r="AZ98"/>
      <c r="BA98"/>
      <c r="BB98"/>
      <c r="BC98"/>
      <c r="BD98"/>
      <c r="BE98"/>
      <c r="BF98"/>
      <c r="BG98"/>
      <c r="BH98"/>
      <c r="BI98"/>
      <c r="BJ98"/>
      <c r="BK98"/>
      <c r="BL98"/>
      <c r="BM98"/>
      <c r="BN98"/>
      <c r="BO98"/>
      <c r="BP98"/>
      <c r="BQ98"/>
      <c r="BR98"/>
      <c r="BS98"/>
      <c r="BT98"/>
      <c r="BU98"/>
      <c r="BV98"/>
      <c r="BW98"/>
      <c r="BX98"/>
      <c r="BY98"/>
      <c r="BZ98"/>
      <c r="CA98"/>
    </row>
    <row r="99" spans="2:79">
      <c r="B99" s="20" t="s">
        <v>63</v>
      </c>
      <c r="C99" s="115" t="s">
        <v>286</v>
      </c>
      <c r="D99" s="115" t="s">
        <v>287</v>
      </c>
      <c r="E99" s="46">
        <f>DSUM($B$60:$Y$78,E$60,$C$85:$D99)</f>
        <v>5.3250329834317852E-3</v>
      </c>
      <c r="F99" s="46">
        <f>DSUM($B$60:$Y$78,F$60,$C$85:$D99)</f>
        <v>9.0238757661146498E-3</v>
      </c>
      <c r="G99" s="46">
        <f>DSUM($B$60:$Y$78,G$60,$C$85:$D99)</f>
        <v>1.1924111793174345E-2</v>
      </c>
      <c r="H99" s="46">
        <f>DSUM($B$60:$Y$78,H$60,$C$85:$D99)</f>
        <v>1.6115814714632151E-2</v>
      </c>
      <c r="I99" s="46">
        <f>DSUM($B$60:$Y$78,I$60,$C$85:$D99)</f>
        <v>1.7542485128572462E-2</v>
      </c>
      <c r="J99" s="46">
        <f>DSUM($B$60:$Y$78,J$60,$C$85:$D99)</f>
        <v>1.8708433937767562E-2</v>
      </c>
      <c r="K99" s="46">
        <f>DSUM($B$60:$Y$78,K$60,$C$85:$D99)</f>
        <v>2.2938067519574626E-2</v>
      </c>
      <c r="L99" s="46">
        <f>DSUM($B$60:$Y$78,L$60,$C$85:$D99)</f>
        <v>2.4054196364251341E-2</v>
      </c>
      <c r="M99" s="46">
        <f>DSUM($B$60:$Y$78,M$60,$C$85:$D99)</f>
        <v>2.7070258491059079E-2</v>
      </c>
      <c r="N99" s="46">
        <f>DSUM($B$60:$Y$78,N$60,$C$85:$D99)</f>
        <v>3.0689040990488733E-2</v>
      </c>
      <c r="O99" s="46">
        <f>DSUM($B$60:$Y$78,O$60,$C$85:$D99)</f>
        <v>3.3706303217401687E-2</v>
      </c>
      <c r="P99" s="46">
        <f>DSUM($B$60:$Y$78,P$60,$C$85:$D99)</f>
        <v>3.9659574355639556E-2</v>
      </c>
      <c r="Q99" s="46">
        <f>DSUM($B$60:$Y$78,Q$60,$C$85:$D99)</f>
        <v>4.4231082882291516E-2</v>
      </c>
      <c r="R99" s="46">
        <f>DSUM($B$60:$Y$78,R$60,$C$85:$D99)</f>
        <v>4.2704368253049803E-2</v>
      </c>
      <c r="S99" s="46">
        <f>DSUM($B$60:$Y$78,S$60,$C$85:$D99)</f>
        <v>4.5688352798785054E-2</v>
      </c>
      <c r="T99" s="46">
        <f>DSUM($B$60:$Y$78,T$60,$C$85:$D99)</f>
        <v>4.4551715793053927E-2</v>
      </c>
      <c r="U99" s="46">
        <f>DSUM($B$60:$Y$78,U$60,$C$85:$D99)</f>
        <v>4.327923140474188E-2</v>
      </c>
      <c r="V99" s="46">
        <f>DSUM($B$60:$Y$78,V$60,$C$85:$D99)</f>
        <v>4.1068275860138587E-2</v>
      </c>
      <c r="W99" s="46">
        <f>DSUM($B$60:$Y$78,W$60,$C$85:$D99)</f>
        <v>3.9912242888780869E-2</v>
      </c>
      <c r="X99" s="46">
        <f>DSUM($B$60:$Y$78,X$60,$C$85:$D99)</f>
        <v>4.0778100803268429E-2</v>
      </c>
      <c r="Y99" s="46">
        <f>DSUM($B$60:$Y$78,Y$60,$C$85:$D99)</f>
        <v>0.59897056594621811</v>
      </c>
      <c r="AC99"/>
      <c r="AD99"/>
      <c r="AE99"/>
      <c r="AF99"/>
      <c r="AG99"/>
      <c r="AH99"/>
      <c r="AI99"/>
      <c r="AJ99"/>
      <c r="AK99"/>
      <c r="AL99"/>
      <c r="AM99"/>
      <c r="AN99"/>
      <c r="AO99"/>
      <c r="AP99"/>
      <c r="AQ99"/>
      <c r="AR99"/>
      <c r="AS99"/>
      <c r="AT99"/>
      <c r="AU99"/>
      <c r="AV99"/>
      <c r="AW99"/>
      <c r="AX99"/>
      <c r="AY99"/>
      <c r="AZ99"/>
      <c r="BA99"/>
      <c r="BB99"/>
      <c r="BC99"/>
      <c r="BD99"/>
      <c r="BE99"/>
      <c r="BF99"/>
      <c r="BG99"/>
      <c r="BH99"/>
      <c r="BI99"/>
      <c r="BJ99"/>
      <c r="BK99"/>
      <c r="BL99"/>
      <c r="BM99"/>
      <c r="BN99"/>
      <c r="BO99"/>
      <c r="BP99"/>
      <c r="BQ99"/>
      <c r="BR99"/>
      <c r="BS99"/>
      <c r="BT99"/>
      <c r="BU99"/>
      <c r="BV99"/>
      <c r="BW99"/>
      <c r="BX99"/>
      <c r="BY99"/>
      <c r="BZ99"/>
      <c r="CA99"/>
    </row>
    <row r="100" spans="2:79">
      <c r="B100" s="20" t="s">
        <v>64</v>
      </c>
      <c r="C100" s="115" t="s">
        <v>288</v>
      </c>
      <c r="D100" s="115" t="s">
        <v>289</v>
      </c>
      <c r="E100" s="46">
        <f>DSUM($B$60:$Y$78,E$60,$C$85:$D100)</f>
        <v>5.3250329834317852E-3</v>
      </c>
      <c r="F100" s="46">
        <f>DSUM($B$60:$Y$78,F$60,$C$85:$D100)</f>
        <v>9.0238757661146498E-3</v>
      </c>
      <c r="G100" s="46">
        <f>DSUM($B$60:$Y$78,G$60,$C$85:$D100)</f>
        <v>1.1924111793174345E-2</v>
      </c>
      <c r="H100" s="46">
        <f>DSUM($B$60:$Y$78,H$60,$C$85:$D100)</f>
        <v>1.6115814714632151E-2</v>
      </c>
      <c r="I100" s="46">
        <f>DSUM($B$60:$Y$78,I$60,$C$85:$D100)</f>
        <v>1.7542485128572462E-2</v>
      </c>
      <c r="J100" s="46">
        <f>DSUM($B$60:$Y$78,J$60,$C$85:$D100)</f>
        <v>1.8708433937767562E-2</v>
      </c>
      <c r="K100" s="46">
        <f>DSUM($B$60:$Y$78,K$60,$C$85:$D100)</f>
        <v>2.2938067519574626E-2</v>
      </c>
      <c r="L100" s="46">
        <f>DSUM($B$60:$Y$78,L$60,$C$85:$D100)</f>
        <v>2.4054196364251341E-2</v>
      </c>
      <c r="M100" s="46">
        <f>DSUM($B$60:$Y$78,M$60,$C$85:$D100)</f>
        <v>2.7070258491059079E-2</v>
      </c>
      <c r="N100" s="46">
        <f>DSUM($B$60:$Y$78,N$60,$C$85:$D100)</f>
        <v>3.0689040990488733E-2</v>
      </c>
      <c r="O100" s="46">
        <f>DSUM($B$60:$Y$78,O$60,$C$85:$D100)</f>
        <v>3.3706303217401687E-2</v>
      </c>
      <c r="P100" s="46">
        <f>DSUM($B$60:$Y$78,P$60,$C$85:$D100)</f>
        <v>3.9659574355639556E-2</v>
      </c>
      <c r="Q100" s="46">
        <f>DSUM($B$60:$Y$78,Q$60,$C$85:$D100)</f>
        <v>4.4231082882291516E-2</v>
      </c>
      <c r="R100" s="46">
        <f>DSUM($B$60:$Y$78,R$60,$C$85:$D100)</f>
        <v>4.2704368253049803E-2</v>
      </c>
      <c r="S100" s="46">
        <f>DSUM($B$60:$Y$78,S$60,$C$85:$D100)</f>
        <v>4.5688352798785054E-2</v>
      </c>
      <c r="T100" s="46">
        <f>DSUM($B$60:$Y$78,T$60,$C$85:$D100)</f>
        <v>4.4551715793053927E-2</v>
      </c>
      <c r="U100" s="46">
        <f>DSUM($B$60:$Y$78,U$60,$C$85:$D100)</f>
        <v>4.327923140474188E-2</v>
      </c>
      <c r="V100" s="46">
        <f>DSUM($B$60:$Y$78,V$60,$C$85:$D100)</f>
        <v>4.1068275860138587E-2</v>
      </c>
      <c r="W100" s="46">
        <f>DSUM($B$60:$Y$78,W$60,$C$85:$D100)</f>
        <v>3.9912242888780869E-2</v>
      </c>
      <c r="X100" s="46">
        <f>DSUM($B$60:$Y$78,X$60,$C$85:$D100)</f>
        <v>4.0778100803268429E-2</v>
      </c>
      <c r="Y100" s="46">
        <f>DSUM($B$60:$Y$78,Y$60,$C$85:$D100)</f>
        <v>0.59897056594621811</v>
      </c>
      <c r="AC100"/>
      <c r="AD100"/>
      <c r="AE100"/>
      <c r="AF100"/>
      <c r="AG100"/>
      <c r="AH100"/>
      <c r="AI100"/>
      <c r="AJ100"/>
      <c r="AK100"/>
      <c r="AL100"/>
      <c r="AM100"/>
      <c r="AN100"/>
      <c r="AO100"/>
      <c r="AP100"/>
      <c r="AQ100"/>
      <c r="AR100"/>
      <c r="AS100"/>
      <c r="AT100"/>
      <c r="AU100"/>
      <c r="AV100"/>
      <c r="AW100"/>
      <c r="AX100"/>
      <c r="AY100"/>
      <c r="AZ100"/>
      <c r="BA100"/>
      <c r="BB100"/>
      <c r="BC100"/>
      <c r="BD100"/>
      <c r="BE100"/>
      <c r="BF100"/>
      <c r="BG100"/>
      <c r="BH100"/>
      <c r="BI100"/>
      <c r="BJ100"/>
      <c r="BK100"/>
      <c r="BL100"/>
      <c r="BM100"/>
      <c r="BN100"/>
      <c r="BO100"/>
      <c r="BP100"/>
      <c r="BQ100"/>
      <c r="BR100"/>
      <c r="BS100"/>
      <c r="BT100"/>
      <c r="BU100"/>
      <c r="BV100"/>
      <c r="BW100"/>
      <c r="BX100"/>
      <c r="BY100"/>
      <c r="BZ100"/>
      <c r="CA100"/>
    </row>
    <row r="101" spans="2:79">
      <c r="B101" s="20" t="s">
        <v>65</v>
      </c>
      <c r="C101" s="115" t="s">
        <v>290</v>
      </c>
      <c r="D101" s="115" t="s">
        <v>291</v>
      </c>
      <c r="E101" s="46">
        <f>DSUM($B$60:$Y$78,E$60,$C$85:$D101)</f>
        <v>5.3250329834317852E-3</v>
      </c>
      <c r="F101" s="46">
        <f>DSUM($B$60:$Y$78,F$60,$C$85:$D101)</f>
        <v>9.0238757661146498E-3</v>
      </c>
      <c r="G101" s="46">
        <f>DSUM($B$60:$Y$78,G$60,$C$85:$D101)</f>
        <v>1.1924111793174345E-2</v>
      </c>
      <c r="H101" s="46">
        <f>DSUM($B$60:$Y$78,H$60,$C$85:$D101)</f>
        <v>1.6115814714632151E-2</v>
      </c>
      <c r="I101" s="46">
        <f>DSUM($B$60:$Y$78,I$60,$C$85:$D101)</f>
        <v>1.7542485128572462E-2</v>
      </c>
      <c r="J101" s="46">
        <f>DSUM($B$60:$Y$78,J$60,$C$85:$D101)</f>
        <v>1.8708433937767562E-2</v>
      </c>
      <c r="K101" s="46">
        <f>DSUM($B$60:$Y$78,K$60,$C$85:$D101)</f>
        <v>2.2938067519574626E-2</v>
      </c>
      <c r="L101" s="46">
        <f>DSUM($B$60:$Y$78,L$60,$C$85:$D101)</f>
        <v>2.4054196364251341E-2</v>
      </c>
      <c r="M101" s="46">
        <f>DSUM($B$60:$Y$78,M$60,$C$85:$D101)</f>
        <v>2.7070258491059079E-2</v>
      </c>
      <c r="N101" s="46">
        <f>DSUM($B$60:$Y$78,N$60,$C$85:$D101)</f>
        <v>3.0689040990488733E-2</v>
      </c>
      <c r="O101" s="46">
        <f>DSUM($B$60:$Y$78,O$60,$C$85:$D101)</f>
        <v>3.3706303217401687E-2</v>
      </c>
      <c r="P101" s="46">
        <f>DSUM($B$60:$Y$78,P$60,$C$85:$D101)</f>
        <v>3.9659574355639556E-2</v>
      </c>
      <c r="Q101" s="46">
        <f>DSUM($B$60:$Y$78,Q$60,$C$85:$D101)</f>
        <v>4.4231082882291516E-2</v>
      </c>
      <c r="R101" s="46">
        <f>DSUM($B$60:$Y$78,R$60,$C$85:$D101)</f>
        <v>4.2704368253049803E-2</v>
      </c>
      <c r="S101" s="46">
        <f>DSUM($B$60:$Y$78,S$60,$C$85:$D101)</f>
        <v>4.5688352798785054E-2</v>
      </c>
      <c r="T101" s="46">
        <f>DSUM($B$60:$Y$78,T$60,$C$85:$D101)</f>
        <v>4.4551715793053927E-2</v>
      </c>
      <c r="U101" s="46">
        <f>DSUM($B$60:$Y$78,U$60,$C$85:$D101)</f>
        <v>4.327923140474188E-2</v>
      </c>
      <c r="V101" s="46">
        <f>DSUM($B$60:$Y$78,V$60,$C$85:$D101)</f>
        <v>4.1068275860138587E-2</v>
      </c>
      <c r="W101" s="46">
        <f>DSUM($B$60:$Y$78,W$60,$C$85:$D101)</f>
        <v>3.9912242888780869E-2</v>
      </c>
      <c r="X101" s="46">
        <f>DSUM($B$60:$Y$78,X$60,$C$85:$D101)</f>
        <v>4.0778100803268429E-2</v>
      </c>
      <c r="Y101" s="46">
        <f>DSUM($B$60:$Y$78,Y$60,$C$85:$D101)</f>
        <v>0.59897056594621811</v>
      </c>
      <c r="AC101"/>
      <c r="AD101"/>
      <c r="AE101"/>
      <c r="AF101"/>
      <c r="AG101"/>
      <c r="AH101"/>
      <c r="AI101"/>
      <c r="AJ101"/>
      <c r="AK101"/>
      <c r="AL101"/>
      <c r="AM101"/>
      <c r="AN101"/>
      <c r="AO101"/>
      <c r="AP101"/>
      <c r="AQ101"/>
      <c r="AR101"/>
      <c r="AS101"/>
      <c r="AT101"/>
      <c r="AU101"/>
      <c r="AV101"/>
      <c r="AW101"/>
      <c r="AX101"/>
      <c r="AY101"/>
      <c r="AZ101"/>
      <c r="BA101"/>
      <c r="BB101"/>
      <c r="BC101"/>
      <c r="BD101"/>
      <c r="BE101"/>
      <c r="BF101"/>
      <c r="BG101"/>
      <c r="BH101"/>
      <c r="BI101"/>
      <c r="BJ101"/>
      <c r="BK101"/>
      <c r="BL101"/>
      <c r="BM101"/>
      <c r="BN101"/>
      <c r="BO101"/>
      <c r="BP101"/>
      <c r="BQ101"/>
      <c r="BR101"/>
      <c r="BS101"/>
      <c r="BT101"/>
      <c r="BU101"/>
      <c r="BV101"/>
      <c r="BW101"/>
      <c r="BX101"/>
      <c r="BY101"/>
      <c r="BZ101"/>
      <c r="CA101"/>
    </row>
    <row r="102" spans="2:79">
      <c r="B102" s="20" t="s">
        <v>66</v>
      </c>
      <c r="C102" s="115" t="s">
        <v>292</v>
      </c>
      <c r="D102" s="115" t="s">
        <v>293</v>
      </c>
      <c r="E102" s="46">
        <f>DSUM($B$60:$Y$78,E$60,$C$85:$D102)</f>
        <v>5.3250329834317852E-3</v>
      </c>
      <c r="F102" s="46">
        <f>DSUM($B$60:$Y$78,F$60,$C$85:$D102)</f>
        <v>9.0238757661146498E-3</v>
      </c>
      <c r="G102" s="46">
        <f>DSUM($B$60:$Y$78,G$60,$C$85:$D102)</f>
        <v>1.1924111793174345E-2</v>
      </c>
      <c r="H102" s="46">
        <f>DSUM($B$60:$Y$78,H$60,$C$85:$D102)</f>
        <v>1.6115814714632151E-2</v>
      </c>
      <c r="I102" s="46">
        <f>DSUM($B$60:$Y$78,I$60,$C$85:$D102)</f>
        <v>1.7542485128572462E-2</v>
      </c>
      <c r="J102" s="46">
        <f>DSUM($B$60:$Y$78,J$60,$C$85:$D102)</f>
        <v>1.8708433937767562E-2</v>
      </c>
      <c r="K102" s="46">
        <f>DSUM($B$60:$Y$78,K$60,$C$85:$D102)</f>
        <v>2.2938067519574626E-2</v>
      </c>
      <c r="L102" s="46">
        <f>DSUM($B$60:$Y$78,L$60,$C$85:$D102)</f>
        <v>2.4054196364251341E-2</v>
      </c>
      <c r="M102" s="46">
        <f>DSUM($B$60:$Y$78,M$60,$C$85:$D102)</f>
        <v>2.7070258491059079E-2</v>
      </c>
      <c r="N102" s="46">
        <f>DSUM($B$60:$Y$78,N$60,$C$85:$D102)</f>
        <v>3.0689040990488733E-2</v>
      </c>
      <c r="O102" s="46">
        <f>DSUM($B$60:$Y$78,O$60,$C$85:$D102)</f>
        <v>3.3706303217401687E-2</v>
      </c>
      <c r="P102" s="46">
        <f>DSUM($B$60:$Y$78,P$60,$C$85:$D102)</f>
        <v>3.9659574355639556E-2</v>
      </c>
      <c r="Q102" s="46">
        <f>DSUM($B$60:$Y$78,Q$60,$C$85:$D102)</f>
        <v>4.4231082882291516E-2</v>
      </c>
      <c r="R102" s="46">
        <f>DSUM($B$60:$Y$78,R$60,$C$85:$D102)</f>
        <v>4.2704368253049803E-2</v>
      </c>
      <c r="S102" s="46">
        <f>DSUM($B$60:$Y$78,S$60,$C$85:$D102)</f>
        <v>4.5688352798785054E-2</v>
      </c>
      <c r="T102" s="46">
        <f>DSUM($B$60:$Y$78,T$60,$C$85:$D102)</f>
        <v>4.4551715793053927E-2</v>
      </c>
      <c r="U102" s="46">
        <f>DSUM($B$60:$Y$78,U$60,$C$85:$D102)</f>
        <v>4.327923140474188E-2</v>
      </c>
      <c r="V102" s="46">
        <f>DSUM($B$60:$Y$78,V$60,$C$85:$D102)</f>
        <v>4.1068275860138587E-2</v>
      </c>
      <c r="W102" s="46">
        <f>DSUM($B$60:$Y$78,W$60,$C$85:$D102)</f>
        <v>3.9912242888780869E-2</v>
      </c>
      <c r="X102" s="46">
        <f>DSUM($B$60:$Y$78,X$60,$C$85:$D102)</f>
        <v>4.0778100803268429E-2</v>
      </c>
      <c r="Y102" s="46">
        <f>DSUM($B$60:$Y$78,Y$60,$C$85:$D102)</f>
        <v>0.59897056594621811</v>
      </c>
      <c r="AC102"/>
      <c r="AD102"/>
      <c r="AE102"/>
      <c r="AF102"/>
      <c r="AG102"/>
      <c r="AH102"/>
      <c r="AI102"/>
      <c r="AJ102"/>
      <c r="AK102"/>
      <c r="AL102"/>
      <c r="AM102"/>
      <c r="AN102"/>
      <c r="AO102"/>
      <c r="AP102"/>
      <c r="AQ102"/>
      <c r="AR102"/>
      <c r="AS102"/>
      <c r="AT102"/>
      <c r="AU102"/>
      <c r="AV102"/>
      <c r="AW102"/>
      <c r="AX102"/>
      <c r="AY102"/>
      <c r="AZ102"/>
      <c r="BA102"/>
      <c r="BB102"/>
      <c r="BC102"/>
      <c r="BD102"/>
      <c r="BE102"/>
      <c r="BF102"/>
      <c r="BG102"/>
      <c r="BH102"/>
      <c r="BI102"/>
      <c r="BJ102"/>
      <c r="BK102"/>
      <c r="BL102"/>
      <c r="BM102"/>
      <c r="BN102"/>
      <c r="BO102"/>
      <c r="BP102"/>
      <c r="BQ102"/>
      <c r="BR102"/>
      <c r="BS102"/>
      <c r="BT102"/>
      <c r="BU102"/>
      <c r="BV102"/>
      <c r="BW102"/>
      <c r="BX102"/>
      <c r="BY102"/>
      <c r="BZ102"/>
      <c r="CA102"/>
    </row>
    <row r="103" spans="2:79">
      <c r="B103" s="20" t="s">
        <v>67</v>
      </c>
      <c r="C103" s="115" t="s">
        <v>294</v>
      </c>
      <c r="D103" s="115" t="s">
        <v>295</v>
      </c>
      <c r="E103" s="46">
        <f>DSUM($B$60:$Y$78,E$60,$C$85:$D103)</f>
        <v>5.3250329834317852E-3</v>
      </c>
      <c r="F103" s="46">
        <f>DSUM($B$60:$Y$78,F$60,$C$85:$D103)</f>
        <v>9.0238757661146498E-3</v>
      </c>
      <c r="G103" s="46">
        <f>DSUM($B$60:$Y$78,G$60,$C$85:$D103)</f>
        <v>1.1924111793174345E-2</v>
      </c>
      <c r="H103" s="46">
        <f>DSUM($B$60:$Y$78,H$60,$C$85:$D103)</f>
        <v>1.6115814714632151E-2</v>
      </c>
      <c r="I103" s="46">
        <f>DSUM($B$60:$Y$78,I$60,$C$85:$D103)</f>
        <v>1.7542485128572462E-2</v>
      </c>
      <c r="J103" s="46">
        <f>DSUM($B$60:$Y$78,J$60,$C$85:$D103)</f>
        <v>1.8708433937767562E-2</v>
      </c>
      <c r="K103" s="46">
        <f>DSUM($B$60:$Y$78,K$60,$C$85:$D103)</f>
        <v>2.2938067519574626E-2</v>
      </c>
      <c r="L103" s="46">
        <f>DSUM($B$60:$Y$78,L$60,$C$85:$D103)</f>
        <v>2.4054196364251341E-2</v>
      </c>
      <c r="M103" s="46">
        <f>DSUM($B$60:$Y$78,M$60,$C$85:$D103)</f>
        <v>2.7070258491059079E-2</v>
      </c>
      <c r="N103" s="46">
        <f>DSUM($B$60:$Y$78,N$60,$C$85:$D103)</f>
        <v>3.0689040990488733E-2</v>
      </c>
      <c r="O103" s="46">
        <f>DSUM($B$60:$Y$78,O$60,$C$85:$D103)</f>
        <v>3.3706303217401687E-2</v>
      </c>
      <c r="P103" s="46">
        <f>DSUM($B$60:$Y$78,P$60,$C$85:$D103)</f>
        <v>3.9659574355639556E-2</v>
      </c>
      <c r="Q103" s="46">
        <f>DSUM($B$60:$Y$78,Q$60,$C$85:$D103)</f>
        <v>4.4231082882291516E-2</v>
      </c>
      <c r="R103" s="46">
        <f>DSUM($B$60:$Y$78,R$60,$C$85:$D103)</f>
        <v>4.2704368253049803E-2</v>
      </c>
      <c r="S103" s="46">
        <f>DSUM($B$60:$Y$78,S$60,$C$85:$D103)</f>
        <v>4.5688352798785054E-2</v>
      </c>
      <c r="T103" s="46">
        <f>DSUM($B$60:$Y$78,T$60,$C$85:$D103)</f>
        <v>4.4551715793053927E-2</v>
      </c>
      <c r="U103" s="46">
        <f>DSUM($B$60:$Y$78,U$60,$C$85:$D103)</f>
        <v>4.327923140474188E-2</v>
      </c>
      <c r="V103" s="46">
        <f>DSUM($B$60:$Y$78,V$60,$C$85:$D103)</f>
        <v>4.1068275860138587E-2</v>
      </c>
      <c r="W103" s="46">
        <f>DSUM($B$60:$Y$78,W$60,$C$85:$D103)</f>
        <v>3.9912242888780869E-2</v>
      </c>
      <c r="X103" s="46">
        <f>DSUM($B$60:$Y$78,X$60,$C$85:$D103)</f>
        <v>4.0778100803268429E-2</v>
      </c>
      <c r="Y103" s="46">
        <f>DSUM($B$60:$Y$78,Y$60,$C$85:$D103)</f>
        <v>0.59897056594621811</v>
      </c>
      <c r="AC103"/>
      <c r="AD103"/>
      <c r="AE103"/>
      <c r="AF103"/>
      <c r="AG103"/>
      <c r="AH103"/>
      <c r="AI103"/>
      <c r="AJ103"/>
      <c r="AK103"/>
      <c r="AL103"/>
      <c r="AM103"/>
      <c r="AN103"/>
      <c r="AO103"/>
      <c r="AP103"/>
      <c r="AQ103"/>
      <c r="AR103"/>
      <c r="AS103"/>
      <c r="AT103"/>
      <c r="AU103"/>
      <c r="AV103"/>
      <c r="AW103"/>
      <c r="AX103"/>
      <c r="AY103"/>
      <c r="AZ103"/>
      <c r="BA103"/>
      <c r="BB103"/>
      <c r="BC103"/>
      <c r="BD103"/>
      <c r="BE103"/>
      <c r="BF103"/>
      <c r="BG103"/>
      <c r="BH103"/>
      <c r="BI103"/>
      <c r="BJ103"/>
      <c r="BK103"/>
      <c r="BL103"/>
      <c r="BM103"/>
      <c r="BN103"/>
      <c r="BO103"/>
      <c r="BP103"/>
      <c r="BQ103"/>
      <c r="BR103"/>
      <c r="BS103"/>
      <c r="BT103"/>
      <c r="BU103"/>
      <c r="BV103"/>
      <c r="BW103"/>
      <c r="BX103"/>
      <c r="BY103"/>
      <c r="BZ103"/>
      <c r="CA103"/>
    </row>
    <row r="104" spans="2:79">
      <c r="B104" s="20" t="s">
        <v>68</v>
      </c>
      <c r="C104" s="115" t="s">
        <v>296</v>
      </c>
      <c r="D104" s="115" t="s">
        <v>297</v>
      </c>
      <c r="E104" s="46">
        <f>DSUM($B$60:$Y$78,E$60,$C$85:$D104)</f>
        <v>5.3250329834317852E-3</v>
      </c>
      <c r="F104" s="46">
        <f>DSUM($B$60:$Y$78,F$60,$C$85:$D104)</f>
        <v>9.0238757661146498E-3</v>
      </c>
      <c r="G104" s="46">
        <f>DSUM($B$60:$Y$78,G$60,$C$85:$D104)</f>
        <v>1.1924111793174345E-2</v>
      </c>
      <c r="H104" s="46">
        <f>DSUM($B$60:$Y$78,H$60,$C$85:$D104)</f>
        <v>1.6115814714632151E-2</v>
      </c>
      <c r="I104" s="46">
        <f>DSUM($B$60:$Y$78,I$60,$C$85:$D104)</f>
        <v>1.7542485128572462E-2</v>
      </c>
      <c r="J104" s="46">
        <f>DSUM($B$60:$Y$78,J$60,$C$85:$D104)</f>
        <v>1.8708433937767562E-2</v>
      </c>
      <c r="K104" s="46">
        <f>DSUM($B$60:$Y$78,K$60,$C$85:$D104)</f>
        <v>2.2938067519574626E-2</v>
      </c>
      <c r="L104" s="46">
        <f>DSUM($B$60:$Y$78,L$60,$C$85:$D104)</f>
        <v>2.4054196364251341E-2</v>
      </c>
      <c r="M104" s="46">
        <f>DSUM($B$60:$Y$78,M$60,$C$85:$D104)</f>
        <v>2.7070258491059079E-2</v>
      </c>
      <c r="N104" s="46">
        <f>DSUM($B$60:$Y$78,N$60,$C$85:$D104)</f>
        <v>3.0689040990488733E-2</v>
      </c>
      <c r="O104" s="46">
        <f>DSUM($B$60:$Y$78,O$60,$C$85:$D104)</f>
        <v>3.3706303217401687E-2</v>
      </c>
      <c r="P104" s="46">
        <f>DSUM($B$60:$Y$78,P$60,$C$85:$D104)</f>
        <v>3.9659574355639556E-2</v>
      </c>
      <c r="Q104" s="46">
        <f>DSUM($B$60:$Y$78,Q$60,$C$85:$D104)</f>
        <v>4.4231082882291516E-2</v>
      </c>
      <c r="R104" s="46">
        <f>DSUM($B$60:$Y$78,R$60,$C$85:$D104)</f>
        <v>4.2704368253049803E-2</v>
      </c>
      <c r="S104" s="46">
        <f>DSUM($B$60:$Y$78,S$60,$C$85:$D104)</f>
        <v>4.5688352798785054E-2</v>
      </c>
      <c r="T104" s="46">
        <f>DSUM($B$60:$Y$78,T$60,$C$85:$D104)</f>
        <v>4.4551715793053927E-2</v>
      </c>
      <c r="U104" s="46">
        <f>DSUM($B$60:$Y$78,U$60,$C$85:$D104)</f>
        <v>4.327923140474188E-2</v>
      </c>
      <c r="V104" s="46">
        <f>DSUM($B$60:$Y$78,V$60,$C$85:$D104)</f>
        <v>4.1068275860138587E-2</v>
      </c>
      <c r="W104" s="46">
        <f>DSUM($B$60:$Y$78,W$60,$C$85:$D104)</f>
        <v>3.9912242888780869E-2</v>
      </c>
      <c r="X104" s="46">
        <f>DSUM($B$60:$Y$78,X$60,$C$85:$D104)</f>
        <v>4.0778100803268429E-2</v>
      </c>
      <c r="Y104" s="46">
        <f>DSUM($B$60:$Y$78,Y$60,$C$85:$D104)</f>
        <v>0.59897056594621811</v>
      </c>
      <c r="AC104"/>
      <c r="AD104"/>
      <c r="AE104"/>
      <c r="AF104"/>
      <c r="AG104"/>
      <c r="AH104"/>
      <c r="AI104"/>
      <c r="AJ104"/>
      <c r="AK104"/>
      <c r="AL104"/>
      <c r="AM104"/>
      <c r="AN104"/>
      <c r="AO104"/>
      <c r="AP104"/>
      <c r="AQ104"/>
      <c r="AR104"/>
      <c r="AS104"/>
      <c r="AT104"/>
      <c r="AU104"/>
      <c r="AV104"/>
      <c r="AW104"/>
      <c r="AX104"/>
      <c r="AY104"/>
      <c r="AZ104"/>
      <c r="BA104"/>
      <c r="BB104"/>
      <c r="BC104"/>
      <c r="BD104"/>
      <c r="BE104"/>
      <c r="BF104"/>
      <c r="BG104"/>
      <c r="BH104"/>
      <c r="BI104"/>
      <c r="BJ104"/>
      <c r="BK104"/>
      <c r="BL104"/>
      <c r="BM104"/>
      <c r="BN104"/>
      <c r="BO104"/>
      <c r="BP104"/>
      <c r="BQ104"/>
      <c r="BR104"/>
      <c r="BS104"/>
      <c r="BT104"/>
      <c r="BU104"/>
      <c r="BV104"/>
      <c r="BW104"/>
      <c r="BX104"/>
      <c r="BY104"/>
      <c r="BZ104"/>
      <c r="CA104"/>
    </row>
    <row r="105" spans="2:79">
      <c r="B105" s="20" t="s">
        <v>69</v>
      </c>
      <c r="C105" s="115" t="s">
        <v>298</v>
      </c>
      <c r="D105" s="115" t="s">
        <v>299</v>
      </c>
      <c r="E105" s="46">
        <f>DSUM($B$60:$Y$78,E$60,$C$85:$D105)</f>
        <v>5.3250329834317852E-3</v>
      </c>
      <c r="F105" s="46">
        <f>DSUM($B$60:$Y$78,F$60,$C$85:$D105)</f>
        <v>9.0238757661146498E-3</v>
      </c>
      <c r="G105" s="46">
        <f>DSUM($B$60:$Y$78,G$60,$C$85:$D105)</f>
        <v>1.1924111793174345E-2</v>
      </c>
      <c r="H105" s="46">
        <f>DSUM($B$60:$Y$78,H$60,$C$85:$D105)</f>
        <v>1.6115814714632151E-2</v>
      </c>
      <c r="I105" s="46">
        <f>DSUM($B$60:$Y$78,I$60,$C$85:$D105)</f>
        <v>1.7542485128572462E-2</v>
      </c>
      <c r="J105" s="46">
        <f>DSUM($B$60:$Y$78,J$60,$C$85:$D105)</f>
        <v>1.8708433937767562E-2</v>
      </c>
      <c r="K105" s="46">
        <f>DSUM($B$60:$Y$78,K$60,$C$85:$D105)</f>
        <v>2.2938067519574626E-2</v>
      </c>
      <c r="L105" s="46">
        <f>DSUM($B$60:$Y$78,L$60,$C$85:$D105)</f>
        <v>2.4054196364251341E-2</v>
      </c>
      <c r="M105" s="46">
        <f>DSUM($B$60:$Y$78,M$60,$C$85:$D105)</f>
        <v>2.7070258491059079E-2</v>
      </c>
      <c r="N105" s="46">
        <f>DSUM($B$60:$Y$78,N$60,$C$85:$D105)</f>
        <v>3.0689040990488733E-2</v>
      </c>
      <c r="O105" s="46">
        <f>DSUM($B$60:$Y$78,O$60,$C$85:$D105)</f>
        <v>3.3706303217401687E-2</v>
      </c>
      <c r="P105" s="46">
        <f>DSUM($B$60:$Y$78,P$60,$C$85:$D105)</f>
        <v>3.9659574355639556E-2</v>
      </c>
      <c r="Q105" s="46">
        <f>DSUM($B$60:$Y$78,Q$60,$C$85:$D105)</f>
        <v>4.4231082882291516E-2</v>
      </c>
      <c r="R105" s="46">
        <f>DSUM($B$60:$Y$78,R$60,$C$85:$D105)</f>
        <v>4.2704368253049803E-2</v>
      </c>
      <c r="S105" s="46">
        <f>DSUM($B$60:$Y$78,S$60,$C$85:$D105)</f>
        <v>4.5688352798785054E-2</v>
      </c>
      <c r="T105" s="46">
        <f>DSUM($B$60:$Y$78,T$60,$C$85:$D105)</f>
        <v>4.4551715793053927E-2</v>
      </c>
      <c r="U105" s="46">
        <f>DSUM($B$60:$Y$78,U$60,$C$85:$D105)</f>
        <v>4.327923140474188E-2</v>
      </c>
      <c r="V105" s="46">
        <f>DSUM($B$60:$Y$78,V$60,$C$85:$D105)</f>
        <v>4.1068275860138587E-2</v>
      </c>
      <c r="W105" s="46">
        <f>DSUM($B$60:$Y$78,W$60,$C$85:$D105)</f>
        <v>3.9912242888780869E-2</v>
      </c>
      <c r="X105" s="46">
        <f>DSUM($B$60:$Y$78,X$60,$C$85:$D105)</f>
        <v>4.0778100803268429E-2</v>
      </c>
      <c r="Y105" s="46">
        <f>DSUM($B$60:$Y$78,Y$60,$C$85:$D105)</f>
        <v>0.59897056594621811</v>
      </c>
      <c r="AC105"/>
      <c r="AD105"/>
      <c r="AE105"/>
      <c r="AF105"/>
      <c r="AG105"/>
      <c r="AH105"/>
      <c r="AI105"/>
      <c r="AJ105"/>
      <c r="AK105"/>
      <c r="AL105"/>
      <c r="AM105"/>
      <c r="AN105"/>
      <c r="AO105"/>
      <c r="AP105"/>
      <c r="AQ105"/>
      <c r="AR105"/>
      <c r="AS105"/>
      <c r="AT105"/>
      <c r="AU105"/>
      <c r="AV105"/>
      <c r="AW105"/>
      <c r="AX105"/>
      <c r="AY105"/>
      <c r="AZ105"/>
      <c r="BA105"/>
      <c r="BB105"/>
      <c r="BC105"/>
      <c r="BD105"/>
      <c r="BE105"/>
      <c r="BF105"/>
      <c r="BG105"/>
      <c r="BH105"/>
      <c r="BI105"/>
      <c r="BJ105"/>
      <c r="BK105"/>
      <c r="BL105"/>
      <c r="BM105"/>
      <c r="BN105"/>
      <c r="BO105"/>
      <c r="BP105"/>
      <c r="BQ105"/>
      <c r="BR105"/>
      <c r="BS105"/>
      <c r="BT105"/>
      <c r="BU105"/>
      <c r="BV105"/>
      <c r="BW105"/>
      <c r="BX105"/>
      <c r="BY105"/>
      <c r="BZ105"/>
      <c r="CA105"/>
    </row>
    <row r="106" spans="2:79">
      <c r="B106" s="20" t="s">
        <v>70</v>
      </c>
      <c r="C106" s="115" t="s">
        <v>300</v>
      </c>
      <c r="D106" s="115" t="s">
        <v>301</v>
      </c>
      <c r="E106" s="46">
        <f>DSUM($B$60:$Y$78,E$60,$C$85:$D106)</f>
        <v>5.3250329834317852E-3</v>
      </c>
      <c r="F106" s="46">
        <f>DSUM($B$60:$Y$78,F$60,$C$85:$D106)</f>
        <v>9.0238757661146498E-3</v>
      </c>
      <c r="G106" s="46">
        <f>DSUM($B$60:$Y$78,G$60,$C$85:$D106)</f>
        <v>1.1924111793174345E-2</v>
      </c>
      <c r="H106" s="46">
        <f>DSUM($B$60:$Y$78,H$60,$C$85:$D106)</f>
        <v>1.6115814714632151E-2</v>
      </c>
      <c r="I106" s="46">
        <f>DSUM($B$60:$Y$78,I$60,$C$85:$D106)</f>
        <v>1.7542485128572462E-2</v>
      </c>
      <c r="J106" s="46">
        <f>DSUM($B$60:$Y$78,J$60,$C$85:$D106)</f>
        <v>1.8708433937767562E-2</v>
      </c>
      <c r="K106" s="46">
        <f>DSUM($B$60:$Y$78,K$60,$C$85:$D106)</f>
        <v>2.2938067519574626E-2</v>
      </c>
      <c r="L106" s="46">
        <f>DSUM($B$60:$Y$78,L$60,$C$85:$D106)</f>
        <v>2.4054196364251341E-2</v>
      </c>
      <c r="M106" s="46">
        <f>DSUM($B$60:$Y$78,M$60,$C$85:$D106)</f>
        <v>2.7070258491059079E-2</v>
      </c>
      <c r="N106" s="46">
        <f>DSUM($B$60:$Y$78,N$60,$C$85:$D106)</f>
        <v>3.0689040990488733E-2</v>
      </c>
      <c r="O106" s="46">
        <f>DSUM($B$60:$Y$78,O$60,$C$85:$D106)</f>
        <v>3.3706303217401687E-2</v>
      </c>
      <c r="P106" s="46">
        <f>DSUM($B$60:$Y$78,P$60,$C$85:$D106)</f>
        <v>3.9659574355639556E-2</v>
      </c>
      <c r="Q106" s="46">
        <f>DSUM($B$60:$Y$78,Q$60,$C$85:$D106)</f>
        <v>4.4231082882291516E-2</v>
      </c>
      <c r="R106" s="46">
        <f>DSUM($B$60:$Y$78,R$60,$C$85:$D106)</f>
        <v>4.2704368253049803E-2</v>
      </c>
      <c r="S106" s="46">
        <f>DSUM($B$60:$Y$78,S$60,$C$85:$D106)</f>
        <v>4.5688352798785054E-2</v>
      </c>
      <c r="T106" s="46">
        <f>DSUM($B$60:$Y$78,T$60,$C$85:$D106)</f>
        <v>4.4551715793053927E-2</v>
      </c>
      <c r="U106" s="46">
        <f>DSUM($B$60:$Y$78,U$60,$C$85:$D106)</f>
        <v>4.327923140474188E-2</v>
      </c>
      <c r="V106" s="46">
        <f>DSUM($B$60:$Y$78,V$60,$C$85:$D106)</f>
        <v>4.1068275860138587E-2</v>
      </c>
      <c r="W106" s="46">
        <f>DSUM($B$60:$Y$78,W$60,$C$85:$D106)</f>
        <v>3.9912242888780869E-2</v>
      </c>
      <c r="X106" s="46">
        <f>DSUM($B$60:$Y$78,X$60,$C$85:$D106)</f>
        <v>4.0778100803268429E-2</v>
      </c>
      <c r="Y106" s="46">
        <f>DSUM($B$60:$Y$78,Y$60,$C$85:$D106)</f>
        <v>0.59897056594621811</v>
      </c>
      <c r="AC106"/>
      <c r="AD106"/>
      <c r="AE106"/>
      <c r="AF106"/>
      <c r="AG106"/>
      <c r="AH106"/>
      <c r="AI106"/>
      <c r="AJ106"/>
      <c r="AK106"/>
      <c r="AL106"/>
      <c r="AM106"/>
      <c r="AN106"/>
      <c r="AO106"/>
      <c r="AP106"/>
      <c r="AQ106"/>
      <c r="AR106"/>
      <c r="AS106"/>
      <c r="AT106"/>
      <c r="AU106"/>
      <c r="AV106"/>
      <c r="AW106"/>
      <c r="AX106"/>
      <c r="AY106"/>
      <c r="AZ106"/>
      <c r="BA106"/>
      <c r="BB106"/>
      <c r="BC106"/>
      <c r="BD106"/>
      <c r="BE106"/>
      <c r="BF106"/>
      <c r="BG106"/>
      <c r="BH106"/>
      <c r="BI106"/>
      <c r="BJ106"/>
      <c r="BK106"/>
      <c r="BL106"/>
      <c r="BM106"/>
      <c r="BN106"/>
      <c r="BO106"/>
      <c r="BP106"/>
      <c r="BQ106"/>
      <c r="BR106"/>
      <c r="BS106"/>
      <c r="BT106"/>
      <c r="BU106"/>
      <c r="BV106"/>
      <c r="BW106"/>
      <c r="BX106"/>
      <c r="BY106"/>
      <c r="BZ106"/>
      <c r="CA106"/>
    </row>
    <row r="107" spans="2:79">
      <c r="B107" s="20" t="s">
        <v>330</v>
      </c>
      <c r="C107" s="115" t="s">
        <v>302</v>
      </c>
      <c r="D107" s="115" t="s">
        <v>331</v>
      </c>
      <c r="E107" s="46">
        <f>DSUM($B$60:$Y$78,E$60,$C$85:$D107)</f>
        <v>5.3250329834317852E-3</v>
      </c>
      <c r="F107" s="46">
        <f>DSUM($B$60:$Y$78,F$60,$C$85:$D107)</f>
        <v>9.0238757661146498E-3</v>
      </c>
      <c r="G107" s="46">
        <f>DSUM($B$60:$Y$78,G$60,$C$85:$D107)</f>
        <v>1.1924111793174345E-2</v>
      </c>
      <c r="H107" s="46">
        <f>DSUM($B$60:$Y$78,H$60,$C$85:$D107)</f>
        <v>1.6115814714632151E-2</v>
      </c>
      <c r="I107" s="46">
        <f>DSUM($B$60:$Y$78,I$60,$C$85:$D107)</f>
        <v>1.7542485128572462E-2</v>
      </c>
      <c r="J107" s="46">
        <f>DSUM($B$60:$Y$78,J$60,$C$85:$D107)</f>
        <v>1.8708433937767562E-2</v>
      </c>
      <c r="K107" s="46">
        <f>DSUM($B$60:$Y$78,K$60,$C$85:$D107)</f>
        <v>2.2938067519574626E-2</v>
      </c>
      <c r="L107" s="46">
        <f>DSUM($B$60:$Y$78,L$60,$C$85:$D107)</f>
        <v>2.4054196364251341E-2</v>
      </c>
      <c r="M107" s="46">
        <f>DSUM($B$60:$Y$78,M$60,$C$85:$D107)</f>
        <v>2.7070258491059079E-2</v>
      </c>
      <c r="N107" s="46">
        <f>DSUM($B$60:$Y$78,N$60,$C$85:$D107)</f>
        <v>3.0689040990488733E-2</v>
      </c>
      <c r="O107" s="46">
        <f>DSUM($B$60:$Y$78,O$60,$C$85:$D107)</f>
        <v>3.3706303217401687E-2</v>
      </c>
      <c r="P107" s="46">
        <f>DSUM($B$60:$Y$78,P$60,$C$85:$D107)</f>
        <v>3.9659574355639556E-2</v>
      </c>
      <c r="Q107" s="46">
        <f>DSUM($B$60:$Y$78,Q$60,$C$85:$D107)</f>
        <v>4.4231082882291516E-2</v>
      </c>
      <c r="R107" s="46">
        <f>DSUM($B$60:$Y$78,R$60,$C$85:$D107)</f>
        <v>4.2704368253049803E-2</v>
      </c>
      <c r="S107" s="46">
        <f>DSUM($B$60:$Y$78,S$60,$C$85:$D107)</f>
        <v>4.5688352798785054E-2</v>
      </c>
      <c r="T107" s="46">
        <f>DSUM($B$60:$Y$78,T$60,$C$85:$D107)</f>
        <v>4.4551715793053927E-2</v>
      </c>
      <c r="U107" s="46">
        <f>DSUM($B$60:$Y$78,U$60,$C$85:$D107)</f>
        <v>4.327923140474188E-2</v>
      </c>
      <c r="V107" s="46">
        <f>DSUM($B$60:$Y$78,V$60,$C$85:$D107)</f>
        <v>4.1068275860138587E-2</v>
      </c>
      <c r="W107" s="46">
        <f>DSUM($B$60:$Y$78,W$60,$C$85:$D107)</f>
        <v>3.9912242888780869E-2</v>
      </c>
      <c r="X107" s="46">
        <f>DSUM($B$60:$Y$78,X$60,$C$85:$D107)</f>
        <v>4.0778100803268429E-2</v>
      </c>
      <c r="Y107" s="46">
        <f>DSUM($B$60:$Y$78,Y$60,$C$85:$D107)</f>
        <v>0.59897056594621811</v>
      </c>
      <c r="AC107"/>
      <c r="AD107"/>
      <c r="AE107"/>
      <c r="AF107"/>
      <c r="AG107"/>
      <c r="AH107"/>
      <c r="AI107"/>
      <c r="AJ107"/>
      <c r="AK107"/>
      <c r="AL107"/>
      <c r="AM107"/>
      <c r="AN107"/>
      <c r="AO107"/>
      <c r="AP107"/>
      <c r="AQ107"/>
      <c r="AR107"/>
      <c r="AS107"/>
      <c r="AT107"/>
      <c r="AU107"/>
      <c r="AV107"/>
      <c r="AW107"/>
      <c r="AX107"/>
      <c r="AY107"/>
      <c r="AZ107"/>
      <c r="BA107"/>
      <c r="BB107"/>
      <c r="BC107"/>
      <c r="BD107"/>
      <c r="BE107"/>
      <c r="BF107"/>
      <c r="BG107"/>
      <c r="BH107"/>
      <c r="BI107"/>
      <c r="BJ107"/>
      <c r="BK107"/>
      <c r="BL107"/>
      <c r="BM107"/>
      <c r="BN107"/>
      <c r="BO107"/>
      <c r="BP107"/>
      <c r="BQ107"/>
      <c r="BR107"/>
      <c r="BS107"/>
      <c r="BT107"/>
      <c r="BU107"/>
      <c r="BV107"/>
      <c r="BW107"/>
      <c r="BX107"/>
      <c r="BY107"/>
      <c r="BZ107"/>
      <c r="CA107"/>
    </row>
    <row r="108" spans="2:79">
      <c r="B108" s="20" t="s">
        <v>332</v>
      </c>
      <c r="C108" s="115" t="s">
        <v>333</v>
      </c>
      <c r="D108" s="115" t="s">
        <v>334</v>
      </c>
      <c r="E108" s="46">
        <f>DSUM($B$60:$Y$78,E$60,$C$85:$D108)</f>
        <v>5.3250329834317852E-3</v>
      </c>
      <c r="F108" s="46">
        <f>DSUM($B$60:$Y$78,F$60,$C$85:$D108)</f>
        <v>9.0238757661146498E-3</v>
      </c>
      <c r="G108" s="46">
        <f>DSUM($B$60:$Y$78,G$60,$C$85:$D108)</f>
        <v>1.1924111793174345E-2</v>
      </c>
      <c r="H108" s="46">
        <f>DSUM($B$60:$Y$78,H$60,$C$85:$D108)</f>
        <v>1.6115814714632151E-2</v>
      </c>
      <c r="I108" s="46">
        <f>DSUM($B$60:$Y$78,I$60,$C$85:$D108)</f>
        <v>1.7542485128572462E-2</v>
      </c>
      <c r="J108" s="46">
        <f>DSUM($B$60:$Y$78,J$60,$C$85:$D108)</f>
        <v>1.8708433937767562E-2</v>
      </c>
      <c r="K108" s="46">
        <f>DSUM($B$60:$Y$78,K$60,$C$85:$D108)</f>
        <v>2.2938067519574626E-2</v>
      </c>
      <c r="L108" s="46">
        <f>DSUM($B$60:$Y$78,L$60,$C$85:$D108)</f>
        <v>2.4054196364251341E-2</v>
      </c>
      <c r="M108" s="46">
        <f>DSUM($B$60:$Y$78,M$60,$C$85:$D108)</f>
        <v>2.7070258491059079E-2</v>
      </c>
      <c r="N108" s="46">
        <f>DSUM($B$60:$Y$78,N$60,$C$85:$D108)</f>
        <v>3.0689040990488733E-2</v>
      </c>
      <c r="O108" s="46">
        <f>DSUM($B$60:$Y$78,O$60,$C$85:$D108)</f>
        <v>3.3706303217401687E-2</v>
      </c>
      <c r="P108" s="46">
        <f>DSUM($B$60:$Y$78,P$60,$C$85:$D108)</f>
        <v>3.9659574355639556E-2</v>
      </c>
      <c r="Q108" s="46">
        <f>DSUM($B$60:$Y$78,Q$60,$C$85:$D108)</f>
        <v>4.4231082882291516E-2</v>
      </c>
      <c r="R108" s="46">
        <f>DSUM($B$60:$Y$78,R$60,$C$85:$D108)</f>
        <v>4.2704368253049803E-2</v>
      </c>
      <c r="S108" s="46">
        <f>DSUM($B$60:$Y$78,S$60,$C$85:$D108)</f>
        <v>4.5688352798785054E-2</v>
      </c>
      <c r="T108" s="46">
        <f>DSUM($B$60:$Y$78,T$60,$C$85:$D108)</f>
        <v>4.4551715793053927E-2</v>
      </c>
      <c r="U108" s="46">
        <f>DSUM($B$60:$Y$78,U$60,$C$85:$D108)</f>
        <v>4.327923140474188E-2</v>
      </c>
      <c r="V108" s="46">
        <f>DSUM($B$60:$Y$78,V$60,$C$85:$D108)</f>
        <v>4.1068275860138587E-2</v>
      </c>
      <c r="W108" s="46">
        <f>DSUM($B$60:$Y$78,W$60,$C$85:$D108)</f>
        <v>3.9912242888780869E-2</v>
      </c>
      <c r="X108" s="46">
        <f>DSUM($B$60:$Y$78,X$60,$C$85:$D108)</f>
        <v>4.0778100803268429E-2</v>
      </c>
      <c r="Y108" s="46">
        <f>DSUM($B$60:$Y$78,Y$60,$C$85:$D108)</f>
        <v>0.59897056594621811</v>
      </c>
      <c r="AC108"/>
      <c r="AD108"/>
      <c r="AE108"/>
      <c r="AF108"/>
      <c r="AG108"/>
      <c r="AH108"/>
      <c r="AI108"/>
      <c r="AJ108"/>
      <c r="AK108"/>
      <c r="AL108"/>
      <c r="AM108"/>
      <c r="AN108"/>
      <c r="AO108"/>
      <c r="AP108"/>
      <c r="AQ108"/>
      <c r="AR108"/>
      <c r="AS108"/>
      <c r="AT108"/>
      <c r="AU108"/>
      <c r="AV108"/>
      <c r="AW108"/>
      <c r="AX108"/>
      <c r="AY108"/>
      <c r="AZ108"/>
      <c r="BA108"/>
      <c r="BB108"/>
      <c r="BC108"/>
      <c r="BD108"/>
      <c r="BE108"/>
      <c r="BF108"/>
      <c r="BG108"/>
      <c r="BH108"/>
      <c r="BI108"/>
      <c r="BJ108"/>
      <c r="BK108"/>
      <c r="BL108"/>
      <c r="BM108"/>
      <c r="BN108"/>
      <c r="BO108"/>
      <c r="BP108"/>
      <c r="BQ108"/>
      <c r="BR108"/>
      <c r="BS108"/>
      <c r="BT108"/>
      <c r="BU108"/>
      <c r="BV108"/>
      <c r="BW108"/>
      <c r="BX108"/>
      <c r="BY108"/>
      <c r="BZ108"/>
      <c r="CA108"/>
    </row>
    <row r="109" spans="2:79">
      <c r="B109" s="20" t="s">
        <v>335</v>
      </c>
      <c r="C109" s="115" t="s">
        <v>336</v>
      </c>
      <c r="D109" s="115" t="s">
        <v>337</v>
      </c>
      <c r="E109" s="46">
        <f>DSUM($B$60:$Y$78,E$60,$C$85:$D109)</f>
        <v>5.3250329834317852E-3</v>
      </c>
      <c r="F109" s="46">
        <f>DSUM($B$60:$Y$78,F$60,$C$85:$D109)</f>
        <v>9.0238757661146498E-3</v>
      </c>
      <c r="G109" s="46">
        <f>DSUM($B$60:$Y$78,G$60,$C$85:$D109)</f>
        <v>1.1924111793174345E-2</v>
      </c>
      <c r="H109" s="46">
        <f>DSUM($B$60:$Y$78,H$60,$C$85:$D109)</f>
        <v>1.6115814714632151E-2</v>
      </c>
      <c r="I109" s="46">
        <f>DSUM($B$60:$Y$78,I$60,$C$85:$D109)</f>
        <v>1.7542485128572462E-2</v>
      </c>
      <c r="J109" s="46">
        <f>DSUM($B$60:$Y$78,J$60,$C$85:$D109)</f>
        <v>1.8708433937767562E-2</v>
      </c>
      <c r="K109" s="46">
        <f>DSUM($B$60:$Y$78,K$60,$C$85:$D109)</f>
        <v>2.2938067519574626E-2</v>
      </c>
      <c r="L109" s="46">
        <f>DSUM($B$60:$Y$78,L$60,$C$85:$D109)</f>
        <v>2.4054196364251341E-2</v>
      </c>
      <c r="M109" s="46">
        <f>DSUM($B$60:$Y$78,M$60,$C$85:$D109)</f>
        <v>2.7070258491059079E-2</v>
      </c>
      <c r="N109" s="46">
        <f>DSUM($B$60:$Y$78,N$60,$C$85:$D109)</f>
        <v>3.0689040990488733E-2</v>
      </c>
      <c r="O109" s="46">
        <f>DSUM($B$60:$Y$78,O$60,$C$85:$D109)</f>
        <v>3.3706303217401687E-2</v>
      </c>
      <c r="P109" s="46">
        <f>DSUM($B$60:$Y$78,P$60,$C$85:$D109)</f>
        <v>3.9659574355639556E-2</v>
      </c>
      <c r="Q109" s="46">
        <f>DSUM($B$60:$Y$78,Q$60,$C$85:$D109)</f>
        <v>4.4231082882291516E-2</v>
      </c>
      <c r="R109" s="46">
        <f>DSUM($B$60:$Y$78,R$60,$C$85:$D109)</f>
        <v>4.2704368253049803E-2</v>
      </c>
      <c r="S109" s="46">
        <f>DSUM($B$60:$Y$78,S$60,$C$85:$D109)</f>
        <v>4.5688352798785054E-2</v>
      </c>
      <c r="T109" s="46">
        <f>DSUM($B$60:$Y$78,T$60,$C$85:$D109)</f>
        <v>4.4551715793053927E-2</v>
      </c>
      <c r="U109" s="46">
        <f>DSUM($B$60:$Y$78,U$60,$C$85:$D109)</f>
        <v>4.327923140474188E-2</v>
      </c>
      <c r="V109" s="46">
        <f>DSUM($B$60:$Y$78,V$60,$C$85:$D109)</f>
        <v>4.1068275860138587E-2</v>
      </c>
      <c r="W109" s="46">
        <f>DSUM($B$60:$Y$78,W$60,$C$85:$D109)</f>
        <v>3.9912242888780869E-2</v>
      </c>
      <c r="X109" s="46">
        <f>DSUM($B$60:$Y$78,X$60,$C$85:$D109)</f>
        <v>4.0778100803268429E-2</v>
      </c>
      <c r="Y109" s="46">
        <f>DSUM($B$60:$Y$78,Y$60,$C$85:$D109)</f>
        <v>0.59897056594621811</v>
      </c>
      <c r="AC109"/>
      <c r="AD109"/>
      <c r="AE109"/>
      <c r="AF109"/>
      <c r="AG109"/>
      <c r="AH109"/>
      <c r="AI109"/>
      <c r="AJ109"/>
      <c r="AK109"/>
      <c r="AL109"/>
      <c r="AM109"/>
      <c r="AN109"/>
      <c r="AO109"/>
      <c r="AP109"/>
      <c r="AQ109"/>
      <c r="AR109"/>
      <c r="AS109"/>
      <c r="AT109"/>
      <c r="AU109"/>
      <c r="AV109"/>
      <c r="AW109"/>
      <c r="AX109"/>
      <c r="AY109"/>
      <c r="AZ109"/>
      <c r="BA109"/>
      <c r="BB109"/>
      <c r="BC109"/>
      <c r="BD109"/>
      <c r="BE109"/>
      <c r="BF109"/>
      <c r="BG109"/>
      <c r="BH109"/>
      <c r="BI109"/>
      <c r="BJ109"/>
      <c r="BK109"/>
      <c r="BL109"/>
      <c r="BM109"/>
      <c r="BN109"/>
      <c r="BO109"/>
      <c r="BP109"/>
      <c r="BQ109"/>
      <c r="BR109"/>
      <c r="BS109"/>
      <c r="BT109"/>
      <c r="BU109"/>
      <c r="BV109"/>
      <c r="BW109"/>
      <c r="BX109"/>
      <c r="BY109"/>
      <c r="BZ109"/>
      <c r="CA109"/>
    </row>
    <row r="110" spans="2:79">
      <c r="B110" s="20" t="s">
        <v>338</v>
      </c>
      <c r="C110" s="115" t="s">
        <v>339</v>
      </c>
      <c r="D110" s="115" t="s">
        <v>340</v>
      </c>
      <c r="E110" s="46">
        <f>DSUM($B$60:$Y$78,E$60,$C$85:$D110)</f>
        <v>5.3250329834317852E-3</v>
      </c>
      <c r="F110" s="46">
        <f>DSUM($B$60:$Y$78,F$60,$C$85:$D110)</f>
        <v>9.0238757661146498E-3</v>
      </c>
      <c r="G110" s="46">
        <f>DSUM($B$60:$Y$78,G$60,$C$85:$D110)</f>
        <v>1.1924111793174345E-2</v>
      </c>
      <c r="H110" s="46">
        <f>DSUM($B$60:$Y$78,H$60,$C$85:$D110)</f>
        <v>1.6115814714632151E-2</v>
      </c>
      <c r="I110" s="46">
        <f>DSUM($B$60:$Y$78,I$60,$C$85:$D110)</f>
        <v>1.7542485128572462E-2</v>
      </c>
      <c r="J110" s="46">
        <f>DSUM($B$60:$Y$78,J$60,$C$85:$D110)</f>
        <v>1.8708433937767562E-2</v>
      </c>
      <c r="K110" s="46">
        <f>DSUM($B$60:$Y$78,K$60,$C$85:$D110)</f>
        <v>2.2938067519574626E-2</v>
      </c>
      <c r="L110" s="46">
        <f>DSUM($B$60:$Y$78,L$60,$C$85:$D110)</f>
        <v>2.4054196364251341E-2</v>
      </c>
      <c r="M110" s="46">
        <f>DSUM($B$60:$Y$78,M$60,$C$85:$D110)</f>
        <v>2.7070258491059079E-2</v>
      </c>
      <c r="N110" s="46">
        <f>DSUM($B$60:$Y$78,N$60,$C$85:$D110)</f>
        <v>3.0689040990488733E-2</v>
      </c>
      <c r="O110" s="46">
        <f>DSUM($B$60:$Y$78,O$60,$C$85:$D110)</f>
        <v>3.3706303217401687E-2</v>
      </c>
      <c r="P110" s="46">
        <f>DSUM($B$60:$Y$78,P$60,$C$85:$D110)</f>
        <v>3.9659574355639556E-2</v>
      </c>
      <c r="Q110" s="46">
        <f>DSUM($B$60:$Y$78,Q$60,$C$85:$D110)</f>
        <v>4.4231082882291516E-2</v>
      </c>
      <c r="R110" s="46">
        <f>DSUM($B$60:$Y$78,R$60,$C$85:$D110)</f>
        <v>4.2704368253049803E-2</v>
      </c>
      <c r="S110" s="46">
        <f>DSUM($B$60:$Y$78,S$60,$C$85:$D110)</f>
        <v>4.5688352798785054E-2</v>
      </c>
      <c r="T110" s="46">
        <f>DSUM($B$60:$Y$78,T$60,$C$85:$D110)</f>
        <v>4.4551715793053927E-2</v>
      </c>
      <c r="U110" s="46">
        <f>DSUM($B$60:$Y$78,U$60,$C$85:$D110)</f>
        <v>4.327923140474188E-2</v>
      </c>
      <c r="V110" s="46">
        <f>DSUM($B$60:$Y$78,V$60,$C$85:$D110)</f>
        <v>4.1068275860138587E-2</v>
      </c>
      <c r="W110" s="46">
        <f>DSUM($B$60:$Y$78,W$60,$C$85:$D110)</f>
        <v>3.9912242888780869E-2</v>
      </c>
      <c r="X110" s="46">
        <f>DSUM($B$60:$Y$78,X$60,$C$85:$D110)</f>
        <v>4.0778100803268429E-2</v>
      </c>
      <c r="Y110" s="46">
        <f>DSUM($B$60:$Y$78,Y$60,$C$85:$D110)</f>
        <v>0.59897056594621811</v>
      </c>
      <c r="AC110"/>
      <c r="AD110"/>
      <c r="AE110"/>
      <c r="AF110"/>
      <c r="AG110"/>
      <c r="AH110"/>
      <c r="AI110"/>
      <c r="AJ110"/>
      <c r="AK110"/>
      <c r="AL110"/>
      <c r="AM110"/>
      <c r="AN110"/>
      <c r="AO110"/>
      <c r="AP110"/>
      <c r="AQ110"/>
      <c r="AR110"/>
      <c r="AS110"/>
      <c r="AT110"/>
      <c r="AU110"/>
      <c r="AV110"/>
      <c r="AW110"/>
      <c r="AX110"/>
      <c r="AY110"/>
      <c r="AZ110"/>
      <c r="BA110"/>
      <c r="BB110"/>
      <c r="BC110"/>
      <c r="BD110"/>
      <c r="BE110"/>
      <c r="BF110"/>
      <c r="BG110"/>
      <c r="BH110"/>
      <c r="BI110"/>
      <c r="BJ110"/>
      <c r="BK110"/>
      <c r="BL110"/>
      <c r="BM110"/>
      <c r="BN110"/>
      <c r="BO110"/>
      <c r="BP110"/>
      <c r="BQ110"/>
      <c r="BR110"/>
      <c r="BS110"/>
      <c r="BT110"/>
      <c r="BU110"/>
      <c r="BV110"/>
      <c r="BW110"/>
      <c r="BX110"/>
      <c r="BY110"/>
      <c r="BZ110"/>
      <c r="CA110"/>
    </row>
    <row r="111" spans="2:79">
      <c r="B111" s="20" t="s">
        <v>341</v>
      </c>
      <c r="C111" s="115" t="s">
        <v>342</v>
      </c>
      <c r="D111" s="115" t="s">
        <v>343</v>
      </c>
      <c r="E111" s="46">
        <f>DSUM($B$60:$Y$78,E$60,$C$85:$D111)</f>
        <v>5.3250329834317852E-3</v>
      </c>
      <c r="F111" s="46">
        <f>DSUM($B$60:$Y$78,F$60,$C$85:$D111)</f>
        <v>9.0238757661146498E-3</v>
      </c>
      <c r="G111" s="46">
        <f>DSUM($B$60:$Y$78,G$60,$C$85:$D111)</f>
        <v>1.1924111793174345E-2</v>
      </c>
      <c r="H111" s="46">
        <f>DSUM($B$60:$Y$78,H$60,$C$85:$D111)</f>
        <v>1.6115814714632151E-2</v>
      </c>
      <c r="I111" s="46">
        <f>DSUM($B$60:$Y$78,I$60,$C$85:$D111)</f>
        <v>1.7542485128572462E-2</v>
      </c>
      <c r="J111" s="46">
        <f>DSUM($B$60:$Y$78,J$60,$C$85:$D111)</f>
        <v>1.8708433937767562E-2</v>
      </c>
      <c r="K111" s="46">
        <f>DSUM($B$60:$Y$78,K$60,$C$85:$D111)</f>
        <v>2.2938067519574626E-2</v>
      </c>
      <c r="L111" s="46">
        <f>DSUM($B$60:$Y$78,L$60,$C$85:$D111)</f>
        <v>2.4054196364251341E-2</v>
      </c>
      <c r="M111" s="46">
        <f>DSUM($B$60:$Y$78,M$60,$C$85:$D111)</f>
        <v>2.7070258491059079E-2</v>
      </c>
      <c r="N111" s="46">
        <f>DSUM($B$60:$Y$78,N$60,$C$85:$D111)</f>
        <v>3.0689040990488733E-2</v>
      </c>
      <c r="O111" s="46">
        <f>DSUM($B$60:$Y$78,O$60,$C$85:$D111)</f>
        <v>3.3706303217401687E-2</v>
      </c>
      <c r="P111" s="46">
        <f>DSUM($B$60:$Y$78,P$60,$C$85:$D111)</f>
        <v>3.9659574355639556E-2</v>
      </c>
      <c r="Q111" s="46">
        <f>DSUM($B$60:$Y$78,Q$60,$C$85:$D111)</f>
        <v>4.4231082882291516E-2</v>
      </c>
      <c r="R111" s="46">
        <f>DSUM($B$60:$Y$78,R$60,$C$85:$D111)</f>
        <v>4.2704368253049803E-2</v>
      </c>
      <c r="S111" s="46">
        <f>DSUM($B$60:$Y$78,S$60,$C$85:$D111)</f>
        <v>4.5688352798785054E-2</v>
      </c>
      <c r="T111" s="46">
        <f>DSUM($B$60:$Y$78,T$60,$C$85:$D111)</f>
        <v>4.4551715793053927E-2</v>
      </c>
      <c r="U111" s="46">
        <f>DSUM($B$60:$Y$78,U$60,$C$85:$D111)</f>
        <v>4.327923140474188E-2</v>
      </c>
      <c r="V111" s="46">
        <f>DSUM($B$60:$Y$78,V$60,$C$85:$D111)</f>
        <v>4.1068275860138587E-2</v>
      </c>
      <c r="W111" s="46">
        <f>DSUM($B$60:$Y$78,W$60,$C$85:$D111)</f>
        <v>3.9912242888780869E-2</v>
      </c>
      <c r="X111" s="46">
        <f>DSUM($B$60:$Y$78,X$60,$C$85:$D111)</f>
        <v>4.0778100803268429E-2</v>
      </c>
      <c r="Y111" s="46">
        <f>DSUM($B$60:$Y$78,Y$60,$C$85:$D111)</f>
        <v>0.59897056594621811</v>
      </c>
      <c r="AC111"/>
      <c r="AD111"/>
      <c r="AE111"/>
      <c r="AF111"/>
      <c r="AG111"/>
      <c r="AH111"/>
      <c r="AI111"/>
      <c r="AJ111"/>
      <c r="AK111"/>
      <c r="AL111"/>
      <c r="AM111"/>
      <c r="AN111"/>
      <c r="AO111"/>
      <c r="AP111"/>
      <c r="AQ111"/>
      <c r="AR111"/>
      <c r="AS111"/>
      <c r="AT111"/>
      <c r="AU111"/>
      <c r="AV111"/>
      <c r="AW111"/>
      <c r="AX111"/>
      <c r="AY111"/>
      <c r="AZ111"/>
      <c r="BA111"/>
      <c r="BB111"/>
      <c r="BC111"/>
      <c r="BD111"/>
      <c r="BE111"/>
      <c r="BF111"/>
      <c r="BG111"/>
      <c r="BH111"/>
      <c r="BI111"/>
      <c r="BJ111"/>
      <c r="BK111"/>
      <c r="BL111"/>
      <c r="BM111"/>
      <c r="BN111"/>
      <c r="BO111"/>
      <c r="BP111"/>
      <c r="BQ111"/>
      <c r="BR111"/>
      <c r="BS111"/>
      <c r="BT111"/>
      <c r="BU111"/>
      <c r="BV111"/>
      <c r="BW111"/>
      <c r="BX111"/>
      <c r="BY111"/>
      <c r="BZ111"/>
      <c r="CA111"/>
    </row>
    <row r="112" spans="2:79">
      <c r="B112" s="20" t="s">
        <v>344</v>
      </c>
      <c r="C112" s="115" t="s">
        <v>345</v>
      </c>
      <c r="D112" s="115" t="s">
        <v>346</v>
      </c>
      <c r="E112" s="46">
        <f>DSUM($B$60:$Y$78,E$60,$C$85:$D112)</f>
        <v>5.3250329834317852E-3</v>
      </c>
      <c r="F112" s="46">
        <f>DSUM($B$60:$Y$78,F$60,$C$85:$D112)</f>
        <v>9.0238757661146498E-3</v>
      </c>
      <c r="G112" s="46">
        <f>DSUM($B$60:$Y$78,G$60,$C$85:$D112)</f>
        <v>1.1924111793174345E-2</v>
      </c>
      <c r="H112" s="46">
        <f>DSUM($B$60:$Y$78,H$60,$C$85:$D112)</f>
        <v>1.6115814714632151E-2</v>
      </c>
      <c r="I112" s="46">
        <f>DSUM($B$60:$Y$78,I$60,$C$85:$D112)</f>
        <v>1.7542485128572462E-2</v>
      </c>
      <c r="J112" s="46">
        <f>DSUM($B$60:$Y$78,J$60,$C$85:$D112)</f>
        <v>1.8708433937767562E-2</v>
      </c>
      <c r="K112" s="46">
        <f>DSUM($B$60:$Y$78,K$60,$C$85:$D112)</f>
        <v>2.2938067519574626E-2</v>
      </c>
      <c r="L112" s="46">
        <f>DSUM($B$60:$Y$78,L$60,$C$85:$D112)</f>
        <v>2.4054196364251341E-2</v>
      </c>
      <c r="M112" s="46">
        <f>DSUM($B$60:$Y$78,M$60,$C$85:$D112)</f>
        <v>2.7070258491059079E-2</v>
      </c>
      <c r="N112" s="46">
        <f>DSUM($B$60:$Y$78,N$60,$C$85:$D112)</f>
        <v>3.0689040990488733E-2</v>
      </c>
      <c r="O112" s="46">
        <f>DSUM($B$60:$Y$78,O$60,$C$85:$D112)</f>
        <v>3.3706303217401687E-2</v>
      </c>
      <c r="P112" s="46">
        <f>DSUM($B$60:$Y$78,P$60,$C$85:$D112)</f>
        <v>3.9659574355639556E-2</v>
      </c>
      <c r="Q112" s="46">
        <f>DSUM($B$60:$Y$78,Q$60,$C$85:$D112)</f>
        <v>4.4231082882291516E-2</v>
      </c>
      <c r="R112" s="46">
        <f>DSUM($B$60:$Y$78,R$60,$C$85:$D112)</f>
        <v>4.2704368253049803E-2</v>
      </c>
      <c r="S112" s="46">
        <f>DSUM($B$60:$Y$78,S$60,$C$85:$D112)</f>
        <v>4.5688352798785054E-2</v>
      </c>
      <c r="T112" s="46">
        <f>DSUM($B$60:$Y$78,T$60,$C$85:$D112)</f>
        <v>4.4551715793053927E-2</v>
      </c>
      <c r="U112" s="46">
        <f>DSUM($B$60:$Y$78,U$60,$C$85:$D112)</f>
        <v>4.327923140474188E-2</v>
      </c>
      <c r="V112" s="46">
        <f>DSUM($B$60:$Y$78,V$60,$C$85:$D112)</f>
        <v>4.1068275860138587E-2</v>
      </c>
      <c r="W112" s="46">
        <f>DSUM($B$60:$Y$78,W$60,$C$85:$D112)</f>
        <v>3.9912242888780869E-2</v>
      </c>
      <c r="X112" s="46">
        <f>DSUM($B$60:$Y$78,X$60,$C$85:$D112)</f>
        <v>4.0778100803268429E-2</v>
      </c>
      <c r="Y112" s="46">
        <f>DSUM($B$60:$Y$78,Y$60,$C$85:$D112)</f>
        <v>0.59897056594621811</v>
      </c>
      <c r="AC112"/>
      <c r="AD112"/>
      <c r="AE112"/>
      <c r="AF112"/>
      <c r="AG112"/>
      <c r="AH112"/>
      <c r="AI112"/>
      <c r="AJ112"/>
      <c r="AK112"/>
      <c r="AL112"/>
      <c r="AM112"/>
      <c r="AN112"/>
      <c r="AO112"/>
      <c r="AP112"/>
      <c r="AQ112"/>
      <c r="AR112"/>
      <c r="AS112"/>
      <c r="AT112"/>
      <c r="AU112"/>
      <c r="AV112"/>
      <c r="AW112"/>
      <c r="AX112"/>
      <c r="AY112"/>
      <c r="AZ112"/>
      <c r="BA112"/>
      <c r="BB112"/>
      <c r="BC112"/>
      <c r="BD112"/>
      <c r="BE112"/>
      <c r="BF112"/>
      <c r="BG112"/>
      <c r="BH112"/>
      <c r="BI112"/>
      <c r="BJ112"/>
      <c r="BK112"/>
      <c r="BL112"/>
      <c r="BM112"/>
      <c r="BN112"/>
      <c r="BO112"/>
      <c r="BP112"/>
      <c r="BQ112"/>
      <c r="BR112"/>
      <c r="BS112"/>
      <c r="BT112"/>
      <c r="BU112"/>
      <c r="BV112"/>
      <c r="BW112"/>
      <c r="BX112"/>
      <c r="BY112"/>
      <c r="BZ112"/>
      <c r="CA112"/>
    </row>
    <row r="113" spans="1:79">
      <c r="B113" s="20" t="s">
        <v>347</v>
      </c>
      <c r="C113" s="115" t="s">
        <v>348</v>
      </c>
      <c r="D113" s="115" t="s">
        <v>349</v>
      </c>
      <c r="E113" s="46">
        <f>DSUM($B$60:$Y$78,E$60,$C$85:$D113)</f>
        <v>5.3250329834317852E-3</v>
      </c>
      <c r="F113" s="46">
        <f>DSUM($B$60:$Y$78,F$60,$C$85:$D113)</f>
        <v>9.0238757661146498E-3</v>
      </c>
      <c r="G113" s="46">
        <f>DSUM($B$60:$Y$78,G$60,$C$85:$D113)</f>
        <v>1.1924111793174345E-2</v>
      </c>
      <c r="H113" s="46">
        <f>DSUM($B$60:$Y$78,H$60,$C$85:$D113)</f>
        <v>1.6115814714632151E-2</v>
      </c>
      <c r="I113" s="46">
        <f>DSUM($B$60:$Y$78,I$60,$C$85:$D113)</f>
        <v>1.7542485128572462E-2</v>
      </c>
      <c r="J113" s="46">
        <f>DSUM($B$60:$Y$78,J$60,$C$85:$D113)</f>
        <v>1.8708433937767562E-2</v>
      </c>
      <c r="K113" s="46">
        <f>DSUM($B$60:$Y$78,K$60,$C$85:$D113)</f>
        <v>2.2938067519574626E-2</v>
      </c>
      <c r="L113" s="46">
        <f>DSUM($B$60:$Y$78,L$60,$C$85:$D113)</f>
        <v>2.4054196364251341E-2</v>
      </c>
      <c r="M113" s="46">
        <f>DSUM($B$60:$Y$78,M$60,$C$85:$D113)</f>
        <v>2.7070258491059079E-2</v>
      </c>
      <c r="N113" s="46">
        <f>DSUM($B$60:$Y$78,N$60,$C$85:$D113)</f>
        <v>3.0689040990488733E-2</v>
      </c>
      <c r="O113" s="46">
        <f>DSUM($B$60:$Y$78,O$60,$C$85:$D113)</f>
        <v>3.3706303217401687E-2</v>
      </c>
      <c r="P113" s="46">
        <f>DSUM($B$60:$Y$78,P$60,$C$85:$D113)</f>
        <v>3.9659574355639556E-2</v>
      </c>
      <c r="Q113" s="46">
        <f>DSUM($B$60:$Y$78,Q$60,$C$85:$D113)</f>
        <v>4.4231082882291516E-2</v>
      </c>
      <c r="R113" s="46">
        <f>DSUM($B$60:$Y$78,R$60,$C$85:$D113)</f>
        <v>4.2704368253049803E-2</v>
      </c>
      <c r="S113" s="46">
        <f>DSUM($B$60:$Y$78,S$60,$C$85:$D113)</f>
        <v>4.5688352798785054E-2</v>
      </c>
      <c r="T113" s="46">
        <f>DSUM($B$60:$Y$78,T$60,$C$85:$D113)</f>
        <v>4.4551715793053927E-2</v>
      </c>
      <c r="U113" s="46">
        <f>DSUM($B$60:$Y$78,U$60,$C$85:$D113)</f>
        <v>4.327923140474188E-2</v>
      </c>
      <c r="V113" s="46">
        <f>DSUM($B$60:$Y$78,V$60,$C$85:$D113)</f>
        <v>4.1068275860138587E-2</v>
      </c>
      <c r="W113" s="46">
        <f>DSUM($B$60:$Y$78,W$60,$C$85:$D113)</f>
        <v>3.9912242888780869E-2</v>
      </c>
      <c r="X113" s="46">
        <f>DSUM($B$60:$Y$78,X$60,$C$85:$D113)</f>
        <v>4.0778100803268429E-2</v>
      </c>
      <c r="Y113" s="46">
        <f>DSUM($B$60:$Y$78,Y$60,$C$85:$D113)</f>
        <v>0.59897056594621811</v>
      </c>
      <c r="AC113"/>
      <c r="AD113"/>
      <c r="AE113"/>
      <c r="AF113"/>
      <c r="AG113"/>
      <c r="AH113"/>
      <c r="AI113"/>
      <c r="AJ113"/>
      <c r="AK113"/>
      <c r="AL113"/>
      <c r="AM113"/>
      <c r="AN113"/>
      <c r="AO113"/>
      <c r="AP113"/>
      <c r="AQ113"/>
      <c r="AR113"/>
      <c r="AS113"/>
      <c r="AT113"/>
      <c r="AU113"/>
      <c r="AV113"/>
      <c r="AW113"/>
      <c r="AX113"/>
      <c r="AY113"/>
      <c r="AZ113"/>
      <c r="BA113"/>
      <c r="BB113"/>
      <c r="BC113"/>
      <c r="BD113"/>
      <c r="BE113"/>
      <c r="BF113"/>
      <c r="BG113"/>
      <c r="BH113"/>
      <c r="BI113"/>
      <c r="BJ113"/>
      <c r="BK113"/>
      <c r="BL113"/>
      <c r="BM113"/>
      <c r="BN113"/>
      <c r="BO113"/>
      <c r="BP113"/>
      <c r="BQ113"/>
      <c r="BR113"/>
      <c r="BS113"/>
      <c r="BT113"/>
      <c r="BU113"/>
      <c r="BV113"/>
      <c r="BW113"/>
      <c r="BX113"/>
      <c r="BY113"/>
      <c r="BZ113"/>
      <c r="CA113"/>
    </row>
    <row r="114" spans="1:79">
      <c r="B114" s="20" t="s">
        <v>350</v>
      </c>
      <c r="C114" s="115" t="s">
        <v>351</v>
      </c>
      <c r="D114" s="115" t="s">
        <v>352</v>
      </c>
      <c r="E114" s="46">
        <f>DSUM($B$60:$Y$78,E$60,$C$85:$D114)</f>
        <v>5.3250329834317852E-3</v>
      </c>
      <c r="F114" s="46">
        <f>DSUM($B$60:$Y$78,F$60,$C$85:$D114)</f>
        <v>9.0238757661146498E-3</v>
      </c>
      <c r="G114" s="46">
        <f>DSUM($B$60:$Y$78,G$60,$C$85:$D114)</f>
        <v>1.1924111793174345E-2</v>
      </c>
      <c r="H114" s="46">
        <f>DSUM($B$60:$Y$78,H$60,$C$85:$D114)</f>
        <v>1.6115814714632151E-2</v>
      </c>
      <c r="I114" s="46">
        <f>DSUM($B$60:$Y$78,I$60,$C$85:$D114)</f>
        <v>1.7542485128572462E-2</v>
      </c>
      <c r="J114" s="46">
        <f>DSUM($B$60:$Y$78,J$60,$C$85:$D114)</f>
        <v>1.8708433937767562E-2</v>
      </c>
      <c r="K114" s="46">
        <f>DSUM($B$60:$Y$78,K$60,$C$85:$D114)</f>
        <v>2.2938067519574626E-2</v>
      </c>
      <c r="L114" s="46">
        <f>DSUM($B$60:$Y$78,L$60,$C$85:$D114)</f>
        <v>2.4054196364251341E-2</v>
      </c>
      <c r="M114" s="46">
        <f>DSUM($B$60:$Y$78,M$60,$C$85:$D114)</f>
        <v>2.7070258491059079E-2</v>
      </c>
      <c r="N114" s="46">
        <f>DSUM($B$60:$Y$78,N$60,$C$85:$D114)</f>
        <v>3.0689040990488733E-2</v>
      </c>
      <c r="O114" s="46">
        <f>DSUM($B$60:$Y$78,O$60,$C$85:$D114)</f>
        <v>3.3706303217401687E-2</v>
      </c>
      <c r="P114" s="46">
        <f>DSUM($B$60:$Y$78,P$60,$C$85:$D114)</f>
        <v>3.9659574355639556E-2</v>
      </c>
      <c r="Q114" s="46">
        <f>DSUM($B$60:$Y$78,Q$60,$C$85:$D114)</f>
        <v>4.4231082882291516E-2</v>
      </c>
      <c r="R114" s="46">
        <f>DSUM($B$60:$Y$78,R$60,$C$85:$D114)</f>
        <v>4.2704368253049803E-2</v>
      </c>
      <c r="S114" s="46">
        <f>DSUM($B$60:$Y$78,S$60,$C$85:$D114)</f>
        <v>4.5688352798785054E-2</v>
      </c>
      <c r="T114" s="46">
        <f>DSUM($B$60:$Y$78,T$60,$C$85:$D114)</f>
        <v>4.4551715793053927E-2</v>
      </c>
      <c r="U114" s="46">
        <f>DSUM($B$60:$Y$78,U$60,$C$85:$D114)</f>
        <v>4.327923140474188E-2</v>
      </c>
      <c r="V114" s="46">
        <f>DSUM($B$60:$Y$78,V$60,$C$85:$D114)</f>
        <v>4.1068275860138587E-2</v>
      </c>
      <c r="W114" s="46">
        <f>DSUM($B$60:$Y$78,W$60,$C$85:$D114)</f>
        <v>3.9912242888780869E-2</v>
      </c>
      <c r="X114" s="46">
        <f>DSUM($B$60:$Y$78,X$60,$C$85:$D114)</f>
        <v>4.0778100803268429E-2</v>
      </c>
      <c r="Y114" s="46">
        <f>DSUM($B$60:$Y$78,Y$60,$C$85:$D114)</f>
        <v>0.59897056594621811</v>
      </c>
      <c r="AC114"/>
      <c r="AD114"/>
      <c r="AE114"/>
      <c r="AF114"/>
      <c r="AG114"/>
      <c r="AH114"/>
      <c r="AI114"/>
      <c r="AJ114"/>
      <c r="AK114"/>
      <c r="AL114"/>
      <c r="AM114"/>
      <c r="AN114"/>
      <c r="AO114"/>
      <c r="AP114"/>
      <c r="AQ114"/>
      <c r="AR114"/>
      <c r="AS114"/>
      <c r="AT114"/>
      <c r="AU114"/>
      <c r="AV114"/>
      <c r="AW114"/>
      <c r="AX114"/>
      <c r="AY114"/>
      <c r="AZ114"/>
      <c r="BA114"/>
      <c r="BB114"/>
      <c r="BC114"/>
      <c r="BD114"/>
      <c r="BE114"/>
      <c r="BF114"/>
      <c r="BG114"/>
      <c r="BH114"/>
      <c r="BI114"/>
      <c r="BJ114"/>
      <c r="BK114"/>
      <c r="BL114"/>
      <c r="BM114"/>
      <c r="BN114"/>
      <c r="BO114"/>
      <c r="BP114"/>
      <c r="BQ114"/>
      <c r="BR114"/>
      <c r="BS114"/>
      <c r="BT114"/>
      <c r="BU114"/>
      <c r="BV114"/>
      <c r="BW114"/>
      <c r="BX114"/>
      <c r="BY114"/>
      <c r="BZ114"/>
      <c r="CA114"/>
    </row>
    <row r="115" spans="1:79">
      <c r="B115" s="20" t="s">
        <v>353</v>
      </c>
      <c r="C115" s="115" t="s">
        <v>354</v>
      </c>
      <c r="D115" s="115" t="s">
        <v>355</v>
      </c>
      <c r="E115" s="46">
        <f>DSUM($B$60:$Y$78,E$60,$C$85:$D115)</f>
        <v>5.3250329834317852E-3</v>
      </c>
      <c r="F115" s="46">
        <f>DSUM($B$60:$Y$78,F$60,$C$85:$D115)</f>
        <v>9.0238757661146498E-3</v>
      </c>
      <c r="G115" s="46">
        <f>DSUM($B$60:$Y$78,G$60,$C$85:$D115)</f>
        <v>1.1924111793174345E-2</v>
      </c>
      <c r="H115" s="46">
        <f>DSUM($B$60:$Y$78,H$60,$C$85:$D115)</f>
        <v>1.6115814714632151E-2</v>
      </c>
      <c r="I115" s="46">
        <f>DSUM($B$60:$Y$78,I$60,$C$85:$D115)</f>
        <v>1.7542485128572462E-2</v>
      </c>
      <c r="J115" s="46">
        <f>DSUM($B$60:$Y$78,J$60,$C$85:$D115)</f>
        <v>1.8708433937767562E-2</v>
      </c>
      <c r="K115" s="46">
        <f>DSUM($B$60:$Y$78,K$60,$C$85:$D115)</f>
        <v>2.2938067519574626E-2</v>
      </c>
      <c r="L115" s="46">
        <f>DSUM($B$60:$Y$78,L$60,$C$85:$D115)</f>
        <v>2.4054196364251341E-2</v>
      </c>
      <c r="M115" s="46">
        <f>DSUM($B$60:$Y$78,M$60,$C$85:$D115)</f>
        <v>2.7070258491059079E-2</v>
      </c>
      <c r="N115" s="46">
        <f>DSUM($B$60:$Y$78,N$60,$C$85:$D115)</f>
        <v>3.0689040990488733E-2</v>
      </c>
      <c r="O115" s="46">
        <f>DSUM($B$60:$Y$78,O$60,$C$85:$D115)</f>
        <v>3.3706303217401687E-2</v>
      </c>
      <c r="P115" s="46">
        <f>DSUM($B$60:$Y$78,P$60,$C$85:$D115)</f>
        <v>3.9659574355639556E-2</v>
      </c>
      <c r="Q115" s="46">
        <f>DSUM($B$60:$Y$78,Q$60,$C$85:$D115)</f>
        <v>4.4231082882291516E-2</v>
      </c>
      <c r="R115" s="46">
        <f>DSUM($B$60:$Y$78,R$60,$C$85:$D115)</f>
        <v>4.2704368253049803E-2</v>
      </c>
      <c r="S115" s="46">
        <f>DSUM($B$60:$Y$78,S$60,$C$85:$D115)</f>
        <v>4.5688352798785054E-2</v>
      </c>
      <c r="T115" s="46">
        <f>DSUM($B$60:$Y$78,T$60,$C$85:$D115)</f>
        <v>4.4551715793053927E-2</v>
      </c>
      <c r="U115" s="46">
        <f>DSUM($B$60:$Y$78,U$60,$C$85:$D115)</f>
        <v>4.327923140474188E-2</v>
      </c>
      <c r="V115" s="46">
        <f>DSUM($B$60:$Y$78,V$60,$C$85:$D115)</f>
        <v>4.1068275860138587E-2</v>
      </c>
      <c r="W115" s="46">
        <f>DSUM($B$60:$Y$78,W$60,$C$85:$D115)</f>
        <v>3.9912242888780869E-2</v>
      </c>
      <c r="X115" s="46">
        <f>DSUM($B$60:$Y$78,X$60,$C$85:$D115)</f>
        <v>4.0778100803268429E-2</v>
      </c>
      <c r="Y115" s="46">
        <f>DSUM($B$60:$Y$78,Y$60,$C$85:$D115)</f>
        <v>0.59897056594621811</v>
      </c>
      <c r="AC115"/>
      <c r="AD115"/>
      <c r="AE115"/>
      <c r="AF115"/>
      <c r="AG115"/>
      <c r="AH115"/>
      <c r="AI115"/>
      <c r="AJ115"/>
      <c r="AK115"/>
      <c r="AL115"/>
      <c r="AM115"/>
      <c r="AN115"/>
      <c r="AO115"/>
      <c r="AP115"/>
      <c r="AQ115"/>
      <c r="AR115"/>
      <c r="AS115"/>
      <c r="AT115"/>
      <c r="AU115"/>
      <c r="AV115"/>
      <c r="AW115"/>
      <c r="AX115"/>
      <c r="AY115"/>
      <c r="AZ115"/>
      <c r="BA115"/>
      <c r="BB115"/>
      <c r="BC115"/>
      <c r="BD115"/>
      <c r="BE115"/>
      <c r="BF115"/>
      <c r="BG115"/>
      <c r="BH115"/>
      <c r="BI115"/>
      <c r="BJ115"/>
      <c r="BK115"/>
      <c r="BL115"/>
      <c r="BM115"/>
      <c r="BN115"/>
      <c r="BO115"/>
      <c r="BP115"/>
      <c r="BQ115"/>
      <c r="BR115"/>
      <c r="BS115"/>
      <c r="BT115"/>
      <c r="BU115"/>
      <c r="BV115"/>
      <c r="BW115"/>
      <c r="BX115"/>
      <c r="BY115"/>
      <c r="BZ115"/>
      <c r="CA115"/>
    </row>
    <row r="116" spans="1:79">
      <c r="B116" s="20" t="s">
        <v>356</v>
      </c>
      <c r="C116" s="115" t="s">
        <v>357</v>
      </c>
      <c r="D116" s="115" t="s">
        <v>358</v>
      </c>
      <c r="E116" s="46">
        <f>DSUM($B$60:$Y$78,E$60,$C$85:$D116)</f>
        <v>5.3250329834317852E-3</v>
      </c>
      <c r="F116" s="46">
        <f>DSUM($B$60:$Y$78,F$60,$C$85:$D116)</f>
        <v>9.0238757661146498E-3</v>
      </c>
      <c r="G116" s="46">
        <f>DSUM($B$60:$Y$78,G$60,$C$85:$D116)</f>
        <v>1.1924111793174345E-2</v>
      </c>
      <c r="H116" s="46">
        <f>DSUM($B$60:$Y$78,H$60,$C$85:$D116)</f>
        <v>1.6115814714632151E-2</v>
      </c>
      <c r="I116" s="46">
        <f>DSUM($B$60:$Y$78,I$60,$C$85:$D116)</f>
        <v>1.7542485128572462E-2</v>
      </c>
      <c r="J116" s="46">
        <f>DSUM($B$60:$Y$78,J$60,$C$85:$D116)</f>
        <v>1.8708433937767562E-2</v>
      </c>
      <c r="K116" s="46">
        <f>DSUM($B$60:$Y$78,K$60,$C$85:$D116)</f>
        <v>2.2938067519574626E-2</v>
      </c>
      <c r="L116" s="46">
        <f>DSUM($B$60:$Y$78,L$60,$C$85:$D116)</f>
        <v>2.4054196364251341E-2</v>
      </c>
      <c r="M116" s="46">
        <f>DSUM($B$60:$Y$78,M$60,$C$85:$D116)</f>
        <v>2.7070258491059079E-2</v>
      </c>
      <c r="N116" s="46">
        <f>DSUM($B$60:$Y$78,N$60,$C$85:$D116)</f>
        <v>3.0689040990488733E-2</v>
      </c>
      <c r="O116" s="46">
        <f>DSUM($B$60:$Y$78,O$60,$C$85:$D116)</f>
        <v>3.3706303217401687E-2</v>
      </c>
      <c r="P116" s="46">
        <f>DSUM($B$60:$Y$78,P$60,$C$85:$D116)</f>
        <v>3.9659574355639556E-2</v>
      </c>
      <c r="Q116" s="46">
        <f>DSUM($B$60:$Y$78,Q$60,$C$85:$D116)</f>
        <v>4.4231082882291516E-2</v>
      </c>
      <c r="R116" s="46">
        <f>DSUM($B$60:$Y$78,R$60,$C$85:$D116)</f>
        <v>4.2704368253049803E-2</v>
      </c>
      <c r="S116" s="46">
        <f>DSUM($B$60:$Y$78,S$60,$C$85:$D116)</f>
        <v>4.5688352798785054E-2</v>
      </c>
      <c r="T116" s="46">
        <f>DSUM($B$60:$Y$78,T$60,$C$85:$D116)</f>
        <v>4.4551715793053927E-2</v>
      </c>
      <c r="U116" s="46">
        <f>DSUM($B$60:$Y$78,U$60,$C$85:$D116)</f>
        <v>4.327923140474188E-2</v>
      </c>
      <c r="V116" s="46">
        <f>DSUM($B$60:$Y$78,V$60,$C$85:$D116)</f>
        <v>4.1068275860138587E-2</v>
      </c>
      <c r="W116" s="46">
        <f>DSUM($B$60:$Y$78,W$60,$C$85:$D116)</f>
        <v>3.9912242888780869E-2</v>
      </c>
      <c r="X116" s="46">
        <f>DSUM($B$60:$Y$78,X$60,$C$85:$D116)</f>
        <v>4.0778100803268429E-2</v>
      </c>
      <c r="Y116" s="46">
        <f>DSUM($B$60:$Y$78,Y$60,$C$85:$D116)</f>
        <v>0.59897056594621811</v>
      </c>
      <c r="AC116"/>
      <c r="AD116"/>
      <c r="AE116"/>
      <c r="AF116"/>
      <c r="AG116"/>
      <c r="AH116"/>
      <c r="AI116"/>
      <c r="AJ116"/>
      <c r="AK116"/>
      <c r="AL116"/>
      <c r="AM116"/>
      <c r="AN116"/>
      <c r="AO116"/>
      <c r="AP116"/>
      <c r="AQ116"/>
      <c r="AR116"/>
      <c r="AS116"/>
      <c r="AT116"/>
      <c r="AU116"/>
      <c r="AV116"/>
      <c r="AW116"/>
      <c r="AX116"/>
      <c r="AY116"/>
      <c r="AZ116"/>
      <c r="BA116"/>
      <c r="BB116"/>
      <c r="BC116"/>
      <c r="BD116"/>
      <c r="BE116"/>
      <c r="BF116"/>
      <c r="BG116"/>
      <c r="BH116"/>
      <c r="BI116"/>
      <c r="BJ116"/>
      <c r="BK116"/>
      <c r="BL116"/>
      <c r="BM116"/>
      <c r="BN116"/>
      <c r="BO116"/>
      <c r="BP116"/>
      <c r="BQ116"/>
      <c r="BR116"/>
      <c r="BS116"/>
      <c r="BT116"/>
      <c r="BU116"/>
      <c r="BV116"/>
      <c r="BW116"/>
      <c r="BX116"/>
      <c r="BY116"/>
      <c r="BZ116"/>
      <c r="CA116"/>
    </row>
    <row r="117" spans="1:79">
      <c r="B117" s="20" t="s">
        <v>359</v>
      </c>
      <c r="C117" s="115" t="s">
        <v>360</v>
      </c>
      <c r="D117" s="115" t="s">
        <v>361</v>
      </c>
      <c r="E117" s="46">
        <f>DSUM($B$60:$Y$78,E$60,$C$85:$D117)</f>
        <v>5.3250329834317852E-3</v>
      </c>
      <c r="F117" s="46">
        <f>DSUM($B$60:$Y$78,F$60,$C$85:$D117)</f>
        <v>9.0238757661146498E-3</v>
      </c>
      <c r="G117" s="46">
        <f>DSUM($B$60:$Y$78,G$60,$C$85:$D117)</f>
        <v>1.1924111793174345E-2</v>
      </c>
      <c r="H117" s="46">
        <f>DSUM($B$60:$Y$78,H$60,$C$85:$D117)</f>
        <v>1.6115814714632151E-2</v>
      </c>
      <c r="I117" s="46">
        <f>DSUM($B$60:$Y$78,I$60,$C$85:$D117)</f>
        <v>1.7542485128572462E-2</v>
      </c>
      <c r="J117" s="46">
        <f>DSUM($B$60:$Y$78,J$60,$C$85:$D117)</f>
        <v>1.8708433937767562E-2</v>
      </c>
      <c r="K117" s="46">
        <f>DSUM($B$60:$Y$78,K$60,$C$85:$D117)</f>
        <v>2.2938067519574626E-2</v>
      </c>
      <c r="L117" s="46">
        <f>DSUM($B$60:$Y$78,L$60,$C$85:$D117)</f>
        <v>2.4054196364251341E-2</v>
      </c>
      <c r="M117" s="46">
        <f>DSUM($B$60:$Y$78,M$60,$C$85:$D117)</f>
        <v>2.7070258491059079E-2</v>
      </c>
      <c r="N117" s="46">
        <f>DSUM($B$60:$Y$78,N$60,$C$85:$D117)</f>
        <v>3.0689040990488733E-2</v>
      </c>
      <c r="O117" s="46">
        <f>DSUM($B$60:$Y$78,O$60,$C$85:$D117)</f>
        <v>3.3706303217401687E-2</v>
      </c>
      <c r="P117" s="46">
        <f>DSUM($B$60:$Y$78,P$60,$C$85:$D117)</f>
        <v>3.9659574355639556E-2</v>
      </c>
      <c r="Q117" s="46">
        <f>DSUM($B$60:$Y$78,Q$60,$C$85:$D117)</f>
        <v>4.4231082882291516E-2</v>
      </c>
      <c r="R117" s="46">
        <f>DSUM($B$60:$Y$78,R$60,$C$85:$D117)</f>
        <v>4.2704368253049803E-2</v>
      </c>
      <c r="S117" s="46">
        <f>DSUM($B$60:$Y$78,S$60,$C$85:$D117)</f>
        <v>4.5688352798785054E-2</v>
      </c>
      <c r="T117" s="46">
        <f>DSUM($B$60:$Y$78,T$60,$C$85:$D117)</f>
        <v>4.4551715793053927E-2</v>
      </c>
      <c r="U117" s="46">
        <f>DSUM($B$60:$Y$78,U$60,$C$85:$D117)</f>
        <v>4.327923140474188E-2</v>
      </c>
      <c r="V117" s="46">
        <f>DSUM($B$60:$Y$78,V$60,$C$85:$D117)</f>
        <v>4.1068275860138587E-2</v>
      </c>
      <c r="W117" s="46">
        <f>DSUM($B$60:$Y$78,W$60,$C$85:$D117)</f>
        <v>3.9912242888780869E-2</v>
      </c>
      <c r="X117" s="46">
        <f>DSUM($B$60:$Y$78,X$60,$C$85:$D117)</f>
        <v>4.0778100803268429E-2</v>
      </c>
      <c r="Y117" s="46">
        <f>DSUM($B$60:$Y$78,Y$60,$C$85:$D117)</f>
        <v>0.59897056594621811</v>
      </c>
      <c r="AC117"/>
      <c r="AD117"/>
      <c r="AE117"/>
      <c r="AF117"/>
      <c r="AG117"/>
      <c r="AH117"/>
      <c r="AI117"/>
      <c r="AJ117"/>
      <c r="AK117"/>
      <c r="AL117"/>
      <c r="AM117"/>
      <c r="AN117"/>
      <c r="AO117"/>
      <c r="AP117"/>
      <c r="AQ117"/>
      <c r="AR117"/>
      <c r="AS117"/>
      <c r="AT117"/>
      <c r="AU117"/>
      <c r="AV117"/>
      <c r="AW117"/>
      <c r="AX117"/>
      <c r="AY117"/>
      <c r="AZ117"/>
      <c r="BA117"/>
      <c r="BB117"/>
      <c r="BC117"/>
      <c r="BD117"/>
      <c r="BE117"/>
      <c r="BF117"/>
      <c r="BG117"/>
      <c r="BH117"/>
      <c r="BI117"/>
      <c r="BJ117"/>
      <c r="BK117"/>
      <c r="BL117"/>
      <c r="BM117"/>
      <c r="BN117"/>
      <c r="BO117"/>
      <c r="BP117"/>
      <c r="BQ117"/>
      <c r="BR117"/>
      <c r="BS117"/>
      <c r="BT117"/>
      <c r="BU117"/>
      <c r="BV117"/>
      <c r="BW117"/>
      <c r="BX117"/>
      <c r="BY117"/>
      <c r="BZ117"/>
      <c r="CA117"/>
    </row>
    <row r="118" spans="1:79">
      <c r="C118" s="153"/>
      <c r="D118" s="153"/>
      <c r="E118" s="46"/>
      <c r="F118" s="46"/>
      <c r="G118" s="46"/>
      <c r="H118" s="46"/>
      <c r="I118" s="46"/>
      <c r="J118" s="46"/>
      <c r="K118" s="46"/>
      <c r="L118" s="46"/>
      <c r="M118" s="46"/>
      <c r="N118" s="46"/>
      <c r="O118" s="46"/>
      <c r="P118" s="46"/>
      <c r="Q118" s="46"/>
      <c r="R118" s="46"/>
      <c r="S118" s="46"/>
      <c r="T118" s="46"/>
      <c r="U118" s="46"/>
      <c r="V118" s="46"/>
      <c r="W118" s="46"/>
      <c r="X118" s="46"/>
      <c r="Y118" s="46"/>
      <c r="AC118"/>
      <c r="AD118"/>
      <c r="AE118"/>
      <c r="AF118"/>
      <c r="AG118"/>
      <c r="AH118"/>
      <c r="AI118"/>
      <c r="AJ118"/>
      <c r="AK118"/>
      <c r="AL118"/>
      <c r="AM118"/>
      <c r="AN118"/>
      <c r="AO118"/>
      <c r="AP118"/>
      <c r="AQ118"/>
      <c r="AR118"/>
      <c r="AS118"/>
      <c r="AT118"/>
      <c r="AU118"/>
      <c r="AV118"/>
      <c r="AW118"/>
      <c r="AX118"/>
      <c r="AY118"/>
      <c r="AZ118"/>
      <c r="BA118"/>
      <c r="BB118"/>
      <c r="BC118"/>
      <c r="BD118"/>
      <c r="BE118"/>
      <c r="BF118"/>
      <c r="BG118"/>
      <c r="BH118"/>
      <c r="BI118"/>
      <c r="BJ118"/>
      <c r="BK118"/>
      <c r="BL118"/>
      <c r="BM118"/>
      <c r="BN118"/>
      <c r="BO118"/>
      <c r="BP118"/>
      <c r="BQ118"/>
      <c r="BR118"/>
      <c r="BS118"/>
      <c r="BT118"/>
      <c r="BU118"/>
      <c r="BV118"/>
      <c r="BW118"/>
      <c r="BX118"/>
      <c r="BY118"/>
      <c r="BZ118"/>
      <c r="CA118"/>
    </row>
    <row r="119" spans="1:79">
      <c r="E119" s="116">
        <f>E117</f>
        <v>5.3250329834317852E-3</v>
      </c>
      <c r="F119" s="116">
        <f t="shared" ref="F119:Y119" si="22">F117</f>
        <v>9.0238757661146498E-3</v>
      </c>
      <c r="G119" s="116">
        <f t="shared" si="22"/>
        <v>1.1924111793174345E-2</v>
      </c>
      <c r="H119" s="116">
        <f t="shared" si="22"/>
        <v>1.6115814714632151E-2</v>
      </c>
      <c r="I119" s="116">
        <f t="shared" si="22"/>
        <v>1.7542485128572462E-2</v>
      </c>
      <c r="J119" s="116">
        <f t="shared" si="22"/>
        <v>1.8708433937767562E-2</v>
      </c>
      <c r="K119" s="116">
        <f t="shared" si="22"/>
        <v>2.2938067519574626E-2</v>
      </c>
      <c r="L119" s="116">
        <f t="shared" si="22"/>
        <v>2.4054196364251341E-2</v>
      </c>
      <c r="M119" s="116">
        <f t="shared" si="22"/>
        <v>2.7070258491059079E-2</v>
      </c>
      <c r="N119" s="116">
        <f t="shared" si="22"/>
        <v>3.0689040990488733E-2</v>
      </c>
      <c r="O119" s="116">
        <f t="shared" si="22"/>
        <v>3.3706303217401687E-2</v>
      </c>
      <c r="P119" s="116">
        <f t="shared" si="22"/>
        <v>3.9659574355639556E-2</v>
      </c>
      <c r="Q119" s="116">
        <f t="shared" si="22"/>
        <v>4.4231082882291516E-2</v>
      </c>
      <c r="R119" s="116">
        <f t="shared" si="22"/>
        <v>4.2704368253049803E-2</v>
      </c>
      <c r="S119" s="116">
        <f t="shared" si="22"/>
        <v>4.5688352798785054E-2</v>
      </c>
      <c r="T119" s="116">
        <f t="shared" si="22"/>
        <v>4.4551715793053927E-2</v>
      </c>
      <c r="U119" s="116">
        <f t="shared" si="22"/>
        <v>4.327923140474188E-2</v>
      </c>
      <c r="V119" s="116">
        <f t="shared" si="22"/>
        <v>4.1068275860138587E-2</v>
      </c>
      <c r="W119" s="116">
        <f t="shared" si="22"/>
        <v>3.9912242888780869E-2</v>
      </c>
      <c r="X119" s="116">
        <f t="shared" si="22"/>
        <v>4.0778100803268429E-2</v>
      </c>
      <c r="Y119" s="116">
        <f t="shared" si="22"/>
        <v>0.59897056594621811</v>
      </c>
      <c r="AC119"/>
      <c r="AD119"/>
      <c r="AE119"/>
      <c r="AF119"/>
      <c r="AG119"/>
      <c r="AH119"/>
      <c r="AI119"/>
      <c r="AJ119"/>
      <c r="AK119"/>
      <c r="AL119"/>
      <c r="AM119"/>
      <c r="AN119"/>
      <c r="AO119"/>
      <c r="AP119"/>
      <c r="AQ119"/>
      <c r="AR119"/>
      <c r="AS119"/>
      <c r="AT119"/>
      <c r="AU119"/>
      <c r="AV119"/>
      <c r="AW119"/>
      <c r="AX119"/>
      <c r="AY119"/>
      <c r="AZ119"/>
      <c r="BA119"/>
      <c r="BB119"/>
      <c r="BC119"/>
      <c r="BD119"/>
      <c r="BE119"/>
      <c r="BF119"/>
      <c r="BG119"/>
      <c r="BH119"/>
      <c r="BI119"/>
      <c r="BJ119"/>
      <c r="BK119"/>
      <c r="BL119"/>
      <c r="BM119"/>
      <c r="BN119"/>
      <c r="BO119"/>
      <c r="BP119"/>
      <c r="BQ119"/>
      <c r="BR119"/>
      <c r="BS119"/>
      <c r="BT119"/>
      <c r="BU119"/>
      <c r="BV119"/>
      <c r="BW119"/>
      <c r="BX119"/>
      <c r="BY119"/>
      <c r="BZ119"/>
      <c r="CA119"/>
    </row>
    <row r="120" spans="1:79" ht="15">
      <c r="A120" s="90" t="s">
        <v>303</v>
      </c>
      <c r="B120" s="101"/>
      <c r="AC120"/>
      <c r="AD120"/>
      <c r="AE120"/>
      <c r="AF120"/>
      <c r="AG120"/>
      <c r="AH120"/>
      <c r="AI120"/>
      <c r="AJ120"/>
      <c r="AK120"/>
      <c r="AL120"/>
      <c r="AM120"/>
      <c r="AN120"/>
      <c r="AO120"/>
      <c r="AP120"/>
      <c r="AQ120"/>
      <c r="AR120"/>
      <c r="AS120"/>
      <c r="AT120"/>
      <c r="AU120"/>
      <c r="AV120"/>
      <c r="AW120"/>
      <c r="AX120"/>
      <c r="AY120"/>
      <c r="AZ120"/>
      <c r="BA120"/>
      <c r="BB120"/>
      <c r="BC120"/>
      <c r="BD120"/>
      <c r="BE120"/>
      <c r="BF120"/>
      <c r="BG120"/>
      <c r="BH120"/>
      <c r="BI120"/>
      <c r="BJ120"/>
      <c r="BK120"/>
      <c r="BL120"/>
      <c r="BM120"/>
      <c r="BN120"/>
      <c r="BO120"/>
      <c r="BP120"/>
      <c r="BQ120"/>
      <c r="BR120"/>
      <c r="BS120"/>
      <c r="BT120"/>
      <c r="BU120"/>
      <c r="BV120"/>
      <c r="BW120"/>
      <c r="BX120"/>
      <c r="BY120"/>
      <c r="BZ120"/>
      <c r="CA120"/>
    </row>
    <row r="121" spans="1:79" ht="15">
      <c r="D121" s="91" t="str">
        <f>C8</f>
        <v>MotorsRewind-New</v>
      </c>
      <c r="E121" s="92">
        <f>E84</f>
        <v>2016</v>
      </c>
      <c r="F121" s="92">
        <f t="shared" ref="F121:Y121" si="23">F84</f>
        <v>2017</v>
      </c>
      <c r="G121" s="92">
        <f t="shared" si="23"/>
        <v>2018</v>
      </c>
      <c r="H121" s="92">
        <f t="shared" si="23"/>
        <v>2019</v>
      </c>
      <c r="I121" s="92">
        <f t="shared" si="23"/>
        <v>2020</v>
      </c>
      <c r="J121" s="92">
        <f t="shared" si="23"/>
        <v>2021</v>
      </c>
      <c r="K121" s="92">
        <f t="shared" si="23"/>
        <v>2022</v>
      </c>
      <c r="L121" s="92">
        <f t="shared" si="23"/>
        <v>2023</v>
      </c>
      <c r="M121" s="92">
        <f t="shared" si="23"/>
        <v>2024</v>
      </c>
      <c r="N121" s="92">
        <f t="shared" si="23"/>
        <v>2025</v>
      </c>
      <c r="O121" s="92">
        <f t="shared" si="23"/>
        <v>2026</v>
      </c>
      <c r="P121" s="92">
        <f t="shared" si="23"/>
        <v>2027</v>
      </c>
      <c r="Q121" s="92">
        <f t="shared" si="23"/>
        <v>2028</v>
      </c>
      <c r="R121" s="92">
        <f t="shared" si="23"/>
        <v>2029</v>
      </c>
      <c r="S121" s="92">
        <f t="shared" si="23"/>
        <v>2030</v>
      </c>
      <c r="T121" s="92">
        <f t="shared" si="23"/>
        <v>2031</v>
      </c>
      <c r="U121" s="92">
        <f t="shared" si="23"/>
        <v>2032</v>
      </c>
      <c r="V121" s="92">
        <f t="shared" si="23"/>
        <v>2033</v>
      </c>
      <c r="W121" s="92">
        <f t="shared" si="23"/>
        <v>2034</v>
      </c>
      <c r="X121" s="92">
        <f t="shared" si="23"/>
        <v>2035</v>
      </c>
      <c r="Y121" s="92" t="str">
        <f t="shared" si="23"/>
        <v>Max</v>
      </c>
      <c r="AC121"/>
      <c r="AD121"/>
      <c r="AE121"/>
      <c r="AF121"/>
      <c r="AG121"/>
      <c r="AH121"/>
      <c r="AI121"/>
      <c r="AJ121"/>
      <c r="AK121"/>
      <c r="AL121"/>
      <c r="AM121"/>
      <c r="AN121"/>
      <c r="AO121"/>
      <c r="AP121"/>
      <c r="AQ121"/>
      <c r="AR121"/>
      <c r="AS121"/>
      <c r="AT121"/>
      <c r="AU121"/>
      <c r="AV121"/>
      <c r="AW121"/>
      <c r="AX121"/>
      <c r="AY121"/>
      <c r="AZ121"/>
      <c r="BA121"/>
      <c r="BB121"/>
      <c r="BC121"/>
      <c r="BD121"/>
      <c r="BE121"/>
      <c r="BF121"/>
      <c r="BG121"/>
      <c r="BH121"/>
      <c r="BI121"/>
      <c r="BJ121"/>
      <c r="BK121"/>
      <c r="BL121"/>
      <c r="BM121"/>
      <c r="BN121"/>
      <c r="BO121"/>
      <c r="BP121"/>
      <c r="BQ121"/>
      <c r="BR121"/>
      <c r="BS121"/>
      <c r="BT121"/>
      <c r="BU121"/>
      <c r="BV121"/>
      <c r="BW121"/>
      <c r="BX121"/>
      <c r="BY121"/>
      <c r="BZ121"/>
      <c r="CA121"/>
    </row>
    <row r="122" spans="1:79" ht="15">
      <c r="E122" s="93" t="str">
        <f>CONCATENATE("aMW_",E$11)</f>
        <v>aMW_2016</v>
      </c>
      <c r="F122" s="93" t="str">
        <f t="shared" ref="F122:Y122" si="24">CONCATENATE("aMW_",F$11)</f>
        <v>aMW_2017</v>
      </c>
      <c r="G122" s="93" t="str">
        <f t="shared" si="24"/>
        <v>aMW_2018</v>
      </c>
      <c r="H122" s="93" t="str">
        <f t="shared" si="24"/>
        <v>aMW_2019</v>
      </c>
      <c r="I122" s="93" t="str">
        <f t="shared" si="24"/>
        <v>aMW_2020</v>
      </c>
      <c r="J122" s="93" t="str">
        <f t="shared" si="24"/>
        <v>aMW_2021</v>
      </c>
      <c r="K122" s="93" t="str">
        <f t="shared" si="24"/>
        <v>aMW_2022</v>
      </c>
      <c r="L122" s="93" t="str">
        <f t="shared" si="24"/>
        <v>aMW_2023</v>
      </c>
      <c r="M122" s="93" t="str">
        <f t="shared" si="24"/>
        <v>aMW_2024</v>
      </c>
      <c r="N122" s="93" t="str">
        <f t="shared" si="24"/>
        <v>aMW_2025</v>
      </c>
      <c r="O122" s="93" t="str">
        <f t="shared" si="24"/>
        <v>aMW_2026</v>
      </c>
      <c r="P122" s="93" t="str">
        <f t="shared" si="24"/>
        <v>aMW_2027</v>
      </c>
      <c r="Q122" s="93" t="str">
        <f t="shared" si="24"/>
        <v>aMW_2028</v>
      </c>
      <c r="R122" s="93" t="str">
        <f t="shared" si="24"/>
        <v>aMW_2029</v>
      </c>
      <c r="S122" s="93" t="str">
        <f t="shared" si="24"/>
        <v>aMW_2030</v>
      </c>
      <c r="T122" s="93" t="str">
        <f t="shared" si="24"/>
        <v>aMW_2031</v>
      </c>
      <c r="U122" s="93" t="str">
        <f t="shared" si="24"/>
        <v>aMW_2032</v>
      </c>
      <c r="V122" s="93" t="str">
        <f t="shared" si="24"/>
        <v>aMW_2033</v>
      </c>
      <c r="W122" s="93" t="str">
        <f t="shared" si="24"/>
        <v>aMW_2034</v>
      </c>
      <c r="X122" s="93" t="str">
        <f t="shared" si="24"/>
        <v>aMW_2035</v>
      </c>
      <c r="Y122" s="93" t="str">
        <f t="shared" si="24"/>
        <v>aMW_</v>
      </c>
      <c r="AC122"/>
      <c r="AD122"/>
      <c r="AE122"/>
      <c r="AF122"/>
      <c r="AG122"/>
      <c r="AH122"/>
      <c r="AI122"/>
      <c r="AJ122"/>
      <c r="AK122"/>
      <c r="AL122"/>
      <c r="AM122"/>
      <c r="AN122"/>
      <c r="AO122"/>
      <c r="AP122"/>
      <c r="AQ122"/>
      <c r="AR122"/>
      <c r="AS122"/>
      <c r="AT122"/>
      <c r="AU122"/>
      <c r="AV122"/>
      <c r="AW122"/>
      <c r="AX122"/>
      <c r="AY122"/>
      <c r="AZ122"/>
      <c r="BA122"/>
      <c r="BB122"/>
      <c r="BC122"/>
      <c r="BD122"/>
      <c r="BE122"/>
      <c r="BF122"/>
      <c r="BG122"/>
      <c r="BH122"/>
      <c r="BI122"/>
      <c r="BJ122"/>
      <c r="BK122"/>
      <c r="BL122"/>
      <c r="BM122"/>
      <c r="BN122"/>
      <c r="BO122"/>
      <c r="BP122"/>
      <c r="BQ122"/>
      <c r="BR122"/>
      <c r="BS122"/>
      <c r="BT122"/>
      <c r="BU122"/>
      <c r="BV122"/>
      <c r="BW122"/>
      <c r="BX122"/>
      <c r="BY122"/>
      <c r="BZ122"/>
      <c r="CA122"/>
    </row>
    <row r="123" spans="1:79">
      <c r="C123" s="20" t="s">
        <v>50</v>
      </c>
      <c r="E123" s="95">
        <f t="shared" ref="E123:Y123" si="25">E86</f>
        <v>0</v>
      </c>
      <c r="F123" s="95">
        <f t="shared" si="25"/>
        <v>0</v>
      </c>
      <c r="G123" s="95">
        <f t="shared" si="25"/>
        <v>0</v>
      </c>
      <c r="H123" s="95">
        <f t="shared" si="25"/>
        <v>0</v>
      </c>
      <c r="I123" s="95">
        <f t="shared" si="25"/>
        <v>0</v>
      </c>
      <c r="J123" s="95">
        <f t="shared" si="25"/>
        <v>0</v>
      </c>
      <c r="K123" s="95">
        <f t="shared" si="25"/>
        <v>0</v>
      </c>
      <c r="L123" s="95">
        <f t="shared" si="25"/>
        <v>0</v>
      </c>
      <c r="M123" s="95">
        <f t="shared" si="25"/>
        <v>0</v>
      </c>
      <c r="N123" s="95">
        <f t="shared" si="25"/>
        <v>0</v>
      </c>
      <c r="O123" s="95">
        <f t="shared" si="25"/>
        <v>0</v>
      </c>
      <c r="P123" s="95">
        <f t="shared" si="25"/>
        <v>0</v>
      </c>
      <c r="Q123" s="95">
        <f t="shared" si="25"/>
        <v>0</v>
      </c>
      <c r="R123" s="95">
        <f t="shared" si="25"/>
        <v>0</v>
      </c>
      <c r="S123" s="95">
        <f t="shared" si="25"/>
        <v>0</v>
      </c>
      <c r="T123" s="95">
        <f t="shared" si="25"/>
        <v>0</v>
      </c>
      <c r="U123" s="95">
        <f t="shared" si="25"/>
        <v>0</v>
      </c>
      <c r="V123" s="95">
        <f t="shared" si="25"/>
        <v>0</v>
      </c>
      <c r="W123" s="95">
        <f t="shared" si="25"/>
        <v>0</v>
      </c>
      <c r="X123" s="95">
        <f t="shared" si="25"/>
        <v>0</v>
      </c>
      <c r="Y123" s="95">
        <f t="shared" si="25"/>
        <v>0</v>
      </c>
      <c r="Z123" s="154"/>
      <c r="AC123"/>
      <c r="AD123"/>
      <c r="AE123"/>
      <c r="AF123"/>
      <c r="AG123"/>
      <c r="AH123"/>
      <c r="AI123"/>
      <c r="AJ123"/>
      <c r="AK123"/>
      <c r="AL123"/>
      <c r="AM123"/>
      <c r="AN123"/>
      <c r="AO123"/>
      <c r="AP123"/>
      <c r="AQ123"/>
      <c r="AR123"/>
      <c r="AS123"/>
      <c r="AT123"/>
      <c r="AU123"/>
      <c r="AV123"/>
      <c r="AW123"/>
      <c r="AX123"/>
      <c r="AY123"/>
      <c r="AZ123"/>
      <c r="BA123"/>
      <c r="BB123"/>
      <c r="BC123"/>
      <c r="BD123"/>
      <c r="BE123"/>
      <c r="BF123"/>
      <c r="BG123"/>
      <c r="BH123"/>
      <c r="BI123"/>
      <c r="BJ123"/>
      <c r="BK123"/>
      <c r="BL123"/>
      <c r="BM123"/>
      <c r="BN123"/>
      <c r="BO123"/>
      <c r="BP123"/>
      <c r="BQ123"/>
      <c r="BR123"/>
      <c r="BS123"/>
      <c r="BT123"/>
      <c r="BU123"/>
      <c r="BV123"/>
      <c r="BW123"/>
      <c r="BX123"/>
      <c r="BY123"/>
      <c r="BZ123"/>
      <c r="CA123"/>
    </row>
    <row r="124" spans="1:79">
      <c r="C124" s="20" t="s">
        <v>51</v>
      </c>
      <c r="E124" s="95">
        <f t="shared" ref="E124:Y136" si="26">E87-E86</f>
        <v>9.8920639385833187E-4</v>
      </c>
      <c r="F124" s="95">
        <f t="shared" si="26"/>
        <v>1.7696026808875129E-3</v>
      </c>
      <c r="G124" s="95">
        <f t="shared" si="26"/>
        <v>2.3140735875282416E-3</v>
      </c>
      <c r="H124" s="95">
        <f t="shared" si="26"/>
        <v>2.6391156313989262E-3</v>
      </c>
      <c r="I124" s="95">
        <f t="shared" si="26"/>
        <v>2.4665387833207901E-3</v>
      </c>
      <c r="J124" s="95">
        <f t="shared" si="26"/>
        <v>2.6535652341536844E-3</v>
      </c>
      <c r="K124" s="95">
        <f t="shared" si="26"/>
        <v>2.7739635234583018E-3</v>
      </c>
      <c r="L124" s="95">
        <f t="shared" si="26"/>
        <v>2.749516470329014E-3</v>
      </c>
      <c r="M124" s="95">
        <f t="shared" si="26"/>
        <v>3.0356203949147877E-3</v>
      </c>
      <c r="N124" s="95">
        <f t="shared" si="26"/>
        <v>3.3649450162355279E-3</v>
      </c>
      <c r="O124" s="95">
        <f t="shared" si="26"/>
        <v>4.0406416087578594E-3</v>
      </c>
      <c r="P124" s="95">
        <f t="shared" si="26"/>
        <v>5.3693600351277012E-3</v>
      </c>
      <c r="Q124" s="95">
        <f t="shared" si="26"/>
        <v>6.1902938853478692E-3</v>
      </c>
      <c r="R124" s="95">
        <f t="shared" si="26"/>
        <v>5.8133999726568339E-3</v>
      </c>
      <c r="S124" s="95">
        <f t="shared" si="26"/>
        <v>5.9032154812653911E-3</v>
      </c>
      <c r="T124" s="95">
        <f t="shared" si="26"/>
        <v>5.9192873741286296E-3</v>
      </c>
      <c r="U124" s="95">
        <f t="shared" si="26"/>
        <v>5.3157626727144275E-3</v>
      </c>
      <c r="V124" s="95">
        <f t="shared" si="26"/>
        <v>5.1253211657827178E-3</v>
      </c>
      <c r="W124" s="95">
        <f t="shared" si="26"/>
        <v>4.8289472260367007E-3</v>
      </c>
      <c r="X124" s="95">
        <f t="shared" si="26"/>
        <v>4.9030969341427554E-3</v>
      </c>
      <c r="Y124" s="95">
        <f t="shared" si="26"/>
        <v>7.8165474072045993E-2</v>
      </c>
      <c r="Z124" s="154"/>
      <c r="AC124"/>
      <c r="AD124"/>
      <c r="AE124"/>
      <c r="AF124"/>
      <c r="AG124"/>
      <c r="AH124"/>
      <c r="AI124"/>
      <c r="AJ124"/>
      <c r="AK124"/>
      <c r="AL124"/>
      <c r="AM124"/>
      <c r="AN124"/>
      <c r="AO124"/>
      <c r="AP124"/>
      <c r="AQ124"/>
      <c r="AR124"/>
      <c r="AS124"/>
      <c r="AT124"/>
      <c r="AU124"/>
      <c r="AV124"/>
      <c r="AW124"/>
      <c r="AX124"/>
      <c r="AY124"/>
      <c r="AZ124"/>
      <c r="BA124"/>
      <c r="BB124"/>
      <c r="BC124"/>
      <c r="BD124"/>
      <c r="BE124"/>
      <c r="BF124"/>
      <c r="BG124"/>
      <c r="BH124"/>
      <c r="BI124"/>
      <c r="BJ124"/>
      <c r="BK124"/>
      <c r="BL124"/>
      <c r="BM124"/>
      <c r="BN124"/>
      <c r="BO124"/>
      <c r="BP124"/>
      <c r="BQ124"/>
      <c r="BR124"/>
      <c r="BS124"/>
      <c r="BT124"/>
      <c r="BU124"/>
      <c r="BV124"/>
      <c r="BW124"/>
      <c r="BX124"/>
      <c r="BY124"/>
      <c r="BZ124"/>
      <c r="CA124"/>
    </row>
    <row r="125" spans="1:79">
      <c r="C125" s="20" t="s">
        <v>52</v>
      </c>
      <c r="E125" s="95">
        <f t="shared" si="26"/>
        <v>2.2517454353207945E-4</v>
      </c>
      <c r="F125" s="95">
        <f t="shared" si="26"/>
        <v>4.0623850827159686E-4</v>
      </c>
      <c r="G125" s="95">
        <f t="shared" si="26"/>
        <v>4.54682231154609E-4</v>
      </c>
      <c r="H125" s="95">
        <f t="shared" si="26"/>
        <v>6.1004121990730891E-4</v>
      </c>
      <c r="I125" s="95">
        <f t="shared" si="26"/>
        <v>7.2790059642197742E-4</v>
      </c>
      <c r="J125" s="95">
        <f t="shared" si="26"/>
        <v>8.0547082339061825E-4</v>
      </c>
      <c r="K125" s="95">
        <f t="shared" si="26"/>
        <v>8.7214871729272749E-4</v>
      </c>
      <c r="L125" s="95">
        <f t="shared" si="26"/>
        <v>9.2964995037888134E-4</v>
      </c>
      <c r="M125" s="95">
        <f t="shared" si="26"/>
        <v>1.0305381086873275E-3</v>
      </c>
      <c r="N125" s="95">
        <f t="shared" si="26"/>
        <v>1.1258149831090015E-3</v>
      </c>
      <c r="O125" s="95">
        <f t="shared" si="26"/>
        <v>1.1957087362159079E-3</v>
      </c>
      <c r="P125" s="95">
        <f t="shared" si="26"/>
        <v>1.3778852341985483E-3</v>
      </c>
      <c r="Q125" s="95">
        <f t="shared" si="26"/>
        <v>1.4214878942893352E-3</v>
      </c>
      <c r="R125" s="95">
        <f t="shared" si="26"/>
        <v>1.3532484018620025E-3</v>
      </c>
      <c r="S125" s="95">
        <f t="shared" si="26"/>
        <v>1.4435545649375469E-3</v>
      </c>
      <c r="T125" s="95">
        <f t="shared" si="26"/>
        <v>1.4127238277740206E-3</v>
      </c>
      <c r="U125" s="95">
        <f t="shared" si="26"/>
        <v>1.3232331656620909E-3</v>
      </c>
      <c r="V125" s="95">
        <f t="shared" si="26"/>
        <v>1.3269988464820505E-3</v>
      </c>
      <c r="W125" s="95">
        <f t="shared" si="26"/>
        <v>1.3011231405988888E-3</v>
      </c>
      <c r="X125" s="95">
        <f t="shared" si="26"/>
        <v>1.3176385240927374E-3</v>
      </c>
      <c r="Y125" s="95">
        <f t="shared" si="26"/>
        <v>2.0661262018259269E-2</v>
      </c>
      <c r="Z125" s="154"/>
      <c r="AC125"/>
      <c r="AD125"/>
      <c r="AE125"/>
      <c r="AF125"/>
      <c r="AG125"/>
      <c r="AH125"/>
      <c r="AI125"/>
      <c r="AJ125"/>
      <c r="AK125"/>
      <c r="AL125"/>
      <c r="AM125"/>
      <c r="AN125"/>
      <c r="AO125"/>
      <c r="AP125"/>
      <c r="AQ125"/>
      <c r="AR125"/>
      <c r="AS125"/>
      <c r="AT125"/>
      <c r="AU125"/>
      <c r="AV125"/>
      <c r="AW125"/>
      <c r="AX125"/>
      <c r="AY125"/>
      <c r="AZ125"/>
      <c r="BA125"/>
      <c r="BB125"/>
      <c r="BC125"/>
      <c r="BD125"/>
      <c r="BE125"/>
      <c r="BF125"/>
      <c r="BG125"/>
      <c r="BH125"/>
      <c r="BI125"/>
      <c r="BJ125"/>
      <c r="BK125"/>
      <c r="BL125"/>
      <c r="BM125"/>
      <c r="BN125"/>
      <c r="BO125"/>
      <c r="BP125"/>
      <c r="BQ125"/>
      <c r="BR125"/>
      <c r="BS125"/>
      <c r="BT125"/>
      <c r="BU125"/>
      <c r="BV125"/>
      <c r="BW125"/>
      <c r="BX125"/>
      <c r="BY125"/>
      <c r="BZ125"/>
      <c r="CA125"/>
    </row>
    <row r="126" spans="1:79">
      <c r="C126" s="20" t="s">
        <v>53</v>
      </c>
      <c r="E126" s="95">
        <f t="shared" si="26"/>
        <v>1.7891137954123514E-3</v>
      </c>
      <c r="F126" s="95">
        <f t="shared" si="26"/>
        <v>3.0247943666951074E-3</v>
      </c>
      <c r="G126" s="95">
        <f t="shared" si="26"/>
        <v>3.8601393213922529E-3</v>
      </c>
      <c r="H126" s="95">
        <f t="shared" si="26"/>
        <v>4.9297556859174887E-3</v>
      </c>
      <c r="I126" s="95">
        <f t="shared" si="26"/>
        <v>5.1464772705381197E-3</v>
      </c>
      <c r="J126" s="95">
        <f t="shared" si="26"/>
        <v>6.2499287831393659E-3</v>
      </c>
      <c r="K126" s="95">
        <f t="shared" si="26"/>
        <v>6.8871050852493025E-3</v>
      </c>
      <c r="L126" s="95">
        <f t="shared" si="26"/>
        <v>7.8359458369936744E-3</v>
      </c>
      <c r="M126" s="95">
        <f t="shared" si="26"/>
        <v>9.2562136511382502E-3</v>
      </c>
      <c r="N126" s="95">
        <f t="shared" si="26"/>
        <v>9.8755253095365852E-3</v>
      </c>
      <c r="O126" s="95">
        <f t="shared" si="26"/>
        <v>1.1203932480941188E-2</v>
      </c>
      <c r="P126" s="95">
        <f t="shared" si="26"/>
        <v>1.3637432170097474E-2</v>
      </c>
      <c r="Q126" s="95">
        <f t="shared" si="26"/>
        <v>1.483179186848493E-2</v>
      </c>
      <c r="R126" s="95">
        <f t="shared" si="26"/>
        <v>1.3973058087024363E-2</v>
      </c>
      <c r="S126" s="95">
        <f t="shared" si="26"/>
        <v>1.4762222269340824E-2</v>
      </c>
      <c r="T126" s="95">
        <f t="shared" si="26"/>
        <v>1.400047213134931E-2</v>
      </c>
      <c r="U126" s="95">
        <f t="shared" si="26"/>
        <v>1.3469250142806786E-2</v>
      </c>
      <c r="V126" s="95">
        <f t="shared" si="26"/>
        <v>1.3135225557872743E-2</v>
      </c>
      <c r="W126" s="95">
        <f t="shared" si="26"/>
        <v>1.238272912889477E-2</v>
      </c>
      <c r="X126" s="95">
        <f t="shared" si="26"/>
        <v>1.2588798285684103E-2</v>
      </c>
      <c r="Y126" s="95">
        <f t="shared" si="26"/>
        <v>0.19283991122850899</v>
      </c>
      <c r="Z126" s="154"/>
      <c r="AC126"/>
      <c r="AD126"/>
      <c r="AE126"/>
      <c r="AF126"/>
      <c r="AG126"/>
      <c r="AH126"/>
      <c r="AI126"/>
      <c r="AJ126"/>
      <c r="AK126"/>
      <c r="AL126"/>
      <c r="AM126"/>
      <c r="AN126"/>
      <c r="AO126"/>
      <c r="AP126"/>
      <c r="AQ126"/>
      <c r="AR126"/>
      <c r="AS126"/>
      <c r="AT126"/>
      <c r="AU126"/>
      <c r="AV126"/>
      <c r="AW126"/>
      <c r="AX126"/>
      <c r="AY126"/>
      <c r="AZ126"/>
      <c r="BA126"/>
      <c r="BB126"/>
      <c r="BC126"/>
      <c r="BD126"/>
      <c r="BE126"/>
      <c r="BF126"/>
      <c r="BG126"/>
      <c r="BH126"/>
      <c r="BI126"/>
      <c r="BJ126"/>
      <c r="BK126"/>
      <c r="BL126"/>
      <c r="BM126"/>
      <c r="BN126"/>
      <c r="BO126"/>
      <c r="BP126"/>
      <c r="BQ126"/>
      <c r="BR126"/>
      <c r="BS126"/>
      <c r="BT126"/>
      <c r="BU126"/>
      <c r="BV126"/>
      <c r="BW126"/>
      <c r="BX126"/>
      <c r="BY126"/>
      <c r="BZ126"/>
      <c r="CA126"/>
    </row>
    <row r="127" spans="1:79">
      <c r="C127" s="20" t="s">
        <v>54</v>
      </c>
      <c r="E127" s="95">
        <f t="shared" si="26"/>
        <v>2.3215382506290225E-3</v>
      </c>
      <c r="F127" s="95">
        <f t="shared" si="26"/>
        <v>3.8232402102604326E-3</v>
      </c>
      <c r="G127" s="95">
        <f t="shared" si="26"/>
        <v>5.2952166530992415E-3</v>
      </c>
      <c r="H127" s="95">
        <f t="shared" si="26"/>
        <v>7.9369021774084274E-3</v>
      </c>
      <c r="I127" s="95">
        <f t="shared" si="26"/>
        <v>9.201568478291575E-3</v>
      </c>
      <c r="J127" s="95">
        <f t="shared" si="26"/>
        <v>8.9994690970838925E-3</v>
      </c>
      <c r="K127" s="95">
        <f t="shared" si="26"/>
        <v>1.2404850193574294E-2</v>
      </c>
      <c r="L127" s="95">
        <f t="shared" si="26"/>
        <v>1.2539084106549771E-2</v>
      </c>
      <c r="M127" s="95">
        <f t="shared" si="26"/>
        <v>1.3747886336318713E-2</v>
      </c>
      <c r="N127" s="95">
        <f t="shared" si="26"/>
        <v>1.6322755681607619E-2</v>
      </c>
      <c r="O127" s="95">
        <f t="shared" si="26"/>
        <v>1.7266020391486732E-2</v>
      </c>
      <c r="P127" s="95">
        <f t="shared" si="26"/>
        <v>1.9274896916215832E-2</v>
      </c>
      <c r="Q127" s="95">
        <f t="shared" si="26"/>
        <v>2.1787509234169382E-2</v>
      </c>
      <c r="R127" s="95">
        <f t="shared" si="26"/>
        <v>2.1564661791506602E-2</v>
      </c>
      <c r="S127" s="95">
        <f t="shared" si="26"/>
        <v>2.3579360483241291E-2</v>
      </c>
      <c r="T127" s="95">
        <f t="shared" si="26"/>
        <v>2.3219232459801967E-2</v>
      </c>
      <c r="U127" s="95">
        <f t="shared" si="26"/>
        <v>2.3170985423558575E-2</v>
      </c>
      <c r="V127" s="95">
        <f t="shared" si="26"/>
        <v>2.1480730290001075E-2</v>
      </c>
      <c r="W127" s="95">
        <f t="shared" si="26"/>
        <v>2.1399443393250509E-2</v>
      </c>
      <c r="X127" s="95">
        <f t="shared" si="26"/>
        <v>2.1968567059348833E-2</v>
      </c>
      <c r="Y127" s="95">
        <f t="shared" si="26"/>
        <v>0.30730391862740386</v>
      </c>
      <c r="Z127" s="154"/>
      <c r="AC127"/>
      <c r="AD127"/>
      <c r="AE127"/>
      <c r="AF127"/>
      <c r="AG127"/>
      <c r="AH127"/>
      <c r="AI127"/>
      <c r="AJ127"/>
      <c r="AK127"/>
      <c r="AL127"/>
      <c r="AM127"/>
      <c r="AN127"/>
      <c r="AO127"/>
      <c r="AP127"/>
      <c r="AQ127"/>
      <c r="AR127"/>
      <c r="AS127"/>
      <c r="AT127"/>
      <c r="AU127"/>
      <c r="AV127"/>
      <c r="AW127"/>
      <c r="AX127"/>
      <c r="AY127"/>
      <c r="AZ127"/>
      <c r="BA127"/>
      <c r="BB127"/>
      <c r="BC127"/>
      <c r="BD127"/>
      <c r="BE127"/>
      <c r="BF127"/>
      <c r="BG127"/>
      <c r="BH127"/>
      <c r="BI127"/>
      <c r="BJ127"/>
      <c r="BK127"/>
      <c r="BL127"/>
      <c r="BM127"/>
      <c r="BN127"/>
      <c r="BO127"/>
      <c r="BP127"/>
      <c r="BQ127"/>
      <c r="BR127"/>
      <c r="BS127"/>
      <c r="BT127"/>
      <c r="BU127"/>
      <c r="BV127"/>
      <c r="BW127"/>
      <c r="BX127"/>
      <c r="BY127"/>
      <c r="BZ127"/>
      <c r="CA127"/>
    </row>
    <row r="128" spans="1:79">
      <c r="C128" s="20" t="s">
        <v>55</v>
      </c>
      <c r="E128" s="95">
        <f t="shared" si="26"/>
        <v>0</v>
      </c>
      <c r="F128" s="95">
        <f t="shared" si="26"/>
        <v>0</v>
      </c>
      <c r="G128" s="95">
        <f t="shared" si="26"/>
        <v>0</v>
      </c>
      <c r="H128" s="95">
        <f t="shared" si="26"/>
        <v>0</v>
      </c>
      <c r="I128" s="95">
        <f t="shared" si="26"/>
        <v>0</v>
      </c>
      <c r="J128" s="95">
        <f t="shared" si="26"/>
        <v>0</v>
      </c>
      <c r="K128" s="95">
        <f t="shared" si="26"/>
        <v>0</v>
      </c>
      <c r="L128" s="95">
        <f t="shared" si="26"/>
        <v>0</v>
      </c>
      <c r="M128" s="95">
        <f t="shared" si="26"/>
        <v>0</v>
      </c>
      <c r="N128" s="95">
        <f t="shared" si="26"/>
        <v>0</v>
      </c>
      <c r="O128" s="95">
        <f t="shared" si="26"/>
        <v>0</v>
      </c>
      <c r="P128" s="95">
        <f t="shared" si="26"/>
        <v>0</v>
      </c>
      <c r="Q128" s="95">
        <f t="shared" si="26"/>
        <v>0</v>
      </c>
      <c r="R128" s="95">
        <f t="shared" si="26"/>
        <v>0</v>
      </c>
      <c r="S128" s="95">
        <f t="shared" si="26"/>
        <v>0</v>
      </c>
      <c r="T128" s="95">
        <f t="shared" si="26"/>
        <v>0</v>
      </c>
      <c r="U128" s="95">
        <f t="shared" si="26"/>
        <v>0</v>
      </c>
      <c r="V128" s="95">
        <f t="shared" si="26"/>
        <v>0</v>
      </c>
      <c r="W128" s="95">
        <f t="shared" si="26"/>
        <v>0</v>
      </c>
      <c r="X128" s="95">
        <f t="shared" si="26"/>
        <v>0</v>
      </c>
      <c r="Y128" s="95">
        <f t="shared" si="26"/>
        <v>0</v>
      </c>
      <c r="Z128" s="154"/>
      <c r="AC128"/>
      <c r="AD128"/>
      <c r="AE128"/>
      <c r="AF128"/>
      <c r="AG128"/>
      <c r="AH128"/>
      <c r="AI128"/>
      <c r="AJ128"/>
      <c r="AK128"/>
      <c r="AL128"/>
      <c r="AM128"/>
      <c r="AN128"/>
      <c r="AO128"/>
      <c r="AP128"/>
      <c r="AQ128"/>
      <c r="AR128"/>
      <c r="AS128"/>
      <c r="AT128"/>
      <c r="AU128"/>
      <c r="AV128"/>
      <c r="AW128"/>
      <c r="AX128"/>
      <c r="AY128"/>
      <c r="AZ128"/>
      <c r="BA128"/>
      <c r="BB128"/>
      <c r="BC128"/>
      <c r="BD128"/>
      <c r="BE128"/>
      <c r="BF128"/>
      <c r="BG128"/>
      <c r="BH128"/>
      <c r="BI128"/>
      <c r="BJ128"/>
      <c r="BK128"/>
      <c r="BL128"/>
      <c r="BM128"/>
      <c r="BN128"/>
      <c r="BO128"/>
      <c r="BP128"/>
      <c r="BQ128"/>
      <c r="BR128"/>
      <c r="BS128"/>
      <c r="BT128"/>
      <c r="BU128"/>
      <c r="BV128"/>
      <c r="BW128"/>
      <c r="BX128"/>
      <c r="BY128"/>
      <c r="BZ128"/>
      <c r="CA128"/>
    </row>
    <row r="129" spans="3:79">
      <c r="C129" s="20" t="s">
        <v>56</v>
      </c>
      <c r="E129" s="95">
        <f t="shared" si="26"/>
        <v>0</v>
      </c>
      <c r="F129" s="95">
        <f t="shared" si="26"/>
        <v>0</v>
      </c>
      <c r="G129" s="95">
        <f t="shared" si="26"/>
        <v>0</v>
      </c>
      <c r="H129" s="95">
        <f t="shared" si="26"/>
        <v>0</v>
      </c>
      <c r="I129" s="95">
        <f t="shared" si="26"/>
        <v>0</v>
      </c>
      <c r="J129" s="95">
        <f t="shared" si="26"/>
        <v>0</v>
      </c>
      <c r="K129" s="95">
        <f t="shared" si="26"/>
        <v>0</v>
      </c>
      <c r="L129" s="95">
        <f t="shared" si="26"/>
        <v>0</v>
      </c>
      <c r="M129" s="95">
        <f t="shared" si="26"/>
        <v>0</v>
      </c>
      <c r="N129" s="95">
        <f t="shared" si="26"/>
        <v>0</v>
      </c>
      <c r="O129" s="95">
        <f t="shared" si="26"/>
        <v>0</v>
      </c>
      <c r="P129" s="95">
        <f t="shared" si="26"/>
        <v>0</v>
      </c>
      <c r="Q129" s="95">
        <f t="shared" si="26"/>
        <v>0</v>
      </c>
      <c r="R129" s="95">
        <f t="shared" si="26"/>
        <v>0</v>
      </c>
      <c r="S129" s="95">
        <f t="shared" si="26"/>
        <v>0</v>
      </c>
      <c r="T129" s="95">
        <f t="shared" si="26"/>
        <v>0</v>
      </c>
      <c r="U129" s="95">
        <f t="shared" si="26"/>
        <v>0</v>
      </c>
      <c r="V129" s="95">
        <f t="shared" si="26"/>
        <v>0</v>
      </c>
      <c r="W129" s="95">
        <f t="shared" si="26"/>
        <v>0</v>
      </c>
      <c r="X129" s="95">
        <f t="shared" si="26"/>
        <v>0</v>
      </c>
      <c r="Y129" s="95">
        <f t="shared" si="26"/>
        <v>0</v>
      </c>
      <c r="Z129" s="154"/>
      <c r="AC129"/>
      <c r="AD129"/>
      <c r="AE129"/>
      <c r="AF129"/>
      <c r="AG129"/>
      <c r="AH129"/>
      <c r="AI129"/>
      <c r="AJ129"/>
      <c r="AK129"/>
      <c r="AL129"/>
      <c r="AM129"/>
      <c r="AN129"/>
      <c r="AO129"/>
      <c r="AP129"/>
      <c r="AQ129"/>
      <c r="AR129"/>
      <c r="AS129"/>
      <c r="AT129"/>
      <c r="AU129"/>
      <c r="AV129"/>
      <c r="AW129"/>
      <c r="AX129"/>
      <c r="AY129"/>
      <c r="AZ129"/>
      <c r="BA129"/>
      <c r="BB129"/>
      <c r="BC129"/>
      <c r="BD129"/>
      <c r="BE129"/>
      <c r="BF129"/>
      <c r="BG129"/>
      <c r="BH129"/>
      <c r="BI129"/>
      <c r="BJ129"/>
      <c r="BK129"/>
      <c r="BL129"/>
      <c r="BM129"/>
      <c r="BN129"/>
      <c r="BO129"/>
      <c r="BP129"/>
      <c r="BQ129"/>
      <c r="BR129"/>
      <c r="BS129"/>
      <c r="BT129"/>
      <c r="BU129"/>
      <c r="BV129"/>
      <c r="BW129"/>
      <c r="BX129"/>
      <c r="BY129"/>
      <c r="BZ129"/>
      <c r="CA129"/>
    </row>
    <row r="130" spans="3:79">
      <c r="C130" s="20" t="s">
        <v>57</v>
      </c>
      <c r="E130" s="95">
        <f t="shared" si="26"/>
        <v>0</v>
      </c>
      <c r="F130" s="95">
        <f t="shared" si="26"/>
        <v>0</v>
      </c>
      <c r="G130" s="95">
        <f t="shared" si="26"/>
        <v>0</v>
      </c>
      <c r="H130" s="95">
        <f t="shared" si="26"/>
        <v>0</v>
      </c>
      <c r="I130" s="95">
        <f t="shared" si="26"/>
        <v>0</v>
      </c>
      <c r="J130" s="95">
        <f t="shared" si="26"/>
        <v>0</v>
      </c>
      <c r="K130" s="95">
        <f t="shared" si="26"/>
        <v>0</v>
      </c>
      <c r="L130" s="95">
        <f t="shared" si="26"/>
        <v>0</v>
      </c>
      <c r="M130" s="95">
        <f t="shared" si="26"/>
        <v>0</v>
      </c>
      <c r="N130" s="95">
        <f t="shared" si="26"/>
        <v>0</v>
      </c>
      <c r="O130" s="95">
        <f t="shared" si="26"/>
        <v>0</v>
      </c>
      <c r="P130" s="95">
        <f t="shared" si="26"/>
        <v>0</v>
      </c>
      <c r="Q130" s="95">
        <f t="shared" si="26"/>
        <v>0</v>
      </c>
      <c r="R130" s="95">
        <f t="shared" si="26"/>
        <v>0</v>
      </c>
      <c r="S130" s="95">
        <f t="shared" si="26"/>
        <v>0</v>
      </c>
      <c r="T130" s="95">
        <f t="shared" si="26"/>
        <v>0</v>
      </c>
      <c r="U130" s="95">
        <f t="shared" si="26"/>
        <v>0</v>
      </c>
      <c r="V130" s="95">
        <f t="shared" si="26"/>
        <v>0</v>
      </c>
      <c r="W130" s="95">
        <f t="shared" si="26"/>
        <v>0</v>
      </c>
      <c r="X130" s="95">
        <f t="shared" si="26"/>
        <v>0</v>
      </c>
      <c r="Y130" s="95">
        <f t="shared" si="26"/>
        <v>0</v>
      </c>
      <c r="Z130" s="154"/>
      <c r="AC130"/>
      <c r="AD130"/>
      <c r="AE130"/>
      <c r="AF130"/>
      <c r="AG130"/>
      <c r="AH130"/>
      <c r="AI130"/>
      <c r="AJ130"/>
      <c r="AK130"/>
      <c r="AL130"/>
      <c r="AM130"/>
      <c r="AN130"/>
      <c r="AO130"/>
      <c r="AP130"/>
      <c r="AQ130"/>
      <c r="AR130"/>
      <c r="AS130"/>
      <c r="AT130"/>
      <c r="AU130"/>
      <c r="AV130"/>
      <c r="AW130"/>
      <c r="AX130"/>
      <c r="AY130"/>
      <c r="AZ130"/>
      <c r="BA130"/>
      <c r="BB130"/>
      <c r="BC130"/>
      <c r="BD130"/>
      <c r="BE130"/>
      <c r="BF130"/>
      <c r="BG130"/>
      <c r="BH130"/>
      <c r="BI130"/>
      <c r="BJ130"/>
      <c r="BK130"/>
      <c r="BL130"/>
      <c r="BM130"/>
      <c r="BN130"/>
      <c r="BO130"/>
      <c r="BP130"/>
      <c r="BQ130"/>
      <c r="BR130"/>
      <c r="BS130"/>
      <c r="BT130"/>
      <c r="BU130"/>
      <c r="BV130"/>
      <c r="BW130"/>
      <c r="BX130"/>
      <c r="BY130"/>
      <c r="BZ130"/>
      <c r="CA130"/>
    </row>
    <row r="131" spans="3:79">
      <c r="C131" s="20" t="s">
        <v>58</v>
      </c>
      <c r="E131" s="95">
        <f t="shared" si="26"/>
        <v>0</v>
      </c>
      <c r="F131" s="95">
        <f t="shared" si="26"/>
        <v>0</v>
      </c>
      <c r="G131" s="95">
        <f t="shared" si="26"/>
        <v>0</v>
      </c>
      <c r="H131" s="95">
        <f t="shared" si="26"/>
        <v>0</v>
      </c>
      <c r="I131" s="95">
        <f t="shared" si="26"/>
        <v>0</v>
      </c>
      <c r="J131" s="95">
        <f t="shared" si="26"/>
        <v>0</v>
      </c>
      <c r="K131" s="95">
        <f t="shared" si="26"/>
        <v>0</v>
      </c>
      <c r="L131" s="95">
        <f t="shared" si="26"/>
        <v>0</v>
      </c>
      <c r="M131" s="95">
        <f t="shared" si="26"/>
        <v>0</v>
      </c>
      <c r="N131" s="95">
        <f t="shared" si="26"/>
        <v>0</v>
      </c>
      <c r="O131" s="95">
        <f t="shared" si="26"/>
        <v>0</v>
      </c>
      <c r="P131" s="95">
        <f t="shared" si="26"/>
        <v>0</v>
      </c>
      <c r="Q131" s="95">
        <f t="shared" si="26"/>
        <v>0</v>
      </c>
      <c r="R131" s="95">
        <f t="shared" si="26"/>
        <v>0</v>
      </c>
      <c r="S131" s="95">
        <f t="shared" si="26"/>
        <v>0</v>
      </c>
      <c r="T131" s="95">
        <f t="shared" si="26"/>
        <v>0</v>
      </c>
      <c r="U131" s="95">
        <f t="shared" si="26"/>
        <v>0</v>
      </c>
      <c r="V131" s="95">
        <f t="shared" si="26"/>
        <v>0</v>
      </c>
      <c r="W131" s="95">
        <f t="shared" si="26"/>
        <v>0</v>
      </c>
      <c r="X131" s="95">
        <f t="shared" si="26"/>
        <v>0</v>
      </c>
      <c r="Y131" s="95">
        <f t="shared" si="26"/>
        <v>0</v>
      </c>
      <c r="Z131" s="154"/>
      <c r="AC131"/>
      <c r="AD131"/>
      <c r="AE131"/>
      <c r="AF131"/>
      <c r="AG131"/>
      <c r="AH131"/>
      <c r="AI131"/>
      <c r="AJ131"/>
      <c r="AK131"/>
      <c r="AL131"/>
      <c r="AM131"/>
      <c r="AN131"/>
      <c r="AO131"/>
      <c r="AP131"/>
      <c r="AQ131"/>
      <c r="AR131"/>
      <c r="AS131"/>
      <c r="AT131"/>
      <c r="AU131"/>
      <c r="AV131"/>
      <c r="AW131"/>
      <c r="AX131"/>
      <c r="AY131"/>
      <c r="AZ131"/>
      <c r="BA131"/>
      <c r="BB131"/>
      <c r="BC131"/>
      <c r="BD131"/>
      <c r="BE131"/>
      <c r="BF131"/>
      <c r="BG131"/>
      <c r="BH131"/>
      <c r="BI131"/>
      <c r="BJ131"/>
      <c r="BK131"/>
      <c r="BL131"/>
      <c r="BM131"/>
      <c r="BN131"/>
      <c r="BO131"/>
      <c r="BP131"/>
      <c r="BQ131"/>
      <c r="BR131"/>
      <c r="BS131"/>
      <c r="BT131"/>
      <c r="BU131"/>
      <c r="BV131"/>
      <c r="BW131"/>
      <c r="BX131"/>
      <c r="BY131"/>
      <c r="BZ131"/>
      <c r="CA131"/>
    </row>
    <row r="132" spans="3:79">
      <c r="C132" s="20" t="s">
        <v>59</v>
      </c>
      <c r="E132" s="95">
        <f t="shared" si="26"/>
        <v>0</v>
      </c>
      <c r="F132" s="95">
        <f t="shared" si="26"/>
        <v>0</v>
      </c>
      <c r="G132" s="95">
        <f t="shared" si="26"/>
        <v>0</v>
      </c>
      <c r="H132" s="95">
        <f t="shared" si="26"/>
        <v>0</v>
      </c>
      <c r="I132" s="95">
        <f t="shared" si="26"/>
        <v>0</v>
      </c>
      <c r="J132" s="95">
        <f t="shared" si="26"/>
        <v>0</v>
      </c>
      <c r="K132" s="95">
        <f t="shared" si="26"/>
        <v>0</v>
      </c>
      <c r="L132" s="95">
        <f t="shared" si="26"/>
        <v>0</v>
      </c>
      <c r="M132" s="95">
        <f t="shared" si="26"/>
        <v>0</v>
      </c>
      <c r="N132" s="95">
        <f t="shared" si="26"/>
        <v>0</v>
      </c>
      <c r="O132" s="95">
        <f t="shared" si="26"/>
        <v>0</v>
      </c>
      <c r="P132" s="95">
        <f t="shared" si="26"/>
        <v>0</v>
      </c>
      <c r="Q132" s="95">
        <f t="shared" si="26"/>
        <v>0</v>
      </c>
      <c r="R132" s="95">
        <f t="shared" si="26"/>
        <v>0</v>
      </c>
      <c r="S132" s="95">
        <f t="shared" si="26"/>
        <v>0</v>
      </c>
      <c r="T132" s="95">
        <f t="shared" si="26"/>
        <v>0</v>
      </c>
      <c r="U132" s="95">
        <f t="shared" si="26"/>
        <v>0</v>
      </c>
      <c r="V132" s="95">
        <f t="shared" si="26"/>
        <v>0</v>
      </c>
      <c r="W132" s="95">
        <f t="shared" si="26"/>
        <v>0</v>
      </c>
      <c r="X132" s="95">
        <f t="shared" si="26"/>
        <v>0</v>
      </c>
      <c r="Y132" s="95">
        <f t="shared" si="26"/>
        <v>0</v>
      </c>
      <c r="Z132" s="154"/>
      <c r="AC132"/>
      <c r="AD132"/>
      <c r="AE132"/>
      <c r="AF132"/>
      <c r="AG132"/>
      <c r="AH132"/>
      <c r="AI132"/>
      <c r="AJ132"/>
      <c r="AK132"/>
      <c r="AL132"/>
      <c r="AM132"/>
      <c r="AN132"/>
      <c r="AO132"/>
      <c r="AP132"/>
      <c r="AQ132"/>
      <c r="AR132"/>
      <c r="AS132"/>
      <c r="AT132"/>
      <c r="AU132"/>
      <c r="AV132"/>
      <c r="AW132"/>
      <c r="AX132"/>
      <c r="AY132"/>
      <c r="AZ132"/>
      <c r="BA132"/>
      <c r="BB132"/>
      <c r="BC132"/>
      <c r="BD132"/>
      <c r="BE132"/>
      <c r="BF132"/>
      <c r="BG132"/>
      <c r="BH132"/>
      <c r="BI132"/>
      <c r="BJ132"/>
      <c r="BK132"/>
      <c r="BL132"/>
      <c r="BM132"/>
      <c r="BN132"/>
      <c r="BO132"/>
      <c r="BP132"/>
      <c r="BQ132"/>
      <c r="BR132"/>
      <c r="BS132"/>
      <c r="BT132"/>
      <c r="BU132"/>
      <c r="BV132"/>
      <c r="BW132"/>
      <c r="BX132"/>
      <c r="BY132"/>
      <c r="BZ132"/>
      <c r="CA132"/>
    </row>
    <row r="133" spans="3:79">
      <c r="C133" s="20" t="s">
        <v>60</v>
      </c>
      <c r="E133" s="95">
        <f t="shared" si="26"/>
        <v>0</v>
      </c>
      <c r="F133" s="95">
        <f t="shared" si="26"/>
        <v>0</v>
      </c>
      <c r="G133" s="95">
        <f t="shared" si="26"/>
        <v>0</v>
      </c>
      <c r="H133" s="95">
        <f t="shared" si="26"/>
        <v>0</v>
      </c>
      <c r="I133" s="95">
        <f t="shared" si="26"/>
        <v>0</v>
      </c>
      <c r="J133" s="95">
        <f t="shared" si="26"/>
        <v>0</v>
      </c>
      <c r="K133" s="95">
        <f t="shared" si="26"/>
        <v>0</v>
      </c>
      <c r="L133" s="95">
        <f t="shared" si="26"/>
        <v>0</v>
      </c>
      <c r="M133" s="95">
        <f t="shared" si="26"/>
        <v>0</v>
      </c>
      <c r="N133" s="95">
        <f t="shared" si="26"/>
        <v>0</v>
      </c>
      <c r="O133" s="95">
        <f t="shared" si="26"/>
        <v>0</v>
      </c>
      <c r="P133" s="95">
        <f t="shared" si="26"/>
        <v>0</v>
      </c>
      <c r="Q133" s="95">
        <f t="shared" si="26"/>
        <v>0</v>
      </c>
      <c r="R133" s="95">
        <f t="shared" si="26"/>
        <v>0</v>
      </c>
      <c r="S133" s="95">
        <f t="shared" si="26"/>
        <v>0</v>
      </c>
      <c r="T133" s="95">
        <f t="shared" si="26"/>
        <v>0</v>
      </c>
      <c r="U133" s="95">
        <f t="shared" si="26"/>
        <v>0</v>
      </c>
      <c r="V133" s="95">
        <f t="shared" si="26"/>
        <v>0</v>
      </c>
      <c r="W133" s="95">
        <f t="shared" si="26"/>
        <v>0</v>
      </c>
      <c r="X133" s="95">
        <f t="shared" si="26"/>
        <v>0</v>
      </c>
      <c r="Y133" s="95">
        <f t="shared" si="26"/>
        <v>0</v>
      </c>
      <c r="Z133" s="154"/>
      <c r="AC133"/>
      <c r="AD133"/>
      <c r="AE133"/>
      <c r="AF133"/>
      <c r="AG133"/>
      <c r="AH133"/>
      <c r="AI133"/>
      <c r="AJ133"/>
      <c r="AK133"/>
      <c r="AL133"/>
      <c r="AM133"/>
      <c r="AN133"/>
      <c r="AO133"/>
      <c r="AP133"/>
      <c r="AQ133"/>
      <c r="AR133"/>
      <c r="AS133"/>
      <c r="AT133"/>
      <c r="AU133"/>
      <c r="AV133"/>
      <c r="AW133"/>
      <c r="AX133"/>
      <c r="AY133"/>
      <c r="AZ133"/>
      <c r="BA133"/>
      <c r="BB133"/>
      <c r="BC133"/>
      <c r="BD133"/>
      <c r="BE133"/>
      <c r="BF133"/>
      <c r="BG133"/>
      <c r="BH133"/>
      <c r="BI133"/>
      <c r="BJ133"/>
      <c r="BK133"/>
      <c r="BL133"/>
      <c r="BM133"/>
      <c r="BN133"/>
      <c r="BO133"/>
      <c r="BP133"/>
      <c r="BQ133"/>
      <c r="BR133"/>
      <c r="BS133"/>
      <c r="BT133"/>
      <c r="BU133"/>
      <c r="BV133"/>
      <c r="BW133"/>
      <c r="BX133"/>
      <c r="BY133"/>
      <c r="BZ133"/>
      <c r="CA133"/>
    </row>
    <row r="134" spans="3:79">
      <c r="C134" s="20" t="s">
        <v>61</v>
      </c>
      <c r="E134" s="95">
        <f t="shared" si="26"/>
        <v>0</v>
      </c>
      <c r="F134" s="95">
        <f t="shared" si="26"/>
        <v>0</v>
      </c>
      <c r="G134" s="95">
        <f t="shared" si="26"/>
        <v>0</v>
      </c>
      <c r="H134" s="95">
        <f t="shared" si="26"/>
        <v>0</v>
      </c>
      <c r="I134" s="95">
        <f t="shared" si="26"/>
        <v>0</v>
      </c>
      <c r="J134" s="95">
        <f t="shared" si="26"/>
        <v>0</v>
      </c>
      <c r="K134" s="95">
        <f t="shared" si="26"/>
        <v>0</v>
      </c>
      <c r="L134" s="95">
        <f t="shared" si="26"/>
        <v>0</v>
      </c>
      <c r="M134" s="95">
        <f t="shared" si="26"/>
        <v>0</v>
      </c>
      <c r="N134" s="95">
        <f t="shared" si="26"/>
        <v>0</v>
      </c>
      <c r="O134" s="95">
        <f t="shared" si="26"/>
        <v>0</v>
      </c>
      <c r="P134" s="95">
        <f t="shared" si="26"/>
        <v>0</v>
      </c>
      <c r="Q134" s="95">
        <f t="shared" si="26"/>
        <v>0</v>
      </c>
      <c r="R134" s="95">
        <f t="shared" si="26"/>
        <v>0</v>
      </c>
      <c r="S134" s="95">
        <f t="shared" si="26"/>
        <v>0</v>
      </c>
      <c r="T134" s="95">
        <f t="shared" si="26"/>
        <v>0</v>
      </c>
      <c r="U134" s="95">
        <f t="shared" si="26"/>
        <v>0</v>
      </c>
      <c r="V134" s="95">
        <f t="shared" si="26"/>
        <v>0</v>
      </c>
      <c r="W134" s="95">
        <f t="shared" si="26"/>
        <v>0</v>
      </c>
      <c r="X134" s="95">
        <f t="shared" si="26"/>
        <v>0</v>
      </c>
      <c r="Y134" s="95">
        <f t="shared" si="26"/>
        <v>0</v>
      </c>
      <c r="Z134" s="154"/>
      <c r="AC134"/>
      <c r="AD134"/>
      <c r="AE134"/>
      <c r="AF134"/>
      <c r="AG134"/>
      <c r="AH134"/>
      <c r="AI134"/>
      <c r="AJ134"/>
      <c r="AK134"/>
      <c r="AL134"/>
      <c r="AM134"/>
      <c r="AN134"/>
      <c r="AO134"/>
      <c r="AP134"/>
      <c r="AQ134"/>
      <c r="AR134"/>
      <c r="AS134"/>
      <c r="AT134"/>
      <c r="AU134"/>
      <c r="AV134"/>
      <c r="AW134"/>
      <c r="AX134"/>
      <c r="AY134"/>
      <c r="AZ134"/>
      <c r="BA134"/>
      <c r="BB134"/>
      <c r="BC134"/>
      <c r="BD134"/>
      <c r="BE134"/>
      <c r="BF134"/>
      <c r="BG134"/>
      <c r="BH134"/>
      <c r="BI134"/>
      <c r="BJ134"/>
      <c r="BK134"/>
      <c r="BL134"/>
      <c r="BM134"/>
      <c r="BN134"/>
      <c r="BO134"/>
      <c r="BP134"/>
      <c r="BQ134"/>
      <c r="BR134"/>
      <c r="BS134"/>
      <c r="BT134"/>
      <c r="BU134"/>
      <c r="BV134"/>
      <c r="BW134"/>
      <c r="BX134"/>
      <c r="BY134"/>
      <c r="BZ134"/>
      <c r="CA134"/>
    </row>
    <row r="135" spans="3:79">
      <c r="C135" s="20" t="s">
        <v>62</v>
      </c>
      <c r="E135" s="95">
        <f t="shared" si="26"/>
        <v>0</v>
      </c>
      <c r="F135" s="95">
        <f t="shared" si="26"/>
        <v>0</v>
      </c>
      <c r="G135" s="95">
        <f t="shared" si="26"/>
        <v>0</v>
      </c>
      <c r="H135" s="95">
        <f t="shared" si="26"/>
        <v>0</v>
      </c>
      <c r="I135" s="95">
        <f t="shared" si="26"/>
        <v>0</v>
      </c>
      <c r="J135" s="95">
        <f t="shared" si="26"/>
        <v>0</v>
      </c>
      <c r="K135" s="95">
        <f t="shared" si="26"/>
        <v>0</v>
      </c>
      <c r="L135" s="95">
        <f t="shared" si="26"/>
        <v>0</v>
      </c>
      <c r="M135" s="95">
        <f t="shared" si="26"/>
        <v>0</v>
      </c>
      <c r="N135" s="95">
        <f t="shared" si="26"/>
        <v>0</v>
      </c>
      <c r="O135" s="95">
        <f t="shared" si="26"/>
        <v>0</v>
      </c>
      <c r="P135" s="95">
        <f t="shared" si="26"/>
        <v>0</v>
      </c>
      <c r="Q135" s="95">
        <f t="shared" si="26"/>
        <v>0</v>
      </c>
      <c r="R135" s="95">
        <f t="shared" si="26"/>
        <v>0</v>
      </c>
      <c r="S135" s="95">
        <f t="shared" si="26"/>
        <v>0</v>
      </c>
      <c r="T135" s="95">
        <f t="shared" si="26"/>
        <v>0</v>
      </c>
      <c r="U135" s="95">
        <f t="shared" si="26"/>
        <v>0</v>
      </c>
      <c r="V135" s="95">
        <f t="shared" si="26"/>
        <v>0</v>
      </c>
      <c r="W135" s="95">
        <f t="shared" si="26"/>
        <v>0</v>
      </c>
      <c r="X135" s="95">
        <f t="shared" si="26"/>
        <v>0</v>
      </c>
      <c r="Y135" s="95">
        <f t="shared" si="26"/>
        <v>0</v>
      </c>
      <c r="Z135" s="154"/>
      <c r="AC135"/>
      <c r="AD135"/>
      <c r="AE135"/>
      <c r="AF135"/>
      <c r="AG135"/>
      <c r="AH135"/>
      <c r="AI135"/>
      <c r="AJ135"/>
      <c r="AK135"/>
      <c r="AL135"/>
      <c r="AM135"/>
      <c r="AN135"/>
      <c r="AO135"/>
      <c r="AP135"/>
      <c r="AQ135"/>
      <c r="AR135"/>
      <c r="AS135"/>
      <c r="AT135"/>
      <c r="AU135"/>
      <c r="AV135"/>
      <c r="AW135"/>
      <c r="AX135"/>
      <c r="AY135"/>
      <c r="AZ135"/>
      <c r="BA135"/>
      <c r="BB135"/>
      <c r="BC135"/>
      <c r="BD135"/>
      <c r="BE135"/>
      <c r="BF135"/>
      <c r="BG135"/>
      <c r="BH135"/>
      <c r="BI135"/>
      <c r="BJ135"/>
      <c r="BK135"/>
      <c r="BL135"/>
      <c r="BM135"/>
      <c r="BN135"/>
      <c r="BO135"/>
      <c r="BP135"/>
      <c r="BQ135"/>
      <c r="BR135"/>
      <c r="BS135"/>
      <c r="BT135"/>
      <c r="BU135"/>
      <c r="BV135"/>
      <c r="BW135"/>
      <c r="BX135"/>
      <c r="BY135"/>
      <c r="BZ135"/>
      <c r="CA135"/>
    </row>
    <row r="136" spans="3:79">
      <c r="C136" s="20" t="s">
        <v>63</v>
      </c>
      <c r="E136" s="95">
        <f t="shared" si="26"/>
        <v>0</v>
      </c>
      <c r="F136" s="95">
        <f t="shared" si="26"/>
        <v>0</v>
      </c>
      <c r="G136" s="95">
        <f t="shared" si="26"/>
        <v>0</v>
      </c>
      <c r="H136" s="95">
        <f t="shared" ref="H136:Y136" si="27">H99-H98</f>
        <v>0</v>
      </c>
      <c r="I136" s="95">
        <f t="shared" si="27"/>
        <v>0</v>
      </c>
      <c r="J136" s="95">
        <f t="shared" si="27"/>
        <v>0</v>
      </c>
      <c r="K136" s="95">
        <f t="shared" si="27"/>
        <v>0</v>
      </c>
      <c r="L136" s="95">
        <f t="shared" si="27"/>
        <v>0</v>
      </c>
      <c r="M136" s="95">
        <f t="shared" si="27"/>
        <v>0</v>
      </c>
      <c r="N136" s="95">
        <f t="shared" si="27"/>
        <v>0</v>
      </c>
      <c r="O136" s="95">
        <f t="shared" si="27"/>
        <v>0</v>
      </c>
      <c r="P136" s="95">
        <f t="shared" si="27"/>
        <v>0</v>
      </c>
      <c r="Q136" s="95">
        <f t="shared" si="27"/>
        <v>0</v>
      </c>
      <c r="R136" s="95">
        <f t="shared" si="27"/>
        <v>0</v>
      </c>
      <c r="S136" s="95">
        <f t="shared" si="27"/>
        <v>0</v>
      </c>
      <c r="T136" s="95">
        <f t="shared" si="27"/>
        <v>0</v>
      </c>
      <c r="U136" s="95">
        <f t="shared" si="27"/>
        <v>0</v>
      </c>
      <c r="V136" s="95">
        <f t="shared" si="27"/>
        <v>0</v>
      </c>
      <c r="W136" s="95">
        <f t="shared" si="27"/>
        <v>0</v>
      </c>
      <c r="X136" s="95">
        <f t="shared" si="27"/>
        <v>0</v>
      </c>
      <c r="Y136" s="95">
        <f t="shared" si="27"/>
        <v>0</v>
      </c>
      <c r="Z136" s="154"/>
      <c r="AC136"/>
      <c r="AD136"/>
      <c r="AE136"/>
      <c r="AF136"/>
      <c r="AG136"/>
      <c r="AH136"/>
      <c r="AI136"/>
      <c r="AJ136"/>
      <c r="AK136"/>
      <c r="AL136"/>
      <c r="AM136"/>
      <c r="AN136"/>
      <c r="AO136"/>
      <c r="AP136"/>
      <c r="AQ136"/>
      <c r="AR136"/>
      <c r="AS136"/>
      <c r="AT136"/>
      <c r="AU136"/>
      <c r="AV136"/>
      <c r="AW136"/>
      <c r="AX136"/>
      <c r="AY136"/>
      <c r="AZ136"/>
      <c r="BA136"/>
      <c r="BB136"/>
      <c r="BC136"/>
      <c r="BD136"/>
      <c r="BE136"/>
      <c r="BF136"/>
      <c r="BG136"/>
      <c r="BH136"/>
      <c r="BI136"/>
      <c r="BJ136"/>
      <c r="BK136"/>
      <c r="BL136"/>
      <c r="BM136"/>
      <c r="BN136"/>
      <c r="BO136"/>
      <c r="BP136"/>
      <c r="BQ136"/>
      <c r="BR136"/>
      <c r="BS136"/>
      <c r="BT136"/>
      <c r="BU136"/>
      <c r="BV136"/>
      <c r="BW136"/>
      <c r="BX136"/>
      <c r="BY136"/>
      <c r="BZ136"/>
      <c r="CA136"/>
    </row>
    <row r="137" spans="3:79">
      <c r="C137" s="20" t="s">
        <v>64</v>
      </c>
      <c r="E137" s="95">
        <f t="shared" ref="E137:Y149" si="28">E100-E99</f>
        <v>0</v>
      </c>
      <c r="F137" s="95">
        <f t="shared" si="28"/>
        <v>0</v>
      </c>
      <c r="G137" s="95">
        <f t="shared" si="28"/>
        <v>0</v>
      </c>
      <c r="H137" s="95">
        <f t="shared" si="28"/>
        <v>0</v>
      </c>
      <c r="I137" s="95">
        <f t="shared" si="28"/>
        <v>0</v>
      </c>
      <c r="J137" s="95">
        <f t="shared" si="28"/>
        <v>0</v>
      </c>
      <c r="K137" s="95">
        <f t="shared" si="28"/>
        <v>0</v>
      </c>
      <c r="L137" s="95">
        <f t="shared" si="28"/>
        <v>0</v>
      </c>
      <c r="M137" s="95">
        <f t="shared" si="28"/>
        <v>0</v>
      </c>
      <c r="N137" s="95">
        <f t="shared" si="28"/>
        <v>0</v>
      </c>
      <c r="O137" s="95">
        <f t="shared" si="28"/>
        <v>0</v>
      </c>
      <c r="P137" s="95">
        <f t="shared" si="28"/>
        <v>0</v>
      </c>
      <c r="Q137" s="95">
        <f t="shared" si="28"/>
        <v>0</v>
      </c>
      <c r="R137" s="95">
        <f t="shared" si="28"/>
        <v>0</v>
      </c>
      <c r="S137" s="95">
        <f t="shared" si="28"/>
        <v>0</v>
      </c>
      <c r="T137" s="95">
        <f t="shared" si="28"/>
        <v>0</v>
      </c>
      <c r="U137" s="95">
        <f t="shared" si="28"/>
        <v>0</v>
      </c>
      <c r="V137" s="95">
        <f t="shared" si="28"/>
        <v>0</v>
      </c>
      <c r="W137" s="95">
        <f t="shared" si="28"/>
        <v>0</v>
      </c>
      <c r="X137" s="95">
        <f t="shared" si="28"/>
        <v>0</v>
      </c>
      <c r="Y137" s="95">
        <f t="shared" si="28"/>
        <v>0</v>
      </c>
      <c r="Z137" s="154"/>
      <c r="AC137"/>
      <c r="AD137"/>
      <c r="AE137"/>
      <c r="AF137"/>
      <c r="AG137"/>
      <c r="AH137"/>
      <c r="AI137"/>
      <c r="AJ137"/>
      <c r="AK137"/>
      <c r="AL137"/>
      <c r="AM137"/>
      <c r="AN137"/>
      <c r="AO137"/>
      <c r="AP137"/>
      <c r="AQ137"/>
      <c r="AR137"/>
      <c r="AS137"/>
      <c r="AT137"/>
      <c r="AU137"/>
      <c r="AV137"/>
      <c r="AW137"/>
      <c r="AX137"/>
      <c r="AY137"/>
      <c r="AZ137"/>
      <c r="BA137"/>
      <c r="BB137"/>
      <c r="BC137"/>
      <c r="BD137"/>
      <c r="BE137"/>
      <c r="BF137"/>
      <c r="BG137"/>
      <c r="BH137"/>
      <c r="BI137"/>
      <c r="BJ137"/>
      <c r="BK137"/>
      <c r="BL137"/>
      <c r="BM137"/>
      <c r="BN137"/>
      <c r="BO137"/>
      <c r="BP137"/>
      <c r="BQ137"/>
      <c r="BR137"/>
      <c r="BS137"/>
      <c r="BT137"/>
      <c r="BU137"/>
      <c r="BV137"/>
      <c r="BW137"/>
      <c r="BX137"/>
      <c r="BY137"/>
      <c r="BZ137"/>
      <c r="CA137"/>
    </row>
    <row r="138" spans="3:79">
      <c r="C138" s="20" t="s">
        <v>65</v>
      </c>
      <c r="E138" s="95">
        <f t="shared" si="28"/>
        <v>0</v>
      </c>
      <c r="F138" s="95">
        <f t="shared" si="28"/>
        <v>0</v>
      </c>
      <c r="G138" s="95">
        <f t="shared" si="28"/>
        <v>0</v>
      </c>
      <c r="H138" s="95">
        <f t="shared" si="28"/>
        <v>0</v>
      </c>
      <c r="I138" s="95">
        <f t="shared" si="28"/>
        <v>0</v>
      </c>
      <c r="J138" s="95">
        <f t="shared" si="28"/>
        <v>0</v>
      </c>
      <c r="K138" s="95">
        <f t="shared" si="28"/>
        <v>0</v>
      </c>
      <c r="L138" s="95">
        <f t="shared" si="28"/>
        <v>0</v>
      </c>
      <c r="M138" s="95">
        <f t="shared" si="28"/>
        <v>0</v>
      </c>
      <c r="N138" s="95">
        <f t="shared" si="28"/>
        <v>0</v>
      </c>
      <c r="O138" s="95">
        <f t="shared" si="28"/>
        <v>0</v>
      </c>
      <c r="P138" s="95">
        <f t="shared" si="28"/>
        <v>0</v>
      </c>
      <c r="Q138" s="95">
        <f t="shared" si="28"/>
        <v>0</v>
      </c>
      <c r="R138" s="95">
        <f t="shared" si="28"/>
        <v>0</v>
      </c>
      <c r="S138" s="95">
        <f t="shared" si="28"/>
        <v>0</v>
      </c>
      <c r="T138" s="95">
        <f t="shared" si="28"/>
        <v>0</v>
      </c>
      <c r="U138" s="95">
        <f t="shared" si="28"/>
        <v>0</v>
      </c>
      <c r="V138" s="95">
        <f t="shared" si="28"/>
        <v>0</v>
      </c>
      <c r="W138" s="95">
        <f t="shared" si="28"/>
        <v>0</v>
      </c>
      <c r="X138" s="95">
        <f t="shared" si="28"/>
        <v>0</v>
      </c>
      <c r="Y138" s="95">
        <f t="shared" si="28"/>
        <v>0</v>
      </c>
      <c r="Z138" s="154"/>
      <c r="AC138"/>
      <c r="AD138"/>
      <c r="AE138"/>
      <c r="AF138"/>
      <c r="AG138"/>
      <c r="AH138"/>
      <c r="AI138"/>
      <c r="AJ138"/>
      <c r="AK138"/>
      <c r="AL138"/>
      <c r="AM138"/>
      <c r="AN138"/>
      <c r="AO138"/>
      <c r="AP138"/>
      <c r="AQ138"/>
      <c r="AR138"/>
      <c r="AS138"/>
      <c r="AT138"/>
      <c r="AU138"/>
      <c r="AV138"/>
      <c r="AW138"/>
      <c r="AX138"/>
      <c r="AY138"/>
      <c r="AZ138"/>
      <c r="BA138"/>
      <c r="BB138"/>
      <c r="BC138"/>
      <c r="BD138"/>
      <c r="BE138"/>
      <c r="BF138"/>
      <c r="BG138"/>
      <c r="BH138"/>
      <c r="BI138"/>
      <c r="BJ138"/>
      <c r="BK138"/>
      <c r="BL138"/>
      <c r="BM138"/>
      <c r="BN138"/>
      <c r="BO138"/>
      <c r="BP138"/>
      <c r="BQ138"/>
      <c r="BR138"/>
      <c r="BS138"/>
      <c r="BT138"/>
      <c r="BU138"/>
      <c r="BV138"/>
      <c r="BW138"/>
      <c r="BX138"/>
      <c r="BY138"/>
      <c r="BZ138"/>
      <c r="CA138"/>
    </row>
    <row r="139" spans="3:79">
      <c r="C139" s="20" t="s">
        <v>66</v>
      </c>
      <c r="E139" s="95">
        <f t="shared" si="28"/>
        <v>0</v>
      </c>
      <c r="F139" s="95">
        <f t="shared" si="28"/>
        <v>0</v>
      </c>
      <c r="G139" s="95">
        <f t="shared" si="28"/>
        <v>0</v>
      </c>
      <c r="H139" s="95">
        <f t="shared" si="28"/>
        <v>0</v>
      </c>
      <c r="I139" s="95">
        <f t="shared" si="28"/>
        <v>0</v>
      </c>
      <c r="J139" s="95">
        <f t="shared" si="28"/>
        <v>0</v>
      </c>
      <c r="K139" s="95">
        <f t="shared" si="28"/>
        <v>0</v>
      </c>
      <c r="L139" s="95">
        <f t="shared" si="28"/>
        <v>0</v>
      </c>
      <c r="M139" s="95">
        <f t="shared" si="28"/>
        <v>0</v>
      </c>
      <c r="N139" s="95">
        <f t="shared" si="28"/>
        <v>0</v>
      </c>
      <c r="O139" s="95">
        <f t="shared" si="28"/>
        <v>0</v>
      </c>
      <c r="P139" s="95">
        <f t="shared" si="28"/>
        <v>0</v>
      </c>
      <c r="Q139" s="95">
        <f t="shared" si="28"/>
        <v>0</v>
      </c>
      <c r="R139" s="95">
        <f t="shared" si="28"/>
        <v>0</v>
      </c>
      <c r="S139" s="95">
        <f t="shared" si="28"/>
        <v>0</v>
      </c>
      <c r="T139" s="95">
        <f t="shared" si="28"/>
        <v>0</v>
      </c>
      <c r="U139" s="95">
        <f t="shared" si="28"/>
        <v>0</v>
      </c>
      <c r="V139" s="95">
        <f t="shared" si="28"/>
        <v>0</v>
      </c>
      <c r="W139" s="95">
        <f t="shared" si="28"/>
        <v>0</v>
      </c>
      <c r="X139" s="95">
        <f t="shared" si="28"/>
        <v>0</v>
      </c>
      <c r="Y139" s="95">
        <f t="shared" si="28"/>
        <v>0</v>
      </c>
      <c r="Z139" s="154"/>
      <c r="AC139"/>
      <c r="AD139"/>
      <c r="AE139"/>
      <c r="AF139"/>
      <c r="AG139"/>
      <c r="AH139"/>
      <c r="AI139"/>
      <c r="AJ139"/>
      <c r="AK139"/>
      <c r="AL139"/>
      <c r="AM139"/>
      <c r="AN139"/>
      <c r="AO139"/>
      <c r="AP139"/>
      <c r="AQ139"/>
      <c r="AR139"/>
      <c r="AS139"/>
      <c r="AT139"/>
      <c r="AU139"/>
      <c r="AV139"/>
      <c r="AW139"/>
      <c r="AX139"/>
      <c r="AY139"/>
      <c r="AZ139"/>
      <c r="BA139"/>
      <c r="BB139"/>
      <c r="BC139"/>
      <c r="BD139"/>
      <c r="BE139"/>
      <c r="BF139"/>
      <c r="BG139"/>
      <c r="BH139"/>
      <c r="BI139"/>
      <c r="BJ139"/>
      <c r="BK139"/>
      <c r="BL139"/>
      <c r="BM139"/>
      <c r="BN139"/>
      <c r="BO139"/>
      <c r="BP139"/>
      <c r="BQ139"/>
      <c r="BR139"/>
      <c r="BS139"/>
      <c r="BT139"/>
      <c r="BU139"/>
      <c r="BV139"/>
      <c r="BW139"/>
      <c r="BX139"/>
      <c r="BY139"/>
      <c r="BZ139"/>
      <c r="CA139"/>
    </row>
    <row r="140" spans="3:79">
      <c r="C140" s="20" t="s">
        <v>67</v>
      </c>
      <c r="E140" s="95">
        <f t="shared" si="28"/>
        <v>0</v>
      </c>
      <c r="F140" s="95">
        <f t="shared" si="28"/>
        <v>0</v>
      </c>
      <c r="G140" s="95">
        <f t="shared" si="28"/>
        <v>0</v>
      </c>
      <c r="H140" s="95">
        <f t="shared" si="28"/>
        <v>0</v>
      </c>
      <c r="I140" s="95">
        <f t="shared" si="28"/>
        <v>0</v>
      </c>
      <c r="J140" s="95">
        <f t="shared" si="28"/>
        <v>0</v>
      </c>
      <c r="K140" s="95">
        <f t="shared" si="28"/>
        <v>0</v>
      </c>
      <c r="L140" s="95">
        <f t="shared" si="28"/>
        <v>0</v>
      </c>
      <c r="M140" s="95">
        <f t="shared" si="28"/>
        <v>0</v>
      </c>
      <c r="N140" s="95">
        <f t="shared" si="28"/>
        <v>0</v>
      </c>
      <c r="O140" s="95">
        <f t="shared" si="28"/>
        <v>0</v>
      </c>
      <c r="P140" s="95">
        <f t="shared" si="28"/>
        <v>0</v>
      </c>
      <c r="Q140" s="95">
        <f t="shared" si="28"/>
        <v>0</v>
      </c>
      <c r="R140" s="95">
        <f t="shared" si="28"/>
        <v>0</v>
      </c>
      <c r="S140" s="95">
        <f t="shared" si="28"/>
        <v>0</v>
      </c>
      <c r="T140" s="95">
        <f t="shared" si="28"/>
        <v>0</v>
      </c>
      <c r="U140" s="95">
        <f t="shared" si="28"/>
        <v>0</v>
      </c>
      <c r="V140" s="95">
        <f t="shared" si="28"/>
        <v>0</v>
      </c>
      <c r="W140" s="95">
        <f t="shared" si="28"/>
        <v>0</v>
      </c>
      <c r="X140" s="95">
        <f t="shared" si="28"/>
        <v>0</v>
      </c>
      <c r="Y140" s="95">
        <f t="shared" si="28"/>
        <v>0</v>
      </c>
      <c r="Z140" s="154"/>
      <c r="AC140"/>
      <c r="AD140"/>
      <c r="AE140"/>
      <c r="AF140"/>
      <c r="AG140"/>
      <c r="AH140"/>
      <c r="AI140"/>
      <c r="AJ140"/>
      <c r="AK140"/>
      <c r="AL140"/>
      <c r="AM140"/>
      <c r="AN140"/>
      <c r="AO140"/>
      <c r="AP140"/>
      <c r="AQ140"/>
      <c r="AR140"/>
      <c r="AS140"/>
      <c r="AT140"/>
      <c r="AU140"/>
      <c r="AV140"/>
      <c r="AW140"/>
      <c r="AX140"/>
      <c r="AY140"/>
      <c r="AZ140"/>
      <c r="BA140"/>
      <c r="BB140"/>
      <c r="BC140"/>
      <c r="BD140"/>
      <c r="BE140"/>
      <c r="BF140"/>
      <c r="BG140"/>
      <c r="BH140"/>
      <c r="BI140"/>
      <c r="BJ140"/>
      <c r="BK140"/>
      <c r="BL140"/>
      <c r="BM140"/>
      <c r="BN140"/>
      <c r="BO140"/>
      <c r="BP140"/>
      <c r="BQ140"/>
      <c r="BR140"/>
      <c r="BS140"/>
      <c r="BT140"/>
      <c r="BU140"/>
      <c r="BV140"/>
      <c r="BW140"/>
      <c r="BX140"/>
      <c r="BY140"/>
      <c r="BZ140"/>
      <c r="CA140"/>
    </row>
    <row r="141" spans="3:79">
      <c r="C141" s="20" t="s">
        <v>68</v>
      </c>
      <c r="E141" s="95">
        <f t="shared" si="28"/>
        <v>0</v>
      </c>
      <c r="F141" s="95">
        <f t="shared" si="28"/>
        <v>0</v>
      </c>
      <c r="G141" s="95">
        <f t="shared" si="28"/>
        <v>0</v>
      </c>
      <c r="H141" s="95">
        <f t="shared" si="28"/>
        <v>0</v>
      </c>
      <c r="I141" s="95">
        <f t="shared" si="28"/>
        <v>0</v>
      </c>
      <c r="J141" s="95">
        <f t="shared" si="28"/>
        <v>0</v>
      </c>
      <c r="K141" s="95">
        <f t="shared" si="28"/>
        <v>0</v>
      </c>
      <c r="L141" s="95">
        <f t="shared" si="28"/>
        <v>0</v>
      </c>
      <c r="M141" s="95">
        <f t="shared" si="28"/>
        <v>0</v>
      </c>
      <c r="N141" s="95">
        <f t="shared" si="28"/>
        <v>0</v>
      </c>
      <c r="O141" s="95">
        <f t="shared" si="28"/>
        <v>0</v>
      </c>
      <c r="P141" s="95">
        <f t="shared" si="28"/>
        <v>0</v>
      </c>
      <c r="Q141" s="95">
        <f t="shared" si="28"/>
        <v>0</v>
      </c>
      <c r="R141" s="95">
        <f t="shared" si="28"/>
        <v>0</v>
      </c>
      <c r="S141" s="95">
        <f t="shared" si="28"/>
        <v>0</v>
      </c>
      <c r="T141" s="95">
        <f t="shared" si="28"/>
        <v>0</v>
      </c>
      <c r="U141" s="95">
        <f t="shared" si="28"/>
        <v>0</v>
      </c>
      <c r="V141" s="95">
        <f t="shared" si="28"/>
        <v>0</v>
      </c>
      <c r="W141" s="95">
        <f t="shared" si="28"/>
        <v>0</v>
      </c>
      <c r="X141" s="95">
        <f t="shared" si="28"/>
        <v>0</v>
      </c>
      <c r="Y141" s="95">
        <f t="shared" si="28"/>
        <v>0</v>
      </c>
      <c r="Z141" s="154"/>
      <c r="AC141"/>
      <c r="AD141"/>
      <c r="AE141"/>
      <c r="AF141"/>
      <c r="AG141"/>
      <c r="AH141"/>
      <c r="AI141"/>
      <c r="AJ141"/>
      <c r="AK141"/>
      <c r="AL141"/>
      <c r="AM141"/>
      <c r="AN141"/>
      <c r="AO141"/>
      <c r="AP141"/>
      <c r="AQ141"/>
      <c r="AR141"/>
      <c r="AS141"/>
      <c r="AT141"/>
      <c r="AU141"/>
      <c r="AV141"/>
      <c r="AW141"/>
      <c r="AX141"/>
      <c r="AY141"/>
      <c r="AZ141"/>
      <c r="BA141"/>
      <c r="BB141"/>
      <c r="BC141"/>
      <c r="BD141"/>
      <c r="BE141"/>
      <c r="BF141"/>
      <c r="BG141"/>
      <c r="BH141"/>
      <c r="BI141"/>
      <c r="BJ141"/>
      <c r="BK141"/>
      <c r="BL141"/>
      <c r="BM141"/>
      <c r="BN141"/>
      <c r="BO141"/>
      <c r="BP141"/>
      <c r="BQ141"/>
      <c r="BR141"/>
      <c r="BS141"/>
      <c r="BT141"/>
      <c r="BU141"/>
      <c r="BV141"/>
      <c r="BW141"/>
      <c r="BX141"/>
      <c r="BY141"/>
      <c r="BZ141"/>
      <c r="CA141"/>
    </row>
    <row r="142" spans="3:79">
      <c r="C142" s="20" t="s">
        <v>69</v>
      </c>
      <c r="E142" s="95">
        <f t="shared" si="28"/>
        <v>0</v>
      </c>
      <c r="F142" s="95">
        <f t="shared" si="28"/>
        <v>0</v>
      </c>
      <c r="G142" s="95">
        <f t="shared" si="28"/>
        <v>0</v>
      </c>
      <c r="H142" s="95">
        <f t="shared" si="28"/>
        <v>0</v>
      </c>
      <c r="I142" s="95">
        <f t="shared" si="28"/>
        <v>0</v>
      </c>
      <c r="J142" s="95">
        <f t="shared" si="28"/>
        <v>0</v>
      </c>
      <c r="K142" s="95">
        <f t="shared" si="28"/>
        <v>0</v>
      </c>
      <c r="L142" s="95">
        <f t="shared" si="28"/>
        <v>0</v>
      </c>
      <c r="M142" s="95">
        <f t="shared" si="28"/>
        <v>0</v>
      </c>
      <c r="N142" s="95">
        <f t="shared" si="28"/>
        <v>0</v>
      </c>
      <c r="O142" s="95">
        <f t="shared" si="28"/>
        <v>0</v>
      </c>
      <c r="P142" s="95">
        <f t="shared" si="28"/>
        <v>0</v>
      </c>
      <c r="Q142" s="95">
        <f t="shared" si="28"/>
        <v>0</v>
      </c>
      <c r="R142" s="95">
        <f t="shared" si="28"/>
        <v>0</v>
      </c>
      <c r="S142" s="95">
        <f t="shared" si="28"/>
        <v>0</v>
      </c>
      <c r="T142" s="95">
        <f t="shared" si="28"/>
        <v>0</v>
      </c>
      <c r="U142" s="95">
        <f t="shared" si="28"/>
        <v>0</v>
      </c>
      <c r="V142" s="95">
        <f t="shared" si="28"/>
        <v>0</v>
      </c>
      <c r="W142" s="95">
        <f t="shared" si="28"/>
        <v>0</v>
      </c>
      <c r="X142" s="95">
        <f t="shared" si="28"/>
        <v>0</v>
      </c>
      <c r="Y142" s="95">
        <f t="shared" si="28"/>
        <v>0</v>
      </c>
      <c r="Z142" s="154"/>
      <c r="AC142"/>
      <c r="AD142"/>
      <c r="AE142"/>
      <c r="AF142"/>
      <c r="AG142"/>
      <c r="AH142"/>
      <c r="AI142"/>
      <c r="AJ142"/>
      <c r="AK142"/>
      <c r="AL142"/>
      <c r="AM142"/>
      <c r="AN142"/>
      <c r="AO142"/>
      <c r="AP142"/>
      <c r="AQ142"/>
      <c r="AR142"/>
      <c r="AS142"/>
      <c r="AT142"/>
      <c r="AU142"/>
      <c r="AV142"/>
      <c r="AW142"/>
      <c r="AX142"/>
      <c r="AY142"/>
      <c r="AZ142"/>
      <c r="BA142"/>
      <c r="BB142"/>
      <c r="BC142"/>
      <c r="BD142"/>
      <c r="BE142"/>
      <c r="BF142"/>
      <c r="BG142"/>
      <c r="BH142"/>
      <c r="BI142"/>
      <c r="BJ142"/>
      <c r="BK142"/>
      <c r="BL142"/>
      <c r="BM142"/>
      <c r="BN142"/>
      <c r="BO142"/>
      <c r="BP142"/>
      <c r="BQ142"/>
      <c r="BR142"/>
      <c r="BS142"/>
      <c r="BT142"/>
      <c r="BU142"/>
      <c r="BV142"/>
      <c r="BW142"/>
      <c r="BX142"/>
      <c r="BY142"/>
      <c r="BZ142"/>
      <c r="CA142"/>
    </row>
    <row r="143" spans="3:79">
      <c r="C143" s="20" t="s">
        <v>70</v>
      </c>
      <c r="E143" s="95">
        <f t="shared" si="28"/>
        <v>0</v>
      </c>
      <c r="F143" s="95">
        <f t="shared" si="28"/>
        <v>0</v>
      </c>
      <c r="G143" s="95">
        <f t="shared" si="28"/>
        <v>0</v>
      </c>
      <c r="H143" s="95">
        <f t="shared" si="28"/>
        <v>0</v>
      </c>
      <c r="I143" s="95">
        <f t="shared" si="28"/>
        <v>0</v>
      </c>
      <c r="J143" s="95">
        <f t="shared" si="28"/>
        <v>0</v>
      </c>
      <c r="K143" s="95">
        <f t="shared" si="28"/>
        <v>0</v>
      </c>
      <c r="L143" s="95">
        <f t="shared" si="28"/>
        <v>0</v>
      </c>
      <c r="M143" s="95">
        <f t="shared" si="28"/>
        <v>0</v>
      </c>
      <c r="N143" s="95">
        <f t="shared" si="28"/>
        <v>0</v>
      </c>
      <c r="O143" s="95">
        <f t="shared" si="28"/>
        <v>0</v>
      </c>
      <c r="P143" s="95">
        <f t="shared" si="28"/>
        <v>0</v>
      </c>
      <c r="Q143" s="95">
        <f t="shared" si="28"/>
        <v>0</v>
      </c>
      <c r="R143" s="95">
        <f t="shared" si="28"/>
        <v>0</v>
      </c>
      <c r="S143" s="95">
        <f t="shared" si="28"/>
        <v>0</v>
      </c>
      <c r="T143" s="95">
        <f t="shared" si="28"/>
        <v>0</v>
      </c>
      <c r="U143" s="95">
        <f t="shared" si="28"/>
        <v>0</v>
      </c>
      <c r="V143" s="95">
        <f t="shared" si="28"/>
        <v>0</v>
      </c>
      <c r="W143" s="95">
        <f t="shared" si="28"/>
        <v>0</v>
      </c>
      <c r="X143" s="95">
        <f t="shared" si="28"/>
        <v>0</v>
      </c>
      <c r="Y143" s="95">
        <f t="shared" si="28"/>
        <v>0</v>
      </c>
      <c r="Z143" s="154"/>
      <c r="AC143"/>
      <c r="AD143"/>
      <c r="AE143"/>
      <c r="AF143"/>
      <c r="AG143"/>
      <c r="AH143"/>
      <c r="AI143"/>
      <c r="AJ143"/>
      <c r="AK143"/>
      <c r="AL143"/>
      <c r="AM143"/>
      <c r="AN143"/>
      <c r="AO143"/>
      <c r="AP143"/>
      <c r="AQ143"/>
      <c r="AR143"/>
      <c r="AS143"/>
      <c r="AT143"/>
      <c r="AU143"/>
      <c r="AV143"/>
      <c r="AW143"/>
      <c r="AX143"/>
      <c r="AY143"/>
      <c r="AZ143"/>
      <c r="BA143"/>
      <c r="BB143"/>
      <c r="BC143"/>
      <c r="BD143"/>
      <c r="BE143"/>
      <c r="BF143"/>
      <c r="BG143"/>
      <c r="BH143"/>
      <c r="BI143"/>
      <c r="BJ143"/>
      <c r="BK143"/>
      <c r="BL143"/>
      <c r="BM143"/>
      <c r="BN143"/>
      <c r="BO143"/>
      <c r="BP143"/>
      <c r="BQ143"/>
      <c r="BR143"/>
      <c r="BS143"/>
      <c r="BT143"/>
      <c r="BU143"/>
      <c r="BV143"/>
      <c r="BW143"/>
      <c r="BX143"/>
      <c r="BY143"/>
      <c r="BZ143"/>
      <c r="CA143"/>
    </row>
    <row r="144" spans="3:79">
      <c r="C144" s="20" t="s">
        <v>330</v>
      </c>
      <c r="E144" s="95">
        <f t="shared" si="28"/>
        <v>0</v>
      </c>
      <c r="F144" s="95">
        <f t="shared" si="28"/>
        <v>0</v>
      </c>
      <c r="G144" s="95">
        <f t="shared" si="28"/>
        <v>0</v>
      </c>
      <c r="H144" s="95">
        <f t="shared" si="28"/>
        <v>0</v>
      </c>
      <c r="I144" s="95">
        <f t="shared" si="28"/>
        <v>0</v>
      </c>
      <c r="J144" s="95">
        <f t="shared" si="28"/>
        <v>0</v>
      </c>
      <c r="K144" s="95">
        <f t="shared" si="28"/>
        <v>0</v>
      </c>
      <c r="L144" s="95">
        <f t="shared" si="28"/>
        <v>0</v>
      </c>
      <c r="M144" s="95">
        <f t="shared" si="28"/>
        <v>0</v>
      </c>
      <c r="N144" s="95">
        <f t="shared" si="28"/>
        <v>0</v>
      </c>
      <c r="O144" s="95">
        <f t="shared" si="28"/>
        <v>0</v>
      </c>
      <c r="P144" s="95">
        <f t="shared" si="28"/>
        <v>0</v>
      </c>
      <c r="Q144" s="95">
        <f t="shared" si="28"/>
        <v>0</v>
      </c>
      <c r="R144" s="95">
        <f t="shared" si="28"/>
        <v>0</v>
      </c>
      <c r="S144" s="95">
        <f t="shared" si="28"/>
        <v>0</v>
      </c>
      <c r="T144" s="95">
        <f t="shared" si="28"/>
        <v>0</v>
      </c>
      <c r="U144" s="95">
        <f t="shared" si="28"/>
        <v>0</v>
      </c>
      <c r="V144" s="95">
        <f t="shared" si="28"/>
        <v>0</v>
      </c>
      <c r="W144" s="95">
        <f t="shared" si="28"/>
        <v>0</v>
      </c>
      <c r="X144" s="95">
        <f t="shared" si="28"/>
        <v>0</v>
      </c>
      <c r="Y144" s="95">
        <f t="shared" si="28"/>
        <v>0</v>
      </c>
      <c r="Z144" s="154"/>
      <c r="AC144"/>
      <c r="AD144"/>
      <c r="AE144"/>
      <c r="AF144"/>
      <c r="AG144"/>
      <c r="AH144"/>
      <c r="AI144"/>
      <c r="AJ144"/>
      <c r="AK144"/>
      <c r="AL144"/>
      <c r="AM144"/>
      <c r="AN144"/>
      <c r="AO144"/>
      <c r="AP144"/>
      <c r="AQ144"/>
      <c r="AR144"/>
      <c r="AS144"/>
      <c r="AT144"/>
      <c r="AU144"/>
      <c r="AV144"/>
      <c r="AW144"/>
      <c r="AX144"/>
      <c r="AY144"/>
      <c r="AZ144"/>
      <c r="BA144"/>
      <c r="BB144"/>
      <c r="BC144"/>
      <c r="BD144"/>
      <c r="BE144"/>
      <c r="BF144"/>
      <c r="BG144"/>
      <c r="BH144"/>
      <c r="BI144"/>
      <c r="BJ144"/>
      <c r="BK144"/>
      <c r="BL144"/>
      <c r="BM144"/>
      <c r="BN144"/>
      <c r="BO144"/>
      <c r="BP144"/>
      <c r="BQ144"/>
      <c r="BR144"/>
      <c r="BS144"/>
      <c r="BT144"/>
      <c r="BU144"/>
      <c r="BV144"/>
      <c r="BW144"/>
      <c r="BX144"/>
      <c r="BY144"/>
      <c r="BZ144"/>
      <c r="CA144"/>
    </row>
    <row r="145" spans="3:79">
      <c r="C145" s="20" t="s">
        <v>332</v>
      </c>
      <c r="E145" s="95">
        <f t="shared" si="28"/>
        <v>0</v>
      </c>
      <c r="F145" s="95">
        <f t="shared" si="28"/>
        <v>0</v>
      </c>
      <c r="G145" s="95">
        <f t="shared" si="28"/>
        <v>0</v>
      </c>
      <c r="H145" s="95">
        <f t="shared" si="28"/>
        <v>0</v>
      </c>
      <c r="I145" s="95">
        <f t="shared" si="28"/>
        <v>0</v>
      </c>
      <c r="J145" s="95">
        <f t="shared" si="28"/>
        <v>0</v>
      </c>
      <c r="K145" s="95">
        <f t="shared" si="28"/>
        <v>0</v>
      </c>
      <c r="L145" s="95">
        <f t="shared" si="28"/>
        <v>0</v>
      </c>
      <c r="M145" s="95">
        <f t="shared" si="28"/>
        <v>0</v>
      </c>
      <c r="N145" s="95">
        <f t="shared" si="28"/>
        <v>0</v>
      </c>
      <c r="O145" s="95">
        <f t="shared" si="28"/>
        <v>0</v>
      </c>
      <c r="P145" s="95">
        <f t="shared" si="28"/>
        <v>0</v>
      </c>
      <c r="Q145" s="95">
        <f t="shared" si="28"/>
        <v>0</v>
      </c>
      <c r="R145" s="95">
        <f t="shared" si="28"/>
        <v>0</v>
      </c>
      <c r="S145" s="95">
        <f t="shared" si="28"/>
        <v>0</v>
      </c>
      <c r="T145" s="95">
        <f t="shared" si="28"/>
        <v>0</v>
      </c>
      <c r="U145" s="95">
        <f t="shared" si="28"/>
        <v>0</v>
      </c>
      <c r="V145" s="95">
        <f t="shared" si="28"/>
        <v>0</v>
      </c>
      <c r="W145" s="95">
        <f t="shared" si="28"/>
        <v>0</v>
      </c>
      <c r="X145" s="95">
        <f t="shared" si="28"/>
        <v>0</v>
      </c>
      <c r="Y145" s="95">
        <f t="shared" si="28"/>
        <v>0</v>
      </c>
      <c r="Z145" s="154"/>
      <c r="AC145"/>
      <c r="AD145"/>
      <c r="AE145"/>
      <c r="AF145"/>
      <c r="AG145"/>
      <c r="AH145"/>
      <c r="AI145"/>
      <c r="AJ145"/>
      <c r="AK145"/>
      <c r="AL145"/>
      <c r="AM145"/>
      <c r="AN145"/>
      <c r="AO145"/>
      <c r="AP145"/>
      <c r="AQ145"/>
      <c r="AR145"/>
      <c r="AS145"/>
      <c r="AT145"/>
      <c r="AU145"/>
      <c r="AV145"/>
      <c r="AW145"/>
      <c r="AX145"/>
      <c r="AY145"/>
      <c r="AZ145"/>
      <c r="BA145"/>
      <c r="BB145"/>
      <c r="BC145"/>
      <c r="BD145"/>
      <c r="BE145"/>
      <c r="BF145"/>
      <c r="BG145"/>
      <c r="BH145"/>
      <c r="BI145"/>
      <c r="BJ145"/>
      <c r="BK145"/>
      <c r="BL145"/>
      <c r="BM145"/>
      <c r="BN145"/>
      <c r="BO145"/>
      <c r="BP145"/>
      <c r="BQ145"/>
      <c r="BR145"/>
      <c r="BS145"/>
      <c r="BT145"/>
      <c r="BU145"/>
      <c r="BV145"/>
      <c r="BW145"/>
      <c r="BX145"/>
      <c r="BY145"/>
      <c r="BZ145"/>
      <c r="CA145"/>
    </row>
    <row r="146" spans="3:79">
      <c r="C146" s="20" t="s">
        <v>335</v>
      </c>
      <c r="E146" s="95">
        <f t="shared" si="28"/>
        <v>0</v>
      </c>
      <c r="F146" s="95">
        <f t="shared" si="28"/>
        <v>0</v>
      </c>
      <c r="G146" s="95">
        <f t="shared" si="28"/>
        <v>0</v>
      </c>
      <c r="H146" s="95">
        <f t="shared" si="28"/>
        <v>0</v>
      </c>
      <c r="I146" s="95">
        <f t="shared" si="28"/>
        <v>0</v>
      </c>
      <c r="J146" s="95">
        <f t="shared" si="28"/>
        <v>0</v>
      </c>
      <c r="K146" s="95">
        <f t="shared" si="28"/>
        <v>0</v>
      </c>
      <c r="L146" s="95">
        <f t="shared" si="28"/>
        <v>0</v>
      </c>
      <c r="M146" s="95">
        <f t="shared" si="28"/>
        <v>0</v>
      </c>
      <c r="N146" s="95">
        <f t="shared" si="28"/>
        <v>0</v>
      </c>
      <c r="O146" s="95">
        <f t="shared" si="28"/>
        <v>0</v>
      </c>
      <c r="P146" s="95">
        <f t="shared" si="28"/>
        <v>0</v>
      </c>
      <c r="Q146" s="95">
        <f t="shared" si="28"/>
        <v>0</v>
      </c>
      <c r="R146" s="95">
        <f t="shared" si="28"/>
        <v>0</v>
      </c>
      <c r="S146" s="95">
        <f t="shared" si="28"/>
        <v>0</v>
      </c>
      <c r="T146" s="95">
        <f t="shared" si="28"/>
        <v>0</v>
      </c>
      <c r="U146" s="95">
        <f t="shared" si="28"/>
        <v>0</v>
      </c>
      <c r="V146" s="95">
        <f t="shared" si="28"/>
        <v>0</v>
      </c>
      <c r="W146" s="95">
        <f t="shared" si="28"/>
        <v>0</v>
      </c>
      <c r="X146" s="95">
        <f t="shared" si="28"/>
        <v>0</v>
      </c>
      <c r="Y146" s="95">
        <f t="shared" si="28"/>
        <v>0</v>
      </c>
      <c r="Z146" s="154"/>
      <c r="AC146"/>
      <c r="AD146"/>
      <c r="AE146"/>
      <c r="AF146"/>
      <c r="AG146"/>
      <c r="AH146"/>
      <c r="AI146"/>
      <c r="AJ146"/>
      <c r="AK146"/>
      <c r="AL146"/>
      <c r="AM146"/>
      <c r="AN146"/>
      <c r="AO146"/>
      <c r="AP146"/>
      <c r="AQ146"/>
      <c r="AR146"/>
      <c r="AS146"/>
      <c r="AT146"/>
      <c r="AU146"/>
      <c r="AV146"/>
      <c r="AW146"/>
      <c r="AX146"/>
      <c r="AY146"/>
      <c r="AZ146"/>
      <c r="BA146"/>
      <c r="BB146"/>
      <c r="BC146"/>
      <c r="BD146"/>
      <c r="BE146"/>
      <c r="BF146"/>
      <c r="BG146"/>
      <c r="BH146"/>
      <c r="BI146"/>
      <c r="BJ146"/>
      <c r="BK146"/>
      <c r="BL146"/>
      <c r="BM146"/>
      <c r="BN146"/>
      <c r="BO146"/>
      <c r="BP146"/>
      <c r="BQ146"/>
      <c r="BR146"/>
      <c r="BS146"/>
      <c r="BT146"/>
      <c r="BU146"/>
      <c r="BV146"/>
      <c r="BW146"/>
      <c r="BX146"/>
      <c r="BY146"/>
      <c r="BZ146"/>
      <c r="CA146"/>
    </row>
    <row r="147" spans="3:79">
      <c r="C147" s="20" t="s">
        <v>338</v>
      </c>
      <c r="E147" s="95">
        <f t="shared" si="28"/>
        <v>0</v>
      </c>
      <c r="F147" s="95">
        <f t="shared" si="28"/>
        <v>0</v>
      </c>
      <c r="G147" s="95">
        <f t="shared" si="28"/>
        <v>0</v>
      </c>
      <c r="H147" s="95">
        <f t="shared" si="28"/>
        <v>0</v>
      </c>
      <c r="I147" s="95">
        <f t="shared" si="28"/>
        <v>0</v>
      </c>
      <c r="J147" s="95">
        <f t="shared" si="28"/>
        <v>0</v>
      </c>
      <c r="K147" s="95">
        <f t="shared" si="28"/>
        <v>0</v>
      </c>
      <c r="L147" s="95">
        <f t="shared" si="28"/>
        <v>0</v>
      </c>
      <c r="M147" s="95">
        <f t="shared" si="28"/>
        <v>0</v>
      </c>
      <c r="N147" s="95">
        <f t="shared" si="28"/>
        <v>0</v>
      </c>
      <c r="O147" s="95">
        <f t="shared" si="28"/>
        <v>0</v>
      </c>
      <c r="P147" s="95">
        <f t="shared" si="28"/>
        <v>0</v>
      </c>
      <c r="Q147" s="95">
        <f t="shared" si="28"/>
        <v>0</v>
      </c>
      <c r="R147" s="95">
        <f t="shared" si="28"/>
        <v>0</v>
      </c>
      <c r="S147" s="95">
        <f t="shared" si="28"/>
        <v>0</v>
      </c>
      <c r="T147" s="95">
        <f t="shared" si="28"/>
        <v>0</v>
      </c>
      <c r="U147" s="95">
        <f t="shared" si="28"/>
        <v>0</v>
      </c>
      <c r="V147" s="95">
        <f t="shared" si="28"/>
        <v>0</v>
      </c>
      <c r="W147" s="95">
        <f t="shared" si="28"/>
        <v>0</v>
      </c>
      <c r="X147" s="95">
        <f t="shared" si="28"/>
        <v>0</v>
      </c>
      <c r="Y147" s="95">
        <f t="shared" si="28"/>
        <v>0</v>
      </c>
      <c r="Z147" s="154"/>
      <c r="AC147"/>
      <c r="AD147"/>
      <c r="AE147"/>
      <c r="AF147"/>
      <c r="AG147"/>
      <c r="AH147"/>
      <c r="AI147"/>
      <c r="AJ147"/>
      <c r="AK147"/>
      <c r="AL147"/>
      <c r="AM147"/>
      <c r="AN147"/>
      <c r="AO147"/>
      <c r="AP147"/>
      <c r="AQ147"/>
      <c r="AR147"/>
      <c r="AS147"/>
      <c r="AT147"/>
      <c r="AU147"/>
      <c r="AV147"/>
      <c r="AW147"/>
      <c r="AX147"/>
      <c r="AY147"/>
      <c r="AZ147"/>
      <c r="BA147"/>
      <c r="BB147"/>
      <c r="BC147"/>
      <c r="BD147"/>
      <c r="BE147"/>
      <c r="BF147"/>
      <c r="BG147"/>
      <c r="BH147"/>
      <c r="BI147"/>
      <c r="BJ147"/>
      <c r="BK147"/>
      <c r="BL147"/>
      <c r="BM147"/>
      <c r="BN147"/>
      <c r="BO147"/>
      <c r="BP147"/>
      <c r="BQ147"/>
      <c r="BR147"/>
      <c r="BS147"/>
      <c r="BT147"/>
      <c r="BU147"/>
      <c r="BV147"/>
      <c r="BW147"/>
      <c r="BX147"/>
      <c r="BY147"/>
      <c r="BZ147"/>
      <c r="CA147"/>
    </row>
    <row r="148" spans="3:79">
      <c r="C148" s="20" t="s">
        <v>341</v>
      </c>
      <c r="E148" s="95">
        <f t="shared" si="28"/>
        <v>0</v>
      </c>
      <c r="F148" s="95">
        <f t="shared" si="28"/>
        <v>0</v>
      </c>
      <c r="G148" s="95">
        <f t="shared" si="28"/>
        <v>0</v>
      </c>
      <c r="H148" s="95">
        <f t="shared" si="28"/>
        <v>0</v>
      </c>
      <c r="I148" s="95">
        <f t="shared" si="28"/>
        <v>0</v>
      </c>
      <c r="J148" s="95">
        <f t="shared" si="28"/>
        <v>0</v>
      </c>
      <c r="K148" s="95">
        <f t="shared" si="28"/>
        <v>0</v>
      </c>
      <c r="L148" s="95">
        <f t="shared" si="28"/>
        <v>0</v>
      </c>
      <c r="M148" s="95">
        <f t="shared" si="28"/>
        <v>0</v>
      </c>
      <c r="N148" s="95">
        <f t="shared" si="28"/>
        <v>0</v>
      </c>
      <c r="O148" s="95">
        <f t="shared" si="28"/>
        <v>0</v>
      </c>
      <c r="P148" s="95">
        <f t="shared" si="28"/>
        <v>0</v>
      </c>
      <c r="Q148" s="95">
        <f t="shared" si="28"/>
        <v>0</v>
      </c>
      <c r="R148" s="95">
        <f t="shared" si="28"/>
        <v>0</v>
      </c>
      <c r="S148" s="95">
        <f t="shared" si="28"/>
        <v>0</v>
      </c>
      <c r="T148" s="95">
        <f t="shared" si="28"/>
        <v>0</v>
      </c>
      <c r="U148" s="95">
        <f t="shared" si="28"/>
        <v>0</v>
      </c>
      <c r="V148" s="95">
        <f t="shared" si="28"/>
        <v>0</v>
      </c>
      <c r="W148" s="95">
        <f t="shared" si="28"/>
        <v>0</v>
      </c>
      <c r="X148" s="95">
        <f t="shared" si="28"/>
        <v>0</v>
      </c>
      <c r="Y148" s="95">
        <f t="shared" si="28"/>
        <v>0</v>
      </c>
      <c r="Z148" s="154"/>
      <c r="AC148"/>
      <c r="AD148"/>
      <c r="AE148"/>
      <c r="AF148"/>
      <c r="AG148"/>
      <c r="AH148"/>
      <c r="AI148"/>
      <c r="AJ148"/>
      <c r="AK148"/>
      <c r="AL148"/>
      <c r="AM148"/>
      <c r="AN148"/>
      <c r="AO148"/>
      <c r="AP148"/>
      <c r="AQ148"/>
      <c r="AR148"/>
      <c r="AS148"/>
      <c r="AT148"/>
      <c r="AU148"/>
      <c r="AV148"/>
      <c r="AW148"/>
      <c r="AX148"/>
      <c r="AY148"/>
      <c r="AZ148"/>
      <c r="BA148"/>
      <c r="BB148"/>
      <c r="BC148"/>
      <c r="BD148"/>
      <c r="BE148"/>
      <c r="BF148"/>
      <c r="BG148"/>
      <c r="BH148"/>
      <c r="BI148"/>
      <c r="BJ148"/>
      <c r="BK148"/>
      <c r="BL148"/>
      <c r="BM148"/>
      <c r="BN148"/>
      <c r="BO148"/>
      <c r="BP148"/>
      <c r="BQ148"/>
      <c r="BR148"/>
      <c r="BS148"/>
      <c r="BT148"/>
      <c r="BU148"/>
      <c r="BV148"/>
      <c r="BW148"/>
      <c r="BX148"/>
      <c r="BY148"/>
      <c r="BZ148"/>
      <c r="CA148"/>
    </row>
    <row r="149" spans="3:79">
      <c r="C149" s="20" t="s">
        <v>344</v>
      </c>
      <c r="E149" s="95">
        <f t="shared" si="28"/>
        <v>0</v>
      </c>
      <c r="F149" s="95">
        <f t="shared" si="28"/>
        <v>0</v>
      </c>
      <c r="G149" s="95">
        <f t="shared" si="28"/>
        <v>0</v>
      </c>
      <c r="H149" s="95">
        <f t="shared" ref="H149:Y149" si="29">H112-H111</f>
        <v>0</v>
      </c>
      <c r="I149" s="95">
        <f t="shared" si="29"/>
        <v>0</v>
      </c>
      <c r="J149" s="95">
        <f t="shared" si="29"/>
        <v>0</v>
      </c>
      <c r="K149" s="95">
        <f t="shared" si="29"/>
        <v>0</v>
      </c>
      <c r="L149" s="95">
        <f t="shared" si="29"/>
        <v>0</v>
      </c>
      <c r="M149" s="95">
        <f t="shared" si="29"/>
        <v>0</v>
      </c>
      <c r="N149" s="95">
        <f t="shared" si="29"/>
        <v>0</v>
      </c>
      <c r="O149" s="95">
        <f t="shared" si="29"/>
        <v>0</v>
      </c>
      <c r="P149" s="95">
        <f t="shared" si="29"/>
        <v>0</v>
      </c>
      <c r="Q149" s="95">
        <f t="shared" si="29"/>
        <v>0</v>
      </c>
      <c r="R149" s="95">
        <f t="shared" si="29"/>
        <v>0</v>
      </c>
      <c r="S149" s="95">
        <f t="shared" si="29"/>
        <v>0</v>
      </c>
      <c r="T149" s="95">
        <f t="shared" si="29"/>
        <v>0</v>
      </c>
      <c r="U149" s="95">
        <f t="shared" si="29"/>
        <v>0</v>
      </c>
      <c r="V149" s="95">
        <f t="shared" si="29"/>
        <v>0</v>
      </c>
      <c r="W149" s="95">
        <f t="shared" si="29"/>
        <v>0</v>
      </c>
      <c r="X149" s="95">
        <f t="shared" si="29"/>
        <v>0</v>
      </c>
      <c r="Y149" s="95">
        <f t="shared" si="29"/>
        <v>0</v>
      </c>
      <c r="Z149" s="154"/>
      <c r="AC149"/>
      <c r="AD149"/>
      <c r="AE149"/>
      <c r="AF149"/>
      <c r="AG149"/>
      <c r="AH149"/>
      <c r="AI149"/>
      <c r="AJ149"/>
      <c r="AK149"/>
      <c r="AL149"/>
      <c r="AM149"/>
      <c r="AN149"/>
      <c r="AO149"/>
      <c r="AP149"/>
      <c r="AQ149"/>
      <c r="AR149"/>
      <c r="AS149"/>
      <c r="AT149"/>
      <c r="AU149"/>
      <c r="AV149"/>
      <c r="AW149"/>
      <c r="AX149"/>
      <c r="AY149"/>
      <c r="AZ149"/>
      <c r="BA149"/>
      <c r="BB149"/>
      <c r="BC149"/>
      <c r="BD149"/>
      <c r="BE149"/>
      <c r="BF149"/>
      <c r="BG149"/>
      <c r="BH149"/>
      <c r="BI149"/>
      <c r="BJ149"/>
      <c r="BK149"/>
      <c r="BL149"/>
      <c r="BM149"/>
      <c r="BN149"/>
      <c r="BO149"/>
      <c r="BP149"/>
      <c r="BQ149"/>
      <c r="BR149"/>
      <c r="BS149"/>
      <c r="BT149"/>
      <c r="BU149"/>
      <c r="BV149"/>
      <c r="BW149"/>
      <c r="BX149"/>
      <c r="BY149"/>
      <c r="BZ149"/>
      <c r="CA149"/>
    </row>
    <row r="150" spans="3:79">
      <c r="C150" s="20" t="s">
        <v>347</v>
      </c>
      <c r="E150" s="95">
        <f t="shared" ref="E150:Y154" si="30">E113-E112</f>
        <v>0</v>
      </c>
      <c r="F150" s="95">
        <f t="shared" si="30"/>
        <v>0</v>
      </c>
      <c r="G150" s="95">
        <f t="shared" si="30"/>
        <v>0</v>
      </c>
      <c r="H150" s="95">
        <f t="shared" si="30"/>
        <v>0</v>
      </c>
      <c r="I150" s="95">
        <f t="shared" si="30"/>
        <v>0</v>
      </c>
      <c r="J150" s="95">
        <f t="shared" si="30"/>
        <v>0</v>
      </c>
      <c r="K150" s="95">
        <f t="shared" si="30"/>
        <v>0</v>
      </c>
      <c r="L150" s="95">
        <f t="shared" si="30"/>
        <v>0</v>
      </c>
      <c r="M150" s="95">
        <f t="shared" si="30"/>
        <v>0</v>
      </c>
      <c r="N150" s="95">
        <f t="shared" si="30"/>
        <v>0</v>
      </c>
      <c r="O150" s="95">
        <f t="shared" si="30"/>
        <v>0</v>
      </c>
      <c r="P150" s="95">
        <f t="shared" si="30"/>
        <v>0</v>
      </c>
      <c r="Q150" s="95">
        <f t="shared" si="30"/>
        <v>0</v>
      </c>
      <c r="R150" s="95">
        <f t="shared" si="30"/>
        <v>0</v>
      </c>
      <c r="S150" s="95">
        <f t="shared" si="30"/>
        <v>0</v>
      </c>
      <c r="T150" s="95">
        <f t="shared" si="30"/>
        <v>0</v>
      </c>
      <c r="U150" s="95">
        <f t="shared" si="30"/>
        <v>0</v>
      </c>
      <c r="V150" s="95">
        <f t="shared" si="30"/>
        <v>0</v>
      </c>
      <c r="W150" s="95">
        <f t="shared" si="30"/>
        <v>0</v>
      </c>
      <c r="X150" s="95">
        <f t="shared" si="30"/>
        <v>0</v>
      </c>
      <c r="Y150" s="95">
        <f t="shared" si="30"/>
        <v>0</v>
      </c>
      <c r="Z150" s="154"/>
    </row>
    <row r="151" spans="3:79">
      <c r="C151" s="20" t="s">
        <v>350</v>
      </c>
      <c r="E151" s="95">
        <f t="shared" si="30"/>
        <v>0</v>
      </c>
      <c r="F151" s="95">
        <f t="shared" si="30"/>
        <v>0</v>
      </c>
      <c r="G151" s="95">
        <f t="shared" si="30"/>
        <v>0</v>
      </c>
      <c r="H151" s="95">
        <f t="shared" si="30"/>
        <v>0</v>
      </c>
      <c r="I151" s="95">
        <f t="shared" si="30"/>
        <v>0</v>
      </c>
      <c r="J151" s="95">
        <f t="shared" si="30"/>
        <v>0</v>
      </c>
      <c r="K151" s="95">
        <f t="shared" si="30"/>
        <v>0</v>
      </c>
      <c r="L151" s="95">
        <f t="shared" si="30"/>
        <v>0</v>
      </c>
      <c r="M151" s="95">
        <f t="shared" si="30"/>
        <v>0</v>
      </c>
      <c r="N151" s="95">
        <f t="shared" si="30"/>
        <v>0</v>
      </c>
      <c r="O151" s="95">
        <f t="shared" si="30"/>
        <v>0</v>
      </c>
      <c r="P151" s="95">
        <f t="shared" si="30"/>
        <v>0</v>
      </c>
      <c r="Q151" s="95">
        <f t="shared" si="30"/>
        <v>0</v>
      </c>
      <c r="R151" s="95">
        <f t="shared" si="30"/>
        <v>0</v>
      </c>
      <c r="S151" s="95">
        <f t="shared" si="30"/>
        <v>0</v>
      </c>
      <c r="T151" s="95">
        <f t="shared" si="30"/>
        <v>0</v>
      </c>
      <c r="U151" s="95">
        <f t="shared" si="30"/>
        <v>0</v>
      </c>
      <c r="V151" s="95">
        <f t="shared" si="30"/>
        <v>0</v>
      </c>
      <c r="W151" s="95">
        <f t="shared" si="30"/>
        <v>0</v>
      </c>
      <c r="X151" s="95">
        <f t="shared" si="30"/>
        <v>0</v>
      </c>
      <c r="Y151" s="95">
        <f t="shared" si="30"/>
        <v>0</v>
      </c>
      <c r="Z151" s="154"/>
    </row>
    <row r="152" spans="3:79">
      <c r="C152" s="20" t="s">
        <v>353</v>
      </c>
      <c r="E152" s="95">
        <f t="shared" si="30"/>
        <v>0</v>
      </c>
      <c r="F152" s="95">
        <f t="shared" si="30"/>
        <v>0</v>
      </c>
      <c r="G152" s="95">
        <f t="shared" si="30"/>
        <v>0</v>
      </c>
      <c r="H152" s="95">
        <f t="shared" si="30"/>
        <v>0</v>
      </c>
      <c r="I152" s="95">
        <f t="shared" si="30"/>
        <v>0</v>
      </c>
      <c r="J152" s="95">
        <f t="shared" si="30"/>
        <v>0</v>
      </c>
      <c r="K152" s="95">
        <f t="shared" si="30"/>
        <v>0</v>
      </c>
      <c r="L152" s="95">
        <f t="shared" si="30"/>
        <v>0</v>
      </c>
      <c r="M152" s="95">
        <f t="shared" si="30"/>
        <v>0</v>
      </c>
      <c r="N152" s="95">
        <f t="shared" si="30"/>
        <v>0</v>
      </c>
      <c r="O152" s="95">
        <f t="shared" si="30"/>
        <v>0</v>
      </c>
      <c r="P152" s="95">
        <f t="shared" si="30"/>
        <v>0</v>
      </c>
      <c r="Q152" s="95">
        <f t="shared" si="30"/>
        <v>0</v>
      </c>
      <c r="R152" s="95">
        <f t="shared" si="30"/>
        <v>0</v>
      </c>
      <c r="S152" s="95">
        <f t="shared" si="30"/>
        <v>0</v>
      </c>
      <c r="T152" s="95">
        <f t="shared" si="30"/>
        <v>0</v>
      </c>
      <c r="U152" s="95">
        <f t="shared" si="30"/>
        <v>0</v>
      </c>
      <c r="V152" s="95">
        <f t="shared" si="30"/>
        <v>0</v>
      </c>
      <c r="W152" s="95">
        <f t="shared" si="30"/>
        <v>0</v>
      </c>
      <c r="X152" s="95">
        <f t="shared" si="30"/>
        <v>0</v>
      </c>
      <c r="Y152" s="95">
        <f t="shared" si="30"/>
        <v>0</v>
      </c>
      <c r="Z152" s="154"/>
    </row>
    <row r="153" spans="3:79">
      <c r="C153" s="20" t="s">
        <v>356</v>
      </c>
      <c r="E153" s="95">
        <f t="shared" si="30"/>
        <v>0</v>
      </c>
      <c r="F153" s="95">
        <f t="shared" si="30"/>
        <v>0</v>
      </c>
      <c r="G153" s="95">
        <f t="shared" si="30"/>
        <v>0</v>
      </c>
      <c r="H153" s="95">
        <f t="shared" si="30"/>
        <v>0</v>
      </c>
      <c r="I153" s="95">
        <f t="shared" si="30"/>
        <v>0</v>
      </c>
      <c r="J153" s="95">
        <f t="shared" si="30"/>
        <v>0</v>
      </c>
      <c r="K153" s="95">
        <f t="shared" si="30"/>
        <v>0</v>
      </c>
      <c r="L153" s="95">
        <f t="shared" si="30"/>
        <v>0</v>
      </c>
      <c r="M153" s="95">
        <f t="shared" si="30"/>
        <v>0</v>
      </c>
      <c r="N153" s="95">
        <f t="shared" si="30"/>
        <v>0</v>
      </c>
      <c r="O153" s="95">
        <f t="shared" si="30"/>
        <v>0</v>
      </c>
      <c r="P153" s="95">
        <f t="shared" si="30"/>
        <v>0</v>
      </c>
      <c r="Q153" s="95">
        <f t="shared" si="30"/>
        <v>0</v>
      </c>
      <c r="R153" s="95">
        <f t="shared" si="30"/>
        <v>0</v>
      </c>
      <c r="S153" s="95">
        <f t="shared" si="30"/>
        <v>0</v>
      </c>
      <c r="T153" s="95">
        <f t="shared" si="30"/>
        <v>0</v>
      </c>
      <c r="U153" s="95">
        <f t="shared" si="30"/>
        <v>0</v>
      </c>
      <c r="V153" s="95">
        <f t="shared" si="30"/>
        <v>0</v>
      </c>
      <c r="W153" s="95">
        <f t="shared" si="30"/>
        <v>0</v>
      </c>
      <c r="X153" s="95">
        <f t="shared" si="30"/>
        <v>0</v>
      </c>
      <c r="Y153" s="95">
        <f t="shared" si="30"/>
        <v>0</v>
      </c>
      <c r="Z153" s="154"/>
    </row>
    <row r="154" spans="3:79">
      <c r="C154" s="20" t="s">
        <v>359</v>
      </c>
      <c r="E154" s="95">
        <f t="shared" si="30"/>
        <v>0</v>
      </c>
      <c r="F154" s="95">
        <f t="shared" si="30"/>
        <v>0</v>
      </c>
      <c r="G154" s="95">
        <f t="shared" si="30"/>
        <v>0</v>
      </c>
      <c r="H154" s="95">
        <f t="shared" si="30"/>
        <v>0</v>
      </c>
      <c r="I154" s="95">
        <f t="shared" si="30"/>
        <v>0</v>
      </c>
      <c r="J154" s="95">
        <f t="shared" si="30"/>
        <v>0</v>
      </c>
      <c r="K154" s="95">
        <f t="shared" si="30"/>
        <v>0</v>
      </c>
      <c r="L154" s="95">
        <f t="shared" si="30"/>
        <v>0</v>
      </c>
      <c r="M154" s="95">
        <f t="shared" si="30"/>
        <v>0</v>
      </c>
      <c r="N154" s="95">
        <f t="shared" si="30"/>
        <v>0</v>
      </c>
      <c r="O154" s="95">
        <f t="shared" si="30"/>
        <v>0</v>
      </c>
      <c r="P154" s="95">
        <f t="shared" si="30"/>
        <v>0</v>
      </c>
      <c r="Q154" s="95">
        <f t="shared" si="30"/>
        <v>0</v>
      </c>
      <c r="R154" s="95">
        <f t="shared" si="30"/>
        <v>0</v>
      </c>
      <c r="S154" s="95">
        <f t="shared" si="30"/>
        <v>0</v>
      </c>
      <c r="T154" s="95">
        <f t="shared" si="30"/>
        <v>0</v>
      </c>
      <c r="U154" s="95">
        <f t="shared" si="30"/>
        <v>0</v>
      </c>
      <c r="V154" s="95">
        <f t="shared" si="30"/>
        <v>0</v>
      </c>
      <c r="W154" s="95">
        <f t="shared" si="30"/>
        <v>0</v>
      </c>
      <c r="X154" s="95">
        <f t="shared" si="30"/>
        <v>0</v>
      </c>
      <c r="Y154" s="95">
        <f t="shared" si="30"/>
        <v>0</v>
      </c>
      <c r="Z154" s="154"/>
    </row>
    <row r="155" spans="3:79">
      <c r="E155" s="46"/>
      <c r="Z155" s="155"/>
    </row>
    <row r="156" spans="3:79" ht="15">
      <c r="C156" s="96" t="s">
        <v>72</v>
      </c>
      <c r="D156" s="97"/>
      <c r="E156" s="97">
        <f t="shared" ref="E156:X156" si="31">SUM(E123:E154)</f>
        <v>5.3250329834317852E-3</v>
      </c>
      <c r="F156" s="97">
        <f t="shared" si="31"/>
        <v>9.0238757661146498E-3</v>
      </c>
      <c r="G156" s="97">
        <f t="shared" si="31"/>
        <v>1.1924111793174345E-2</v>
      </c>
      <c r="H156" s="97">
        <f t="shared" si="31"/>
        <v>1.6115814714632151E-2</v>
      </c>
      <c r="I156" s="97">
        <f t="shared" si="31"/>
        <v>1.7542485128572462E-2</v>
      </c>
      <c r="J156" s="97">
        <f t="shared" si="31"/>
        <v>1.8708433937767562E-2</v>
      </c>
      <c r="K156" s="97">
        <f t="shared" si="31"/>
        <v>2.2938067519574626E-2</v>
      </c>
      <c r="L156" s="97">
        <f t="shared" si="31"/>
        <v>2.4054196364251341E-2</v>
      </c>
      <c r="M156" s="97">
        <f t="shared" si="31"/>
        <v>2.7070258491059079E-2</v>
      </c>
      <c r="N156" s="97">
        <f t="shared" si="31"/>
        <v>3.0689040990488733E-2</v>
      </c>
      <c r="O156" s="97">
        <f t="shared" si="31"/>
        <v>3.3706303217401687E-2</v>
      </c>
      <c r="P156" s="97">
        <f t="shared" si="31"/>
        <v>3.9659574355639556E-2</v>
      </c>
      <c r="Q156" s="97">
        <f t="shared" si="31"/>
        <v>4.4231082882291516E-2</v>
      </c>
      <c r="R156" s="97">
        <f t="shared" si="31"/>
        <v>4.2704368253049803E-2</v>
      </c>
      <c r="S156" s="97">
        <f t="shared" si="31"/>
        <v>4.5688352798785054E-2</v>
      </c>
      <c r="T156" s="97">
        <f t="shared" si="31"/>
        <v>4.4551715793053927E-2</v>
      </c>
      <c r="U156" s="97">
        <f t="shared" si="31"/>
        <v>4.327923140474188E-2</v>
      </c>
      <c r="V156" s="97">
        <f t="shared" si="31"/>
        <v>4.1068275860138587E-2</v>
      </c>
      <c r="W156" s="97">
        <f t="shared" si="31"/>
        <v>3.9912242888780869E-2</v>
      </c>
      <c r="X156" s="97">
        <f t="shared" si="31"/>
        <v>4.0778100803268429E-2</v>
      </c>
      <c r="Y156" s="97"/>
      <c r="Z156" s="156"/>
    </row>
    <row r="157" spans="3:79" ht="15">
      <c r="C157" s="96" t="s">
        <v>73</v>
      </c>
      <c r="D157" s="97"/>
      <c r="E157" s="97">
        <f t="shared" ref="E157:X157" si="32">D157+E156</f>
        <v>5.3250329834317852E-3</v>
      </c>
      <c r="F157" s="97">
        <f t="shared" si="32"/>
        <v>1.4348908749546436E-2</v>
      </c>
      <c r="G157" s="97">
        <f t="shared" si="32"/>
        <v>2.6273020542720779E-2</v>
      </c>
      <c r="H157" s="97">
        <f t="shared" si="32"/>
        <v>4.238883525735293E-2</v>
      </c>
      <c r="I157" s="97">
        <f t="shared" si="32"/>
        <v>5.9931320385925392E-2</v>
      </c>
      <c r="J157" s="97">
        <f t="shared" si="32"/>
        <v>7.8639754323692954E-2</v>
      </c>
      <c r="K157" s="97">
        <f t="shared" si="32"/>
        <v>0.10157782184326758</v>
      </c>
      <c r="L157" s="97">
        <f t="shared" si="32"/>
        <v>0.12563201820751893</v>
      </c>
      <c r="M157" s="97">
        <f t="shared" si="32"/>
        <v>0.152702276698578</v>
      </c>
      <c r="N157" s="97">
        <f t="shared" si="32"/>
        <v>0.18339131768906675</v>
      </c>
      <c r="O157" s="97">
        <f t="shared" si="32"/>
        <v>0.21709762090646845</v>
      </c>
      <c r="P157" s="97">
        <f t="shared" si="32"/>
        <v>0.256757195262108</v>
      </c>
      <c r="Q157" s="97">
        <f t="shared" si="32"/>
        <v>0.30098827814439949</v>
      </c>
      <c r="R157" s="97">
        <f t="shared" si="32"/>
        <v>0.34369264639744929</v>
      </c>
      <c r="S157" s="97">
        <f t="shared" si="32"/>
        <v>0.38938099919623437</v>
      </c>
      <c r="T157" s="97">
        <f t="shared" si="32"/>
        <v>0.43393271498928832</v>
      </c>
      <c r="U157" s="97">
        <f t="shared" si="32"/>
        <v>0.4772119463940302</v>
      </c>
      <c r="V157" s="97">
        <f t="shared" si="32"/>
        <v>0.51828022225416881</v>
      </c>
      <c r="W157" s="97">
        <f t="shared" si="32"/>
        <v>0.55819246514294973</v>
      </c>
      <c r="X157" s="97">
        <f t="shared" si="32"/>
        <v>0.59897056594621811</v>
      </c>
      <c r="Y157" s="97">
        <f>SUM(Y123:Y154)</f>
        <v>0.59897056594621811</v>
      </c>
      <c r="Z157" s="156"/>
    </row>
    <row r="159" spans="3:79">
      <c r="C159" s="157" t="s">
        <v>412</v>
      </c>
      <c r="D159" s="158" t="str">
        <f>D35</f>
        <v>LO12Med</v>
      </c>
      <c r="E159" s="44">
        <f>E35</f>
        <v>0.10937459468255628</v>
      </c>
      <c r="F159" s="44">
        <f t="shared" ref="F159:X159" si="33">F35</f>
        <v>0.21874918936511256</v>
      </c>
      <c r="G159" s="44">
        <f t="shared" si="33"/>
        <v>0.32812378404766884</v>
      </c>
      <c r="H159" s="44">
        <f t="shared" si="33"/>
        <v>0.43749837873022512</v>
      </c>
      <c r="I159" s="44">
        <f t="shared" si="33"/>
        <v>0.5468729734127814</v>
      </c>
      <c r="J159" s="44">
        <f t="shared" si="33"/>
        <v>0.64531010862708205</v>
      </c>
      <c r="K159" s="44">
        <f t="shared" si="33"/>
        <v>0.7240598167985226</v>
      </c>
      <c r="L159" s="44">
        <f t="shared" si="33"/>
        <v>0.78705958333567505</v>
      </c>
      <c r="M159" s="44">
        <f t="shared" si="33"/>
        <v>0.83745939656539703</v>
      </c>
      <c r="N159" s="44">
        <f t="shared" si="33"/>
        <v>0.87777924714917455</v>
      </c>
      <c r="O159" s="44">
        <f t="shared" si="33"/>
        <v>0.91003512761619654</v>
      </c>
      <c r="P159" s="44">
        <f t="shared" si="33"/>
        <v>0.93583983198981413</v>
      </c>
      <c r="Q159" s="44">
        <f t="shared" si="33"/>
        <v>0.9564835954887082</v>
      </c>
      <c r="R159" s="44">
        <f t="shared" si="33"/>
        <v>0.97299860628782353</v>
      </c>
      <c r="S159" s="44">
        <f t="shared" si="33"/>
        <v>0.9862106149271157</v>
      </c>
      <c r="T159" s="44">
        <f t="shared" si="33"/>
        <v>0.99678022183854953</v>
      </c>
      <c r="U159" s="44">
        <f t="shared" si="33"/>
        <v>0.99685231466234414</v>
      </c>
      <c r="V159" s="44">
        <f t="shared" si="33"/>
        <v>0.99687806209941365</v>
      </c>
      <c r="W159" s="44">
        <f t="shared" si="33"/>
        <v>0.99688683963477831</v>
      </c>
      <c r="X159" s="44">
        <f t="shared" si="33"/>
        <v>0.99688970187457115</v>
      </c>
    </row>
  </sheetData>
  <mergeCells count="1">
    <mergeCell ref="B1:S5"/>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dimension ref="A1:CB159"/>
  <sheetViews>
    <sheetView zoomScale="85" zoomScaleNormal="85" workbookViewId="0">
      <selection activeCell="D10" sqref="D10"/>
    </sheetView>
  </sheetViews>
  <sheetFormatPr defaultRowHeight="12.75"/>
  <cols>
    <col min="1" max="1" width="22" style="20" customWidth="1"/>
    <col min="2" max="2" width="20.28515625" style="20" customWidth="1"/>
    <col min="3" max="3" width="20.5703125" style="20" customWidth="1"/>
    <col min="4" max="4" width="17.7109375" style="20" customWidth="1"/>
    <col min="5" max="13" width="12" style="20" customWidth="1"/>
    <col min="14" max="24" width="10.42578125" style="20" bestFit="1" customWidth="1"/>
    <col min="25" max="25" width="17.7109375" style="20" bestFit="1" customWidth="1"/>
    <col min="26" max="255" width="9.140625" style="20"/>
    <col min="256" max="256" width="35" style="20" customWidth="1"/>
    <col min="257" max="257" width="16" style="20" customWidth="1"/>
    <col min="258" max="258" width="29.140625" style="20" customWidth="1"/>
    <col min="259" max="259" width="12.85546875" style="20" bestFit="1" customWidth="1"/>
    <col min="260" max="260" width="9.42578125" style="20" customWidth="1"/>
    <col min="261" max="511" width="9.140625" style="20"/>
    <col min="512" max="512" width="35" style="20" customWidth="1"/>
    <col min="513" max="513" width="16" style="20" customWidth="1"/>
    <col min="514" max="514" width="29.140625" style="20" customWidth="1"/>
    <col min="515" max="515" width="12.85546875" style="20" bestFit="1" customWidth="1"/>
    <col min="516" max="516" width="9.42578125" style="20" customWidth="1"/>
    <col min="517" max="767" width="9.140625" style="20"/>
    <col min="768" max="768" width="35" style="20" customWidth="1"/>
    <col min="769" max="769" width="16" style="20" customWidth="1"/>
    <col min="770" max="770" width="29.140625" style="20" customWidth="1"/>
    <col min="771" max="771" width="12.85546875" style="20" bestFit="1" customWidth="1"/>
    <col min="772" max="772" width="9.42578125" style="20" customWidth="1"/>
    <col min="773" max="1023" width="9.140625" style="20"/>
    <col min="1024" max="1024" width="35" style="20" customWidth="1"/>
    <col min="1025" max="1025" width="16" style="20" customWidth="1"/>
    <col min="1026" max="1026" width="29.140625" style="20" customWidth="1"/>
    <col min="1027" max="1027" width="12.85546875" style="20" bestFit="1" customWidth="1"/>
    <col min="1028" max="1028" width="9.42578125" style="20" customWidth="1"/>
    <col min="1029" max="1279" width="9.140625" style="20"/>
    <col min="1280" max="1280" width="35" style="20" customWidth="1"/>
    <col min="1281" max="1281" width="16" style="20" customWidth="1"/>
    <col min="1282" max="1282" width="29.140625" style="20" customWidth="1"/>
    <col min="1283" max="1283" width="12.85546875" style="20" bestFit="1" customWidth="1"/>
    <col min="1284" max="1284" width="9.42578125" style="20" customWidth="1"/>
    <col min="1285" max="1535" width="9.140625" style="20"/>
    <col min="1536" max="1536" width="35" style="20" customWidth="1"/>
    <col min="1537" max="1537" width="16" style="20" customWidth="1"/>
    <col min="1538" max="1538" width="29.140625" style="20" customWidth="1"/>
    <col min="1539" max="1539" width="12.85546875" style="20" bestFit="1" customWidth="1"/>
    <col min="1540" max="1540" width="9.42578125" style="20" customWidth="1"/>
    <col min="1541" max="1791" width="9.140625" style="20"/>
    <col min="1792" max="1792" width="35" style="20" customWidth="1"/>
    <col min="1793" max="1793" width="16" style="20" customWidth="1"/>
    <col min="1794" max="1794" width="29.140625" style="20" customWidth="1"/>
    <col min="1795" max="1795" width="12.85546875" style="20" bestFit="1" customWidth="1"/>
    <col min="1796" max="1796" width="9.42578125" style="20" customWidth="1"/>
    <col min="1797" max="2047" width="9.140625" style="20"/>
    <col min="2048" max="2048" width="35" style="20" customWidth="1"/>
    <col min="2049" max="2049" width="16" style="20" customWidth="1"/>
    <col min="2050" max="2050" width="29.140625" style="20" customWidth="1"/>
    <col min="2051" max="2051" width="12.85546875" style="20" bestFit="1" customWidth="1"/>
    <col min="2052" max="2052" width="9.42578125" style="20" customWidth="1"/>
    <col min="2053" max="2303" width="9.140625" style="20"/>
    <col min="2304" max="2304" width="35" style="20" customWidth="1"/>
    <col min="2305" max="2305" width="16" style="20" customWidth="1"/>
    <col min="2306" max="2306" width="29.140625" style="20" customWidth="1"/>
    <col min="2307" max="2307" width="12.85546875" style="20" bestFit="1" customWidth="1"/>
    <col min="2308" max="2308" width="9.42578125" style="20" customWidth="1"/>
    <col min="2309" max="2559" width="9.140625" style="20"/>
    <col min="2560" max="2560" width="35" style="20" customWidth="1"/>
    <col min="2561" max="2561" width="16" style="20" customWidth="1"/>
    <col min="2562" max="2562" width="29.140625" style="20" customWidth="1"/>
    <col min="2563" max="2563" width="12.85546875" style="20" bestFit="1" customWidth="1"/>
    <col min="2564" max="2564" width="9.42578125" style="20" customWidth="1"/>
    <col min="2565" max="2815" width="9.140625" style="20"/>
    <col min="2816" max="2816" width="35" style="20" customWidth="1"/>
    <col min="2817" max="2817" width="16" style="20" customWidth="1"/>
    <col min="2818" max="2818" width="29.140625" style="20" customWidth="1"/>
    <col min="2819" max="2819" width="12.85546875" style="20" bestFit="1" customWidth="1"/>
    <col min="2820" max="2820" width="9.42578125" style="20" customWidth="1"/>
    <col min="2821" max="3071" width="9.140625" style="20"/>
    <col min="3072" max="3072" width="35" style="20" customWidth="1"/>
    <col min="3073" max="3073" width="16" style="20" customWidth="1"/>
    <col min="3074" max="3074" width="29.140625" style="20" customWidth="1"/>
    <col min="3075" max="3075" width="12.85546875" style="20" bestFit="1" customWidth="1"/>
    <col min="3076" max="3076" width="9.42578125" style="20" customWidth="1"/>
    <col min="3077" max="3327" width="9.140625" style="20"/>
    <col min="3328" max="3328" width="35" style="20" customWidth="1"/>
    <col min="3329" max="3329" width="16" style="20" customWidth="1"/>
    <col min="3330" max="3330" width="29.140625" style="20" customWidth="1"/>
    <col min="3331" max="3331" width="12.85546875" style="20" bestFit="1" customWidth="1"/>
    <col min="3332" max="3332" width="9.42578125" style="20" customWidth="1"/>
    <col min="3333" max="3583" width="9.140625" style="20"/>
    <col min="3584" max="3584" width="35" style="20" customWidth="1"/>
    <col min="3585" max="3585" width="16" style="20" customWidth="1"/>
    <col min="3586" max="3586" width="29.140625" style="20" customWidth="1"/>
    <col min="3587" max="3587" width="12.85546875" style="20" bestFit="1" customWidth="1"/>
    <col min="3588" max="3588" width="9.42578125" style="20" customWidth="1"/>
    <col min="3589" max="3839" width="9.140625" style="20"/>
    <col min="3840" max="3840" width="35" style="20" customWidth="1"/>
    <col min="3841" max="3841" width="16" style="20" customWidth="1"/>
    <col min="3842" max="3842" width="29.140625" style="20" customWidth="1"/>
    <col min="3843" max="3843" width="12.85546875" style="20" bestFit="1" customWidth="1"/>
    <col min="3844" max="3844" width="9.42578125" style="20" customWidth="1"/>
    <col min="3845" max="4095" width="9.140625" style="20"/>
    <col min="4096" max="4096" width="35" style="20" customWidth="1"/>
    <col min="4097" max="4097" width="16" style="20" customWidth="1"/>
    <col min="4098" max="4098" width="29.140625" style="20" customWidth="1"/>
    <col min="4099" max="4099" width="12.85546875" style="20" bestFit="1" customWidth="1"/>
    <col min="4100" max="4100" width="9.42578125" style="20" customWidth="1"/>
    <col min="4101" max="4351" width="9.140625" style="20"/>
    <col min="4352" max="4352" width="35" style="20" customWidth="1"/>
    <col min="4353" max="4353" width="16" style="20" customWidth="1"/>
    <col min="4354" max="4354" width="29.140625" style="20" customWidth="1"/>
    <col min="4355" max="4355" width="12.85546875" style="20" bestFit="1" customWidth="1"/>
    <col min="4356" max="4356" width="9.42578125" style="20" customWidth="1"/>
    <col min="4357" max="4607" width="9.140625" style="20"/>
    <col min="4608" max="4608" width="35" style="20" customWidth="1"/>
    <col min="4609" max="4609" width="16" style="20" customWidth="1"/>
    <col min="4610" max="4610" width="29.140625" style="20" customWidth="1"/>
    <col min="4611" max="4611" width="12.85546875" style="20" bestFit="1" customWidth="1"/>
    <col min="4612" max="4612" width="9.42578125" style="20" customWidth="1"/>
    <col min="4613" max="4863" width="9.140625" style="20"/>
    <col min="4864" max="4864" width="35" style="20" customWidth="1"/>
    <col min="4865" max="4865" width="16" style="20" customWidth="1"/>
    <col min="4866" max="4866" width="29.140625" style="20" customWidth="1"/>
    <col min="4867" max="4867" width="12.85546875" style="20" bestFit="1" customWidth="1"/>
    <col min="4868" max="4868" width="9.42578125" style="20" customWidth="1"/>
    <col min="4869" max="5119" width="9.140625" style="20"/>
    <col min="5120" max="5120" width="35" style="20" customWidth="1"/>
    <col min="5121" max="5121" width="16" style="20" customWidth="1"/>
    <col min="5122" max="5122" width="29.140625" style="20" customWidth="1"/>
    <col min="5123" max="5123" width="12.85546875" style="20" bestFit="1" customWidth="1"/>
    <col min="5124" max="5124" width="9.42578125" style="20" customWidth="1"/>
    <col min="5125" max="5375" width="9.140625" style="20"/>
    <col min="5376" max="5376" width="35" style="20" customWidth="1"/>
    <col min="5377" max="5377" width="16" style="20" customWidth="1"/>
    <col min="5378" max="5378" width="29.140625" style="20" customWidth="1"/>
    <col min="5379" max="5379" width="12.85546875" style="20" bestFit="1" customWidth="1"/>
    <col min="5380" max="5380" width="9.42578125" style="20" customWidth="1"/>
    <col min="5381" max="5631" width="9.140625" style="20"/>
    <col min="5632" max="5632" width="35" style="20" customWidth="1"/>
    <col min="5633" max="5633" width="16" style="20" customWidth="1"/>
    <col min="5634" max="5634" width="29.140625" style="20" customWidth="1"/>
    <col min="5635" max="5635" width="12.85546875" style="20" bestFit="1" customWidth="1"/>
    <col min="5636" max="5636" width="9.42578125" style="20" customWidth="1"/>
    <col min="5637" max="5887" width="9.140625" style="20"/>
    <col min="5888" max="5888" width="35" style="20" customWidth="1"/>
    <col min="5889" max="5889" width="16" style="20" customWidth="1"/>
    <col min="5890" max="5890" width="29.140625" style="20" customWidth="1"/>
    <col min="5891" max="5891" width="12.85546875" style="20" bestFit="1" customWidth="1"/>
    <col min="5892" max="5892" width="9.42578125" style="20" customWidth="1"/>
    <col min="5893" max="6143" width="9.140625" style="20"/>
    <col min="6144" max="6144" width="35" style="20" customWidth="1"/>
    <col min="6145" max="6145" width="16" style="20" customWidth="1"/>
    <col min="6146" max="6146" width="29.140625" style="20" customWidth="1"/>
    <col min="6147" max="6147" width="12.85546875" style="20" bestFit="1" customWidth="1"/>
    <col min="6148" max="6148" width="9.42578125" style="20" customWidth="1"/>
    <col min="6149" max="6399" width="9.140625" style="20"/>
    <col min="6400" max="6400" width="35" style="20" customWidth="1"/>
    <col min="6401" max="6401" width="16" style="20" customWidth="1"/>
    <col min="6402" max="6402" width="29.140625" style="20" customWidth="1"/>
    <col min="6403" max="6403" width="12.85546875" style="20" bestFit="1" customWidth="1"/>
    <col min="6404" max="6404" width="9.42578125" style="20" customWidth="1"/>
    <col min="6405" max="6655" width="9.140625" style="20"/>
    <col min="6656" max="6656" width="35" style="20" customWidth="1"/>
    <col min="6657" max="6657" width="16" style="20" customWidth="1"/>
    <col min="6658" max="6658" width="29.140625" style="20" customWidth="1"/>
    <col min="6659" max="6659" width="12.85546875" style="20" bestFit="1" customWidth="1"/>
    <col min="6660" max="6660" width="9.42578125" style="20" customWidth="1"/>
    <col min="6661" max="6911" width="9.140625" style="20"/>
    <col min="6912" max="6912" width="35" style="20" customWidth="1"/>
    <col min="6913" max="6913" width="16" style="20" customWidth="1"/>
    <col min="6914" max="6914" width="29.140625" style="20" customWidth="1"/>
    <col min="6915" max="6915" width="12.85546875" style="20" bestFit="1" customWidth="1"/>
    <col min="6916" max="6916" width="9.42578125" style="20" customWidth="1"/>
    <col min="6917" max="7167" width="9.140625" style="20"/>
    <col min="7168" max="7168" width="35" style="20" customWidth="1"/>
    <col min="7169" max="7169" width="16" style="20" customWidth="1"/>
    <col min="7170" max="7170" width="29.140625" style="20" customWidth="1"/>
    <col min="7171" max="7171" width="12.85546875" style="20" bestFit="1" customWidth="1"/>
    <col min="7172" max="7172" width="9.42578125" style="20" customWidth="1"/>
    <col min="7173" max="7423" width="9.140625" style="20"/>
    <col min="7424" max="7424" width="35" style="20" customWidth="1"/>
    <col min="7425" max="7425" width="16" style="20" customWidth="1"/>
    <col min="7426" max="7426" width="29.140625" style="20" customWidth="1"/>
    <col min="7427" max="7427" width="12.85546875" style="20" bestFit="1" customWidth="1"/>
    <col min="7428" max="7428" width="9.42578125" style="20" customWidth="1"/>
    <col min="7429" max="7679" width="9.140625" style="20"/>
    <col min="7680" max="7680" width="35" style="20" customWidth="1"/>
    <col min="7681" max="7681" width="16" style="20" customWidth="1"/>
    <col min="7682" max="7682" width="29.140625" style="20" customWidth="1"/>
    <col min="7683" max="7683" width="12.85546875" style="20" bestFit="1" customWidth="1"/>
    <col min="7684" max="7684" width="9.42578125" style="20" customWidth="1"/>
    <col min="7685" max="7935" width="9.140625" style="20"/>
    <col min="7936" max="7936" width="35" style="20" customWidth="1"/>
    <col min="7937" max="7937" width="16" style="20" customWidth="1"/>
    <col min="7938" max="7938" width="29.140625" style="20" customWidth="1"/>
    <col min="7939" max="7939" width="12.85546875" style="20" bestFit="1" customWidth="1"/>
    <col min="7940" max="7940" width="9.42578125" style="20" customWidth="1"/>
    <col min="7941" max="8191" width="9.140625" style="20"/>
    <col min="8192" max="8192" width="35" style="20" customWidth="1"/>
    <col min="8193" max="8193" width="16" style="20" customWidth="1"/>
    <col min="8194" max="8194" width="29.140625" style="20" customWidth="1"/>
    <col min="8195" max="8195" width="12.85546875" style="20" bestFit="1" customWidth="1"/>
    <col min="8196" max="8196" width="9.42578125" style="20" customWidth="1"/>
    <col min="8197" max="8447" width="9.140625" style="20"/>
    <col min="8448" max="8448" width="35" style="20" customWidth="1"/>
    <col min="8449" max="8449" width="16" style="20" customWidth="1"/>
    <col min="8450" max="8450" width="29.140625" style="20" customWidth="1"/>
    <col min="8451" max="8451" width="12.85546875" style="20" bestFit="1" customWidth="1"/>
    <col min="8452" max="8452" width="9.42578125" style="20" customWidth="1"/>
    <col min="8453" max="8703" width="9.140625" style="20"/>
    <col min="8704" max="8704" width="35" style="20" customWidth="1"/>
    <col min="8705" max="8705" width="16" style="20" customWidth="1"/>
    <col min="8706" max="8706" width="29.140625" style="20" customWidth="1"/>
    <col min="8707" max="8707" width="12.85546875" style="20" bestFit="1" customWidth="1"/>
    <col min="8708" max="8708" width="9.42578125" style="20" customWidth="1"/>
    <col min="8709" max="8959" width="9.140625" style="20"/>
    <col min="8960" max="8960" width="35" style="20" customWidth="1"/>
    <col min="8961" max="8961" width="16" style="20" customWidth="1"/>
    <col min="8962" max="8962" width="29.140625" style="20" customWidth="1"/>
    <col min="8963" max="8963" width="12.85546875" style="20" bestFit="1" customWidth="1"/>
    <col min="8964" max="8964" width="9.42578125" style="20" customWidth="1"/>
    <col min="8965" max="9215" width="9.140625" style="20"/>
    <col min="9216" max="9216" width="35" style="20" customWidth="1"/>
    <col min="9217" max="9217" width="16" style="20" customWidth="1"/>
    <col min="9218" max="9218" width="29.140625" style="20" customWidth="1"/>
    <col min="9219" max="9219" width="12.85546875" style="20" bestFit="1" customWidth="1"/>
    <col min="9220" max="9220" width="9.42578125" style="20" customWidth="1"/>
    <col min="9221" max="9471" width="9.140625" style="20"/>
    <col min="9472" max="9472" width="35" style="20" customWidth="1"/>
    <col min="9473" max="9473" width="16" style="20" customWidth="1"/>
    <col min="9474" max="9474" width="29.140625" style="20" customWidth="1"/>
    <col min="9475" max="9475" width="12.85546875" style="20" bestFit="1" customWidth="1"/>
    <col min="9476" max="9476" width="9.42578125" style="20" customWidth="1"/>
    <col min="9477" max="9727" width="9.140625" style="20"/>
    <col min="9728" max="9728" width="35" style="20" customWidth="1"/>
    <col min="9729" max="9729" width="16" style="20" customWidth="1"/>
    <col min="9730" max="9730" width="29.140625" style="20" customWidth="1"/>
    <col min="9731" max="9731" width="12.85546875" style="20" bestFit="1" customWidth="1"/>
    <col min="9732" max="9732" width="9.42578125" style="20" customWidth="1"/>
    <col min="9733" max="9983" width="9.140625" style="20"/>
    <col min="9984" max="9984" width="35" style="20" customWidth="1"/>
    <col min="9985" max="9985" width="16" style="20" customWidth="1"/>
    <col min="9986" max="9986" width="29.140625" style="20" customWidth="1"/>
    <col min="9987" max="9987" width="12.85546875" style="20" bestFit="1" customWidth="1"/>
    <col min="9988" max="9988" width="9.42578125" style="20" customWidth="1"/>
    <col min="9989" max="10239" width="9.140625" style="20"/>
    <col min="10240" max="10240" width="35" style="20" customWidth="1"/>
    <col min="10241" max="10241" width="16" style="20" customWidth="1"/>
    <col min="10242" max="10242" width="29.140625" style="20" customWidth="1"/>
    <col min="10243" max="10243" width="12.85546875" style="20" bestFit="1" customWidth="1"/>
    <col min="10244" max="10244" width="9.42578125" style="20" customWidth="1"/>
    <col min="10245" max="10495" width="9.140625" style="20"/>
    <col min="10496" max="10496" width="35" style="20" customWidth="1"/>
    <col min="10497" max="10497" width="16" style="20" customWidth="1"/>
    <col min="10498" max="10498" width="29.140625" style="20" customWidth="1"/>
    <col min="10499" max="10499" width="12.85546875" style="20" bestFit="1" customWidth="1"/>
    <col min="10500" max="10500" width="9.42578125" style="20" customWidth="1"/>
    <col min="10501" max="10751" width="9.140625" style="20"/>
    <col min="10752" max="10752" width="35" style="20" customWidth="1"/>
    <col min="10753" max="10753" width="16" style="20" customWidth="1"/>
    <col min="10754" max="10754" width="29.140625" style="20" customWidth="1"/>
    <col min="10755" max="10755" width="12.85546875" style="20" bestFit="1" customWidth="1"/>
    <col min="10756" max="10756" width="9.42578125" style="20" customWidth="1"/>
    <col min="10757" max="11007" width="9.140625" style="20"/>
    <col min="11008" max="11008" width="35" style="20" customWidth="1"/>
    <col min="11009" max="11009" width="16" style="20" customWidth="1"/>
    <col min="11010" max="11010" width="29.140625" style="20" customWidth="1"/>
    <col min="11011" max="11011" width="12.85546875" style="20" bestFit="1" customWidth="1"/>
    <col min="11012" max="11012" width="9.42578125" style="20" customWidth="1"/>
    <col min="11013" max="11263" width="9.140625" style="20"/>
    <col min="11264" max="11264" width="35" style="20" customWidth="1"/>
    <col min="11265" max="11265" width="16" style="20" customWidth="1"/>
    <col min="11266" max="11266" width="29.140625" style="20" customWidth="1"/>
    <col min="11267" max="11267" width="12.85546875" style="20" bestFit="1" customWidth="1"/>
    <col min="11268" max="11268" width="9.42578125" style="20" customWidth="1"/>
    <col min="11269" max="11519" width="9.140625" style="20"/>
    <col min="11520" max="11520" width="35" style="20" customWidth="1"/>
    <col min="11521" max="11521" width="16" style="20" customWidth="1"/>
    <col min="11522" max="11522" width="29.140625" style="20" customWidth="1"/>
    <col min="11523" max="11523" width="12.85546875" style="20" bestFit="1" customWidth="1"/>
    <col min="11524" max="11524" width="9.42578125" style="20" customWidth="1"/>
    <col min="11525" max="11775" width="9.140625" style="20"/>
    <col min="11776" max="11776" width="35" style="20" customWidth="1"/>
    <col min="11777" max="11777" width="16" style="20" customWidth="1"/>
    <col min="11778" max="11778" width="29.140625" style="20" customWidth="1"/>
    <col min="11779" max="11779" width="12.85546875" style="20" bestFit="1" customWidth="1"/>
    <col min="11780" max="11780" width="9.42578125" style="20" customWidth="1"/>
    <col min="11781" max="12031" width="9.140625" style="20"/>
    <col min="12032" max="12032" width="35" style="20" customWidth="1"/>
    <col min="12033" max="12033" width="16" style="20" customWidth="1"/>
    <col min="12034" max="12034" width="29.140625" style="20" customWidth="1"/>
    <col min="12035" max="12035" width="12.85546875" style="20" bestFit="1" customWidth="1"/>
    <col min="12036" max="12036" width="9.42578125" style="20" customWidth="1"/>
    <col min="12037" max="12287" width="9.140625" style="20"/>
    <col min="12288" max="12288" width="35" style="20" customWidth="1"/>
    <col min="12289" max="12289" width="16" style="20" customWidth="1"/>
    <col min="12290" max="12290" width="29.140625" style="20" customWidth="1"/>
    <col min="12291" max="12291" width="12.85546875" style="20" bestFit="1" customWidth="1"/>
    <col min="12292" max="12292" width="9.42578125" style="20" customWidth="1"/>
    <col min="12293" max="12543" width="9.140625" style="20"/>
    <col min="12544" max="12544" width="35" style="20" customWidth="1"/>
    <col min="12545" max="12545" width="16" style="20" customWidth="1"/>
    <col min="12546" max="12546" width="29.140625" style="20" customWidth="1"/>
    <col min="12547" max="12547" width="12.85546875" style="20" bestFit="1" customWidth="1"/>
    <col min="12548" max="12548" width="9.42578125" style="20" customWidth="1"/>
    <col min="12549" max="12799" width="9.140625" style="20"/>
    <col min="12800" max="12800" width="35" style="20" customWidth="1"/>
    <col min="12801" max="12801" width="16" style="20" customWidth="1"/>
    <col min="12802" max="12802" width="29.140625" style="20" customWidth="1"/>
    <col min="12803" max="12803" width="12.85546875" style="20" bestFit="1" customWidth="1"/>
    <col min="12804" max="12804" width="9.42578125" style="20" customWidth="1"/>
    <col min="12805" max="13055" width="9.140625" style="20"/>
    <col min="13056" max="13056" width="35" style="20" customWidth="1"/>
    <col min="13057" max="13057" width="16" style="20" customWidth="1"/>
    <col min="13058" max="13058" width="29.140625" style="20" customWidth="1"/>
    <col min="13059" max="13059" width="12.85546875" style="20" bestFit="1" customWidth="1"/>
    <col min="13060" max="13060" width="9.42578125" style="20" customWidth="1"/>
    <col min="13061" max="13311" width="9.140625" style="20"/>
    <col min="13312" max="13312" width="35" style="20" customWidth="1"/>
    <col min="13313" max="13313" width="16" style="20" customWidth="1"/>
    <col min="13314" max="13314" width="29.140625" style="20" customWidth="1"/>
    <col min="13315" max="13315" width="12.85546875" style="20" bestFit="1" customWidth="1"/>
    <col min="13316" max="13316" width="9.42578125" style="20" customWidth="1"/>
    <col min="13317" max="13567" width="9.140625" style="20"/>
    <col min="13568" max="13568" width="35" style="20" customWidth="1"/>
    <col min="13569" max="13569" width="16" style="20" customWidth="1"/>
    <col min="13570" max="13570" width="29.140625" style="20" customWidth="1"/>
    <col min="13571" max="13571" width="12.85546875" style="20" bestFit="1" customWidth="1"/>
    <col min="13572" max="13572" width="9.42578125" style="20" customWidth="1"/>
    <col min="13573" max="13823" width="9.140625" style="20"/>
    <col min="13824" max="13824" width="35" style="20" customWidth="1"/>
    <col min="13825" max="13825" width="16" style="20" customWidth="1"/>
    <col min="13826" max="13826" width="29.140625" style="20" customWidth="1"/>
    <col min="13827" max="13827" width="12.85546875" style="20" bestFit="1" customWidth="1"/>
    <col min="13828" max="13828" width="9.42578125" style="20" customWidth="1"/>
    <col min="13829" max="14079" width="9.140625" style="20"/>
    <col min="14080" max="14080" width="35" style="20" customWidth="1"/>
    <col min="14081" max="14081" width="16" style="20" customWidth="1"/>
    <col min="14082" max="14082" width="29.140625" style="20" customWidth="1"/>
    <col min="14083" max="14083" width="12.85546875" style="20" bestFit="1" customWidth="1"/>
    <col min="14084" max="14084" width="9.42578125" style="20" customWidth="1"/>
    <col min="14085" max="14335" width="9.140625" style="20"/>
    <col min="14336" max="14336" width="35" style="20" customWidth="1"/>
    <col min="14337" max="14337" width="16" style="20" customWidth="1"/>
    <col min="14338" max="14338" width="29.140625" style="20" customWidth="1"/>
    <col min="14339" max="14339" width="12.85546875" style="20" bestFit="1" customWidth="1"/>
    <col min="14340" max="14340" width="9.42578125" style="20" customWidth="1"/>
    <col min="14341" max="14591" width="9.140625" style="20"/>
    <col min="14592" max="14592" width="35" style="20" customWidth="1"/>
    <col min="14593" max="14593" width="16" style="20" customWidth="1"/>
    <col min="14594" max="14594" width="29.140625" style="20" customWidth="1"/>
    <col min="14595" max="14595" width="12.85546875" style="20" bestFit="1" customWidth="1"/>
    <col min="14596" max="14596" width="9.42578125" style="20" customWidth="1"/>
    <col min="14597" max="14847" width="9.140625" style="20"/>
    <col min="14848" max="14848" width="35" style="20" customWidth="1"/>
    <col min="14849" max="14849" width="16" style="20" customWidth="1"/>
    <col min="14850" max="14850" width="29.140625" style="20" customWidth="1"/>
    <col min="14851" max="14851" width="12.85546875" style="20" bestFit="1" customWidth="1"/>
    <col min="14852" max="14852" width="9.42578125" style="20" customWidth="1"/>
    <col min="14853" max="15103" width="9.140625" style="20"/>
    <col min="15104" max="15104" width="35" style="20" customWidth="1"/>
    <col min="15105" max="15105" width="16" style="20" customWidth="1"/>
    <col min="15106" max="15106" width="29.140625" style="20" customWidth="1"/>
    <col min="15107" max="15107" width="12.85546875" style="20" bestFit="1" customWidth="1"/>
    <col min="15108" max="15108" width="9.42578125" style="20" customWidth="1"/>
    <col min="15109" max="15359" width="9.140625" style="20"/>
    <col min="15360" max="15360" width="35" style="20" customWidth="1"/>
    <col min="15361" max="15361" width="16" style="20" customWidth="1"/>
    <col min="15362" max="15362" width="29.140625" style="20" customWidth="1"/>
    <col min="15363" max="15363" width="12.85546875" style="20" bestFit="1" customWidth="1"/>
    <col min="15364" max="15364" width="9.42578125" style="20" customWidth="1"/>
    <col min="15365" max="15615" width="9.140625" style="20"/>
    <col min="15616" max="15616" width="35" style="20" customWidth="1"/>
    <col min="15617" max="15617" width="16" style="20" customWidth="1"/>
    <col min="15618" max="15618" width="29.140625" style="20" customWidth="1"/>
    <col min="15619" max="15619" width="12.85546875" style="20" bestFit="1" customWidth="1"/>
    <col min="15620" max="15620" width="9.42578125" style="20" customWidth="1"/>
    <col min="15621" max="15871" width="9.140625" style="20"/>
    <col min="15872" max="15872" width="35" style="20" customWidth="1"/>
    <col min="15873" max="15873" width="16" style="20" customWidth="1"/>
    <col min="15874" max="15874" width="29.140625" style="20" customWidth="1"/>
    <col min="15875" max="15875" width="12.85546875" style="20" bestFit="1" customWidth="1"/>
    <col min="15876" max="15876" width="9.42578125" style="20" customWidth="1"/>
    <col min="15877" max="16127" width="9.140625" style="20"/>
    <col min="16128" max="16128" width="35" style="20" customWidth="1"/>
    <col min="16129" max="16129" width="16" style="20" customWidth="1"/>
    <col min="16130" max="16130" width="29.140625" style="20" customWidth="1"/>
    <col min="16131" max="16131" width="12.85546875" style="20" bestFit="1" customWidth="1"/>
    <col min="16132" max="16132" width="9.42578125" style="20" customWidth="1"/>
    <col min="16133" max="16384" width="9.140625" style="20"/>
  </cols>
  <sheetData>
    <row r="1" spans="1:25" ht="12.75" customHeight="1">
      <c r="A1" s="104" t="s">
        <v>41</v>
      </c>
      <c r="B1" s="635"/>
      <c r="C1" s="636"/>
      <c r="D1" s="636"/>
      <c r="E1" s="636"/>
      <c r="F1" s="636"/>
      <c r="G1" s="636"/>
      <c r="H1" s="636"/>
      <c r="I1" s="636"/>
      <c r="J1" s="636"/>
      <c r="K1" s="636"/>
      <c r="L1" s="636"/>
      <c r="M1" s="636"/>
      <c r="N1" s="636"/>
      <c r="O1" s="636"/>
      <c r="P1" s="636"/>
      <c r="Q1" s="636"/>
      <c r="R1" s="636"/>
      <c r="S1" s="637"/>
      <c r="T1" s="42"/>
      <c r="U1" s="42"/>
      <c r="V1" s="42"/>
      <c r="W1" s="42"/>
    </row>
    <row r="2" spans="1:25" ht="12.75" customHeight="1">
      <c r="A2" s="105"/>
      <c r="B2" s="638"/>
      <c r="C2" s="639"/>
      <c r="D2" s="639"/>
      <c r="E2" s="639"/>
      <c r="F2" s="639"/>
      <c r="G2" s="639"/>
      <c r="H2" s="639"/>
      <c r="I2" s="639"/>
      <c r="J2" s="639"/>
      <c r="K2" s="639"/>
      <c r="L2" s="639"/>
      <c r="M2" s="639"/>
      <c r="N2" s="639"/>
      <c r="O2" s="639"/>
      <c r="P2" s="639"/>
      <c r="Q2" s="639"/>
      <c r="R2" s="639"/>
      <c r="S2" s="640"/>
      <c r="T2" s="43"/>
      <c r="U2" s="43"/>
      <c r="V2" s="43"/>
      <c r="W2" s="43"/>
    </row>
    <row r="3" spans="1:25">
      <c r="A3" s="105"/>
      <c r="B3" s="638"/>
      <c r="C3" s="639"/>
      <c r="D3" s="639"/>
      <c r="E3" s="639"/>
      <c r="F3" s="639"/>
      <c r="G3" s="639"/>
      <c r="H3" s="639"/>
      <c r="I3" s="639"/>
      <c r="J3" s="639"/>
      <c r="K3" s="639"/>
      <c r="L3" s="639"/>
      <c r="M3" s="639"/>
      <c r="N3" s="639"/>
      <c r="O3" s="639"/>
      <c r="P3" s="639"/>
      <c r="Q3" s="639"/>
      <c r="R3" s="639"/>
      <c r="S3" s="640"/>
      <c r="T3" s="43"/>
      <c r="U3" s="43"/>
      <c r="V3" s="43"/>
      <c r="W3" s="43"/>
    </row>
    <row r="4" spans="1:25">
      <c r="A4" s="105"/>
      <c r="B4" s="638"/>
      <c r="C4" s="639"/>
      <c r="D4" s="639"/>
      <c r="E4" s="639"/>
      <c r="F4" s="639"/>
      <c r="G4" s="639"/>
      <c r="H4" s="639"/>
      <c r="I4" s="639"/>
      <c r="J4" s="639"/>
      <c r="K4" s="639"/>
      <c r="L4" s="639"/>
      <c r="M4" s="639"/>
      <c r="N4" s="639"/>
      <c r="O4" s="639"/>
      <c r="P4" s="639"/>
      <c r="Q4" s="639"/>
      <c r="R4" s="639"/>
      <c r="S4" s="640"/>
      <c r="T4" s="43"/>
      <c r="U4" s="43"/>
      <c r="V4" s="43"/>
      <c r="W4" s="43"/>
    </row>
    <row r="5" spans="1:25">
      <c r="A5" s="106"/>
      <c r="B5" s="638"/>
      <c r="C5" s="639"/>
      <c r="D5" s="641"/>
      <c r="E5" s="641"/>
      <c r="F5" s="641"/>
      <c r="G5" s="641"/>
      <c r="H5" s="641"/>
      <c r="I5" s="641"/>
      <c r="J5" s="641"/>
      <c r="K5" s="641"/>
      <c r="L5" s="641"/>
      <c r="M5" s="641"/>
      <c r="N5" s="641"/>
      <c r="O5" s="641"/>
      <c r="P5" s="641"/>
      <c r="Q5" s="641"/>
      <c r="R5" s="641"/>
      <c r="S5" s="642"/>
      <c r="T5" s="43"/>
      <c r="U5" s="43"/>
      <c r="V5" s="43"/>
      <c r="W5" s="43"/>
    </row>
    <row r="6" spans="1:25">
      <c r="A6" s="111"/>
      <c r="B6" s="110"/>
      <c r="C6" s="110"/>
      <c r="D6" s="109"/>
      <c r="E6" s="107"/>
      <c r="F6" s="107"/>
      <c r="G6" s="107"/>
      <c r="H6" s="107"/>
      <c r="I6" s="107"/>
      <c r="J6" s="107"/>
      <c r="K6" s="107"/>
      <c r="L6" s="107"/>
      <c r="M6" s="107"/>
      <c r="N6" s="107"/>
      <c r="O6" s="107"/>
      <c r="P6" s="107"/>
      <c r="Q6" s="107"/>
      <c r="R6" s="107"/>
      <c r="S6" s="108"/>
      <c r="T6" s="43"/>
      <c r="U6" s="43"/>
      <c r="V6" s="43"/>
      <c r="W6" s="43"/>
    </row>
    <row r="7" spans="1:25">
      <c r="A7" s="197"/>
      <c r="B7" s="237" t="s">
        <v>322</v>
      </c>
      <c r="C7" s="238" t="s">
        <v>715</v>
      </c>
      <c r="D7" s="239" t="s">
        <v>764</v>
      </c>
    </row>
    <row r="8" spans="1:25">
      <c r="A8" s="198" t="s">
        <v>426</v>
      </c>
      <c r="B8" s="240" t="s">
        <v>42</v>
      </c>
      <c r="C8" s="241" t="s">
        <v>717</v>
      </c>
      <c r="D8" s="632" t="str">
        <f>[2]!switch_ForecastState</f>
        <v>Region</v>
      </c>
      <c r="E8" s="112"/>
      <c r="F8" s="98" t="s">
        <v>395</v>
      </c>
    </row>
    <row r="9" spans="1:25">
      <c r="A9" s="198" t="str">
        <f>INDEX([1]ACHIEV!$A$19:$B$100,MATCH(C8,[1]ACHIEV!$B$19:$B$100,0),1)</f>
        <v>Motors/Drives</v>
      </c>
      <c r="B9" s="243" t="s">
        <v>43</v>
      </c>
      <c r="C9" s="241">
        <f>[1]FILES!$H$4</f>
        <v>2035</v>
      </c>
      <c r="D9" s="632" t="str">
        <f>[2]!switch_ForecastScenario</f>
        <v>Base</v>
      </c>
      <c r="E9" s="113"/>
    </row>
    <row r="10" spans="1:25">
      <c r="A10" s="199"/>
      <c r="B10" s="244" t="s">
        <v>323</v>
      </c>
      <c r="C10" s="245">
        <f>MIN(SUM(E80:X80),Y80)</f>
        <v>2.6079890407215234</v>
      </c>
      <c r="D10" s="633"/>
      <c r="E10" s="20">
        <v>1</v>
      </c>
      <c r="F10" s="20">
        <f>E10+1</f>
        <v>2</v>
      </c>
      <c r="G10" s="20">
        <f t="shared" ref="G10:V11" si="0">F10+1</f>
        <v>3</v>
      </c>
      <c r="H10" s="20">
        <f t="shared" si="0"/>
        <v>4</v>
      </c>
      <c r="I10" s="20">
        <f t="shared" si="0"/>
        <v>5</v>
      </c>
      <c r="J10" s="20">
        <f t="shared" si="0"/>
        <v>6</v>
      </c>
      <c r="K10" s="20">
        <f t="shared" si="0"/>
        <v>7</v>
      </c>
      <c r="L10" s="20">
        <f t="shared" si="0"/>
        <v>8</v>
      </c>
      <c r="M10" s="20">
        <f t="shared" si="0"/>
        <v>9</v>
      </c>
      <c r="N10" s="20">
        <f t="shared" si="0"/>
        <v>10</v>
      </c>
      <c r="O10" s="20">
        <f t="shared" si="0"/>
        <v>11</v>
      </c>
      <c r="P10" s="20">
        <f t="shared" si="0"/>
        <v>12</v>
      </c>
      <c r="Q10" s="20">
        <f t="shared" si="0"/>
        <v>13</v>
      </c>
      <c r="R10" s="20">
        <f t="shared" si="0"/>
        <v>14</v>
      </c>
      <c r="S10" s="20">
        <f t="shared" si="0"/>
        <v>15</v>
      </c>
      <c r="T10" s="20">
        <f t="shared" si="0"/>
        <v>16</v>
      </c>
      <c r="U10" s="20">
        <f t="shared" si="0"/>
        <v>17</v>
      </c>
      <c r="V10" s="20">
        <f t="shared" si="0"/>
        <v>18</v>
      </c>
      <c r="W10" s="20">
        <f>V10+1</f>
        <v>19</v>
      </c>
      <c r="X10" s="20">
        <f>W10+1</f>
        <v>20</v>
      </c>
    </row>
    <row r="11" spans="1:25">
      <c r="A11" s="47" t="s">
        <v>44</v>
      </c>
      <c r="B11" s="47"/>
      <c r="C11" s="47"/>
      <c r="D11" s="47"/>
      <c r="E11" s="47">
        <f>C9-20+1</f>
        <v>2016</v>
      </c>
      <c r="F11" s="47">
        <f>E11+1</f>
        <v>2017</v>
      </c>
      <c r="G11" s="47">
        <f t="shared" si="0"/>
        <v>2018</v>
      </c>
      <c r="H11" s="47">
        <f t="shared" si="0"/>
        <v>2019</v>
      </c>
      <c r="I11" s="47">
        <f t="shared" si="0"/>
        <v>2020</v>
      </c>
      <c r="J11" s="47">
        <f t="shared" si="0"/>
        <v>2021</v>
      </c>
      <c r="K11" s="47">
        <f t="shared" si="0"/>
        <v>2022</v>
      </c>
      <c r="L11" s="47">
        <f t="shared" si="0"/>
        <v>2023</v>
      </c>
      <c r="M11" s="47">
        <f t="shared" si="0"/>
        <v>2024</v>
      </c>
      <c r="N11" s="47">
        <f t="shared" si="0"/>
        <v>2025</v>
      </c>
      <c r="O11" s="47">
        <f t="shared" si="0"/>
        <v>2026</v>
      </c>
      <c r="P11" s="47">
        <f t="shared" si="0"/>
        <v>2027</v>
      </c>
      <c r="Q11" s="47">
        <f t="shared" si="0"/>
        <v>2028</v>
      </c>
      <c r="R11" s="47">
        <f t="shared" si="0"/>
        <v>2029</v>
      </c>
      <c r="S11" s="47">
        <f t="shared" si="0"/>
        <v>2030</v>
      </c>
      <c r="T11" s="47">
        <f t="shared" si="0"/>
        <v>2031</v>
      </c>
      <c r="U11" s="47">
        <f t="shared" si="0"/>
        <v>2032</v>
      </c>
      <c r="V11" s="47">
        <f t="shared" si="0"/>
        <v>2033</v>
      </c>
      <c r="W11" s="47">
        <f>V11+1</f>
        <v>2034</v>
      </c>
      <c r="X11" s="47">
        <f>W11+1</f>
        <v>2035</v>
      </c>
    </row>
    <row r="12" spans="1:25">
      <c r="A12" s="47"/>
      <c r="B12" s="47"/>
      <c r="C12" s="47"/>
      <c r="D12" s="47"/>
      <c r="E12" s="47" t="str">
        <f>CONCATENATE("FLOOR_",E11)</f>
        <v>FLOOR_2016</v>
      </c>
      <c r="F12" s="47" t="str">
        <f t="shared" ref="F12:X12" si="1">CONCATENATE("FLOOR_",F11)</f>
        <v>FLOOR_2017</v>
      </c>
      <c r="G12" s="47" t="str">
        <f t="shared" si="1"/>
        <v>FLOOR_2018</v>
      </c>
      <c r="H12" s="47" t="str">
        <f t="shared" si="1"/>
        <v>FLOOR_2019</v>
      </c>
      <c r="I12" s="47" t="str">
        <f t="shared" si="1"/>
        <v>FLOOR_2020</v>
      </c>
      <c r="J12" s="47" t="str">
        <f t="shared" si="1"/>
        <v>FLOOR_2021</v>
      </c>
      <c r="K12" s="47" t="str">
        <f t="shared" si="1"/>
        <v>FLOOR_2022</v>
      </c>
      <c r="L12" s="47" t="str">
        <f t="shared" si="1"/>
        <v>FLOOR_2023</v>
      </c>
      <c r="M12" s="47" t="str">
        <f t="shared" si="1"/>
        <v>FLOOR_2024</v>
      </c>
      <c r="N12" s="47" t="str">
        <f t="shared" si="1"/>
        <v>FLOOR_2025</v>
      </c>
      <c r="O12" s="47" t="str">
        <f t="shared" si="1"/>
        <v>FLOOR_2026</v>
      </c>
      <c r="P12" s="47" t="str">
        <f t="shared" si="1"/>
        <v>FLOOR_2027</v>
      </c>
      <c r="Q12" s="47" t="str">
        <f t="shared" si="1"/>
        <v>FLOOR_2028</v>
      </c>
      <c r="R12" s="47" t="str">
        <f t="shared" si="1"/>
        <v>FLOOR_2029</v>
      </c>
      <c r="S12" s="47" t="str">
        <f t="shared" si="1"/>
        <v>FLOOR_2030</v>
      </c>
      <c r="T12" s="47" t="str">
        <f t="shared" si="1"/>
        <v>FLOOR_2031</v>
      </c>
      <c r="U12" s="47" t="str">
        <f t="shared" si="1"/>
        <v>FLOOR_2032</v>
      </c>
      <c r="V12" s="47" t="str">
        <f t="shared" si="1"/>
        <v>FLOOR_2033</v>
      </c>
      <c r="W12" s="47" t="str">
        <f t="shared" si="1"/>
        <v>FLOOR_2034</v>
      </c>
      <c r="X12" s="47" t="str">
        <f t="shared" si="1"/>
        <v>FLOOR_2035</v>
      </c>
    </row>
    <row r="13" spans="1:25">
      <c r="C13" s="20" t="s">
        <v>369</v>
      </c>
      <c r="E13" s="112">
        <f>INDEX([2]!tbl_Forecast,MATCH($D$8&amp;$C13&amp;$D$7,[2]!rng_ForecastRowLookup,0),MATCH(E$11,[2]!rng_ForecastColumnLookup,0))</f>
        <v>380.08828477966154</v>
      </c>
      <c r="F13" s="112">
        <f>INDEX([2]!tbl_Forecast,MATCH($D$8&amp;$C13&amp;$D$7,[2]!rng_ForecastRowLookup,0),MATCH(F$11,[2]!rng_ForecastColumnLookup,0))</f>
        <v>378.94801992532251</v>
      </c>
      <c r="G13" s="112">
        <f>INDEX([2]!tbl_Forecast,MATCH($D$8&amp;$C13&amp;$D$7,[2]!rng_ForecastRowLookup,0),MATCH(G$11,[2]!rng_ForecastColumnLookup,0))</f>
        <v>377.81117586554655</v>
      </c>
      <c r="H13" s="112">
        <f>INDEX([2]!tbl_Forecast,MATCH($D$8&amp;$C13&amp;$D$7,[2]!rng_ForecastRowLookup,0),MATCH(H$11,[2]!rng_ForecastColumnLookup,0))</f>
        <v>376.67774233794995</v>
      </c>
      <c r="I13" s="112">
        <f>INDEX([2]!tbl_Forecast,MATCH($D$8&amp;$C13&amp;$D$7,[2]!rng_ForecastRowLookup,0),MATCH(I$11,[2]!rng_ForecastColumnLookup,0))</f>
        <v>375.54770911093607</v>
      </c>
      <c r="J13" s="112">
        <f>INDEX([2]!tbl_Forecast,MATCH($D$8&amp;$C13&amp;$D$7,[2]!rng_ForecastRowLookup,0),MATCH(J$11,[2]!rng_ForecastColumnLookup,0))</f>
        <v>374.42106598360328</v>
      </c>
      <c r="K13" s="112">
        <f>INDEX([2]!tbl_Forecast,MATCH($D$8&amp;$C13&amp;$D$7,[2]!rng_ForecastRowLookup,0),MATCH(K$11,[2]!rng_ForecastColumnLookup,0))</f>
        <v>373.29780278565244</v>
      </c>
      <c r="L13" s="112">
        <f>INDEX([2]!tbl_Forecast,MATCH($D$8&amp;$C13&amp;$D$7,[2]!rng_ForecastRowLookup,0),MATCH(L$11,[2]!rng_ForecastColumnLookup,0))</f>
        <v>372.17790937729552</v>
      </c>
      <c r="M13" s="112">
        <f>INDEX([2]!tbl_Forecast,MATCH($D$8&amp;$C13&amp;$D$7,[2]!rng_ForecastRowLookup,0),MATCH(M$11,[2]!rng_ForecastColumnLookup,0))</f>
        <v>371.06137564916361</v>
      </c>
      <c r="N13" s="112">
        <f>INDEX([2]!tbl_Forecast,MATCH($D$8&amp;$C13&amp;$D$7,[2]!rng_ForecastRowLookup,0),MATCH(N$11,[2]!rng_ForecastColumnLookup,0))</f>
        <v>369.94819152221612</v>
      </c>
      <c r="O13" s="112">
        <f>INDEX([2]!tbl_Forecast,MATCH($D$8&amp;$C13&amp;$D$7,[2]!rng_ForecastRowLookup,0),MATCH(O$11,[2]!rng_ForecastColumnLookup,0))</f>
        <v>368.83834694764948</v>
      </c>
      <c r="P13" s="112">
        <f>INDEX([2]!tbl_Forecast,MATCH($D$8&amp;$C13&amp;$D$7,[2]!rng_ForecastRowLookup,0),MATCH(P$11,[2]!rng_ForecastColumnLookup,0))</f>
        <v>367.73183190680658</v>
      </c>
      <c r="Q13" s="112">
        <f>INDEX([2]!tbl_Forecast,MATCH($D$8&amp;$C13&amp;$D$7,[2]!rng_ForecastRowLookup,0),MATCH(Q$11,[2]!rng_ForecastColumnLookup,0))</f>
        <v>366.62863641108612</v>
      </c>
      <c r="R13" s="112">
        <f>INDEX([2]!tbl_Forecast,MATCH($D$8&amp;$C13&amp;$D$7,[2]!rng_ForecastRowLookup,0),MATCH(R$11,[2]!rng_ForecastColumnLookup,0))</f>
        <v>365.52875050185287</v>
      </c>
      <c r="S13" s="112">
        <f>INDEX([2]!tbl_Forecast,MATCH($D$8&amp;$C13&amp;$D$7,[2]!rng_ForecastRowLookup,0),MATCH(S$11,[2]!rng_ForecastColumnLookup,0))</f>
        <v>364.43216425034728</v>
      </c>
      <c r="T13" s="112">
        <f>INDEX([2]!tbl_Forecast,MATCH($D$8&amp;$C13&amp;$D$7,[2]!rng_ForecastRowLookup,0),MATCH(T$11,[2]!rng_ForecastColumnLookup,0))</f>
        <v>363.33886775759629</v>
      </c>
      <c r="U13" s="112">
        <f>INDEX([2]!tbl_Forecast,MATCH($D$8&amp;$C13&amp;$D$7,[2]!rng_ForecastRowLookup,0),MATCH(U$11,[2]!rng_ForecastColumnLookup,0))</f>
        <v>362.24885115432346</v>
      </c>
      <c r="V13" s="112">
        <f>INDEX([2]!tbl_Forecast,MATCH($D$8&amp;$C13&amp;$D$7,[2]!rng_ForecastRowLookup,0),MATCH(V$11,[2]!rng_ForecastColumnLookup,0))</f>
        <v>361.16210460086046</v>
      </c>
      <c r="W13" s="112">
        <f>INDEX([2]!tbl_Forecast,MATCH($D$8&amp;$C13&amp;$D$7,[2]!rng_ForecastRowLookup,0),MATCH(W$11,[2]!rng_ForecastColumnLookup,0))</f>
        <v>360.07861828705791</v>
      </c>
      <c r="X13" s="112">
        <f>INDEX([2]!tbl_Forecast,MATCH($D$8&amp;$C13&amp;$D$7,[2]!rng_ForecastRowLookup,0),MATCH(X$11,[2]!rng_ForecastColumnLookup,0))</f>
        <v>358.99838243219671</v>
      </c>
      <c r="Y13" s="45"/>
    </row>
    <row r="14" spans="1:25">
      <c r="C14" s="20" t="s">
        <v>371</v>
      </c>
      <c r="E14" s="112">
        <f>INDEX([2]!tbl_Forecast,MATCH($D$8&amp;$C14&amp;$D$7,[2]!rng_ForecastRowLookup,0),MATCH(E$11,[2]!rng_ForecastColumnLookup,0))</f>
        <v>190.73687138333023</v>
      </c>
      <c r="F14" s="112">
        <f>INDEX([2]!tbl_Forecast,MATCH($D$8&amp;$C14&amp;$D$7,[2]!rng_ForecastRowLookup,0),MATCH(F$11,[2]!rng_ForecastColumnLookup,0))</f>
        <v>190.16466076918024</v>
      </c>
      <c r="G14" s="112">
        <f>INDEX([2]!tbl_Forecast,MATCH($D$8&amp;$C14&amp;$D$7,[2]!rng_ForecastRowLookup,0),MATCH(G$11,[2]!rng_ForecastColumnLookup,0))</f>
        <v>189.59416678687271</v>
      </c>
      <c r="H14" s="112">
        <f>INDEX([2]!tbl_Forecast,MATCH($D$8&amp;$C14&amp;$D$7,[2]!rng_ForecastRowLookup,0),MATCH(H$11,[2]!rng_ForecastColumnLookup,0))</f>
        <v>189.02538428651209</v>
      </c>
      <c r="I14" s="112">
        <f>INDEX([2]!tbl_Forecast,MATCH($D$8&amp;$C14&amp;$D$7,[2]!rng_ForecastRowLookup,0),MATCH(I$11,[2]!rng_ForecastColumnLookup,0))</f>
        <v>188.45830813365254</v>
      </c>
      <c r="J14" s="112">
        <f>INDEX([2]!tbl_Forecast,MATCH($D$8&amp;$C14&amp;$D$7,[2]!rng_ForecastRowLookup,0),MATCH(J$11,[2]!rng_ForecastColumnLookup,0))</f>
        <v>187.89293320925157</v>
      </c>
      <c r="K14" s="112">
        <f>INDEX([2]!tbl_Forecast,MATCH($D$8&amp;$C14&amp;$D$7,[2]!rng_ForecastRowLookup,0),MATCH(K$11,[2]!rng_ForecastColumnLookup,0))</f>
        <v>187.32925440962381</v>
      </c>
      <c r="L14" s="112">
        <f>INDEX([2]!tbl_Forecast,MATCH($D$8&amp;$C14&amp;$D$7,[2]!rng_ForecastRowLookup,0),MATCH(L$11,[2]!rng_ForecastColumnLookup,0))</f>
        <v>186.76726664639497</v>
      </c>
      <c r="M14" s="112">
        <f>INDEX([2]!tbl_Forecast,MATCH($D$8&amp;$C14&amp;$D$7,[2]!rng_ForecastRowLookup,0),MATCH(M$11,[2]!rng_ForecastColumnLookup,0))</f>
        <v>186.20696484645578</v>
      </c>
      <c r="N14" s="112">
        <f>INDEX([2]!tbl_Forecast,MATCH($D$8&amp;$C14&amp;$D$7,[2]!rng_ForecastRowLookup,0),MATCH(N$11,[2]!rng_ForecastColumnLookup,0))</f>
        <v>185.64834395191642</v>
      </c>
      <c r="O14" s="112">
        <f>INDEX([2]!tbl_Forecast,MATCH($D$8&amp;$C14&amp;$D$7,[2]!rng_ForecastRowLookup,0),MATCH(O$11,[2]!rng_ForecastColumnLookup,0))</f>
        <v>185.09139892006067</v>
      </c>
      <c r="P14" s="112">
        <f>INDEX([2]!tbl_Forecast,MATCH($D$8&amp;$C14&amp;$D$7,[2]!rng_ForecastRowLookup,0),MATCH(P$11,[2]!rng_ForecastColumnLookup,0))</f>
        <v>184.5361247233005</v>
      </c>
      <c r="Q14" s="112">
        <f>INDEX([2]!tbl_Forecast,MATCH($D$8&amp;$C14&amp;$D$7,[2]!rng_ForecastRowLookup,0),MATCH(Q$11,[2]!rng_ForecastColumnLookup,0))</f>
        <v>183.98251634913058</v>
      </c>
      <c r="R14" s="112">
        <f>INDEX([2]!tbl_Forecast,MATCH($D$8&amp;$C14&amp;$D$7,[2]!rng_ForecastRowLookup,0),MATCH(R$11,[2]!rng_ForecastColumnLookup,0))</f>
        <v>183.43056880008319</v>
      </c>
      <c r="S14" s="112">
        <f>INDEX([2]!tbl_Forecast,MATCH($D$8&amp;$C14&amp;$D$7,[2]!rng_ForecastRowLookup,0),MATCH(S$11,[2]!rng_ForecastColumnLookup,0))</f>
        <v>182.88027709368296</v>
      </c>
      <c r="T14" s="112">
        <f>INDEX([2]!tbl_Forecast,MATCH($D$8&amp;$C14&amp;$D$7,[2]!rng_ForecastRowLookup,0),MATCH(T$11,[2]!rng_ForecastColumnLookup,0))</f>
        <v>182.33163626240187</v>
      </c>
      <c r="U14" s="112">
        <f>INDEX([2]!tbl_Forecast,MATCH($D$8&amp;$C14&amp;$D$7,[2]!rng_ForecastRowLookup,0),MATCH(U$11,[2]!rng_ForecastColumnLookup,0))</f>
        <v>181.78464135361469</v>
      </c>
      <c r="V14" s="112">
        <f>INDEX([2]!tbl_Forecast,MATCH($D$8&amp;$C14&amp;$D$7,[2]!rng_ForecastRowLookup,0),MATCH(V$11,[2]!rng_ForecastColumnLookup,0))</f>
        <v>181.23928742955383</v>
      </c>
      <c r="W14" s="112">
        <f>INDEX([2]!tbl_Forecast,MATCH($D$8&amp;$C14&amp;$D$7,[2]!rng_ForecastRowLookup,0),MATCH(W$11,[2]!rng_ForecastColumnLookup,0))</f>
        <v>180.69556956726515</v>
      </c>
      <c r="X14" s="112">
        <f>INDEX([2]!tbl_Forecast,MATCH($D$8&amp;$C14&amp;$D$7,[2]!rng_ForecastRowLookup,0),MATCH(X$11,[2]!rng_ForecastColumnLookup,0))</f>
        <v>180.15348285856339</v>
      </c>
      <c r="Y14" s="45"/>
    </row>
    <row r="15" spans="1:25">
      <c r="C15" s="20" t="s">
        <v>372</v>
      </c>
      <c r="E15" s="112">
        <f>INDEX([2]!tbl_Forecast,MATCH($D$8&amp;$C15&amp;$D$7,[2]!rng_ForecastRowLookup,0),MATCH(E$11,[2]!rng_ForecastColumnLookup,0))</f>
        <v>184.0913556049378</v>
      </c>
      <c r="F15" s="112">
        <f>INDEX([2]!tbl_Forecast,MATCH($D$8&amp;$C15&amp;$D$7,[2]!rng_ForecastRowLookup,0),MATCH(F$11,[2]!rng_ForecastColumnLookup,0))</f>
        <v>183.53908153812301</v>
      </c>
      <c r="G15" s="112">
        <f>INDEX([2]!tbl_Forecast,MATCH($D$8&amp;$C15&amp;$D$7,[2]!rng_ForecastRowLookup,0),MATCH(G$11,[2]!rng_ForecastColumnLookup,0))</f>
        <v>182.98846429350866</v>
      </c>
      <c r="H15" s="112">
        <f>INDEX([2]!tbl_Forecast,MATCH($D$8&amp;$C15&amp;$D$7,[2]!rng_ForecastRowLookup,0),MATCH(H$11,[2]!rng_ForecastColumnLookup,0))</f>
        <v>182.43949890062811</v>
      </c>
      <c r="I15" s="112">
        <f>INDEX([2]!tbl_Forecast,MATCH($D$8&amp;$C15&amp;$D$7,[2]!rng_ForecastRowLookup,0),MATCH(I$11,[2]!rng_ForecastColumnLookup,0))</f>
        <v>181.89218040392623</v>
      </c>
      <c r="J15" s="112">
        <f>INDEX([2]!tbl_Forecast,MATCH($D$8&amp;$C15&amp;$D$7,[2]!rng_ForecastRowLookup,0),MATCH(J$11,[2]!rng_ForecastColumnLookup,0))</f>
        <v>181.34650386271446</v>
      </c>
      <c r="K15" s="112">
        <f>INDEX([2]!tbl_Forecast,MATCH($D$8&amp;$C15&amp;$D$7,[2]!rng_ForecastRowLookup,0),MATCH(K$11,[2]!rng_ForecastColumnLookup,0))</f>
        <v>180.80246435112633</v>
      </c>
      <c r="L15" s="112">
        <f>INDEX([2]!tbl_Forecast,MATCH($D$8&amp;$C15&amp;$D$7,[2]!rng_ForecastRowLookup,0),MATCH(L$11,[2]!rng_ForecastColumnLookup,0))</f>
        <v>180.26005695807294</v>
      </c>
      <c r="M15" s="112">
        <f>INDEX([2]!tbl_Forecast,MATCH($D$8&amp;$C15&amp;$D$7,[2]!rng_ForecastRowLookup,0),MATCH(M$11,[2]!rng_ForecastColumnLookup,0))</f>
        <v>179.71927678719871</v>
      </c>
      <c r="N15" s="112">
        <f>INDEX([2]!tbl_Forecast,MATCH($D$8&amp;$C15&amp;$D$7,[2]!rng_ForecastRowLookup,0),MATCH(N$11,[2]!rng_ForecastColumnLookup,0))</f>
        <v>179.18011895683713</v>
      </c>
      <c r="O15" s="112">
        <f>INDEX([2]!tbl_Forecast,MATCH($D$8&amp;$C15&amp;$D$7,[2]!rng_ForecastRowLookup,0),MATCH(O$11,[2]!rng_ForecastColumnLookup,0))</f>
        <v>178.64257859996661</v>
      </c>
      <c r="P15" s="112">
        <f>INDEX([2]!tbl_Forecast,MATCH($D$8&amp;$C15&amp;$D$7,[2]!rng_ForecastRowLookup,0),MATCH(P$11,[2]!rng_ForecastColumnLookup,0))</f>
        <v>178.10665086416668</v>
      </c>
      <c r="Q15" s="112">
        <f>INDEX([2]!tbl_Forecast,MATCH($D$8&amp;$C15&amp;$D$7,[2]!rng_ForecastRowLookup,0),MATCH(Q$11,[2]!rng_ForecastColumnLookup,0))</f>
        <v>177.57233091157423</v>
      </c>
      <c r="R15" s="112">
        <f>INDEX([2]!tbl_Forecast,MATCH($D$8&amp;$C15&amp;$D$7,[2]!rng_ForecastRowLookup,0),MATCH(R$11,[2]!rng_ForecastColumnLookup,0))</f>
        <v>177.03961391883951</v>
      </c>
      <c r="S15" s="112">
        <f>INDEX([2]!tbl_Forecast,MATCH($D$8&amp;$C15&amp;$D$7,[2]!rng_ForecastRowLookup,0),MATCH(S$11,[2]!rng_ForecastColumnLookup,0))</f>
        <v>176.50849507708296</v>
      </c>
      <c r="T15" s="112">
        <f>INDEX([2]!tbl_Forecast,MATCH($D$8&amp;$C15&amp;$D$7,[2]!rng_ForecastRowLookup,0),MATCH(T$11,[2]!rng_ForecastColumnLookup,0))</f>
        <v>175.97896959185172</v>
      </c>
      <c r="U15" s="112">
        <f>INDEX([2]!tbl_Forecast,MATCH($D$8&amp;$C15&amp;$D$7,[2]!rng_ForecastRowLookup,0),MATCH(U$11,[2]!rng_ForecastColumnLookup,0))</f>
        <v>175.45103268307616</v>
      </c>
      <c r="V15" s="112">
        <f>INDEX([2]!tbl_Forecast,MATCH($D$8&amp;$C15&amp;$D$7,[2]!rng_ForecastRowLookup,0),MATCH(V$11,[2]!rng_ForecastColumnLookup,0))</f>
        <v>174.92467958502692</v>
      </c>
      <c r="W15" s="112">
        <f>INDEX([2]!tbl_Forecast,MATCH($D$8&amp;$C15&amp;$D$7,[2]!rng_ForecastRowLookup,0),MATCH(W$11,[2]!rng_ForecastColumnLookup,0))</f>
        <v>174.39990554627184</v>
      </c>
      <c r="X15" s="112">
        <f>INDEX([2]!tbl_Forecast,MATCH($D$8&amp;$C15&amp;$D$7,[2]!rng_ForecastRowLookup,0),MATCH(X$11,[2]!rng_ForecastColumnLookup,0))</f>
        <v>173.87670582963304</v>
      </c>
      <c r="Y15" s="45"/>
    </row>
    <row r="16" spans="1:25">
      <c r="C16" s="98" t="s">
        <v>398</v>
      </c>
      <c r="E16" s="112">
        <f>INDEX([2]!tbl_Forecast,MATCH($D$8&amp;$C16&amp;$D$7,[2]!rng_ForecastRowLookup,0),MATCH(E$11,[2]!rng_ForecastColumnLookup,0))</f>
        <v>138.35734062238015</v>
      </c>
      <c r="F16" s="112">
        <f>INDEX([2]!tbl_Forecast,MATCH($D$8&amp;$C16&amp;$D$7,[2]!rng_ForecastRowLookup,0),MATCH(F$11,[2]!rng_ForecastColumnLookup,0))</f>
        <v>137.7208968555172</v>
      </c>
      <c r="G16" s="112">
        <f>INDEX([2]!tbl_Forecast,MATCH($D$8&amp;$C16&amp;$D$7,[2]!rng_ForecastRowLookup,0),MATCH(G$11,[2]!rng_ForecastColumnLookup,0))</f>
        <v>137.08738072998179</v>
      </c>
      <c r="H16" s="112">
        <f>INDEX([2]!tbl_Forecast,MATCH($D$8&amp;$C16&amp;$D$7,[2]!rng_ForecastRowLookup,0),MATCH(H$11,[2]!rng_ForecastColumnLookup,0))</f>
        <v>136.45677877862389</v>
      </c>
      <c r="I16" s="112">
        <f>INDEX([2]!tbl_Forecast,MATCH($D$8&amp;$C16&amp;$D$7,[2]!rng_ForecastRowLookup,0),MATCH(I$11,[2]!rng_ForecastColumnLookup,0))</f>
        <v>135.8290775962422</v>
      </c>
      <c r="J16" s="112">
        <f>INDEX([2]!tbl_Forecast,MATCH($D$8&amp;$C16&amp;$D$7,[2]!rng_ForecastRowLookup,0),MATCH(J$11,[2]!rng_ForecastColumnLookup,0))</f>
        <v>135.20426383929947</v>
      </c>
      <c r="K16" s="112">
        <f>INDEX([2]!tbl_Forecast,MATCH($D$8&amp;$C16&amp;$D$7,[2]!rng_ForecastRowLookup,0),MATCH(K$11,[2]!rng_ForecastColumnLookup,0))</f>
        <v>134.5823242256387</v>
      </c>
      <c r="L16" s="112">
        <f>INDEX([2]!tbl_Forecast,MATCH($D$8&amp;$C16&amp;$D$7,[2]!rng_ForecastRowLookup,0),MATCH(L$11,[2]!rng_ForecastColumnLookup,0))</f>
        <v>133.96324553420075</v>
      </c>
      <c r="M16" s="112">
        <f>INDEX([2]!tbl_Forecast,MATCH($D$8&amp;$C16&amp;$D$7,[2]!rng_ForecastRowLookup,0),MATCH(M$11,[2]!rng_ForecastColumnLookup,0))</f>
        <v>133.34701460474344</v>
      </c>
      <c r="N16" s="112">
        <f>INDEX([2]!tbl_Forecast,MATCH($D$8&amp;$C16&amp;$D$7,[2]!rng_ForecastRowLookup,0),MATCH(N$11,[2]!rng_ForecastColumnLookup,0))</f>
        <v>132.73361833756161</v>
      </c>
      <c r="O16" s="112">
        <f>INDEX([2]!tbl_Forecast,MATCH($D$8&amp;$C16&amp;$D$7,[2]!rng_ForecastRowLookup,0),MATCH(O$11,[2]!rng_ForecastColumnLookup,0))</f>
        <v>132.12304369320884</v>
      </c>
      <c r="P16" s="112">
        <f>INDEX([2]!tbl_Forecast,MATCH($D$8&amp;$C16&amp;$D$7,[2]!rng_ForecastRowLookup,0),MATCH(P$11,[2]!rng_ForecastColumnLookup,0))</f>
        <v>131.51527769222005</v>
      </c>
      <c r="Q16" s="112">
        <f>INDEX([2]!tbl_Forecast,MATCH($D$8&amp;$C16&amp;$D$7,[2]!rng_ForecastRowLookup,0),MATCH(Q$11,[2]!rng_ForecastColumnLookup,0))</f>
        <v>130.91030741483584</v>
      </c>
      <c r="R16" s="112">
        <f>INDEX([2]!tbl_Forecast,MATCH($D$8&amp;$C16&amp;$D$7,[2]!rng_ForecastRowLookup,0),MATCH(R$11,[2]!rng_ForecastColumnLookup,0))</f>
        <v>130.3081200007276</v>
      </c>
      <c r="S16" s="112">
        <f>INDEX([2]!tbl_Forecast,MATCH($D$8&amp;$C16&amp;$D$7,[2]!rng_ForecastRowLookup,0),MATCH(S$11,[2]!rng_ForecastColumnLookup,0))</f>
        <v>129.70870264872423</v>
      </c>
      <c r="T16" s="112">
        <f>INDEX([2]!tbl_Forecast,MATCH($D$8&amp;$C16&amp;$D$7,[2]!rng_ForecastRowLookup,0),MATCH(T$11,[2]!rng_ForecastColumnLookup,0))</f>
        <v>129.11204261654012</v>
      </c>
      <c r="U16" s="112">
        <f>INDEX([2]!tbl_Forecast,MATCH($D$8&amp;$C16&amp;$D$7,[2]!rng_ForecastRowLookup,0),MATCH(U$11,[2]!rng_ForecastColumnLookup,0))</f>
        <v>128.51812722050403</v>
      </c>
      <c r="V16" s="112">
        <f>INDEX([2]!tbl_Forecast,MATCH($D$8&amp;$C16&amp;$D$7,[2]!rng_ForecastRowLookup,0),MATCH(V$11,[2]!rng_ForecastColumnLookup,0))</f>
        <v>127.92694383528971</v>
      </c>
      <c r="W16" s="112">
        <f>INDEX([2]!tbl_Forecast,MATCH($D$8&amp;$C16&amp;$D$7,[2]!rng_ForecastRowLookup,0),MATCH(W$11,[2]!rng_ForecastColumnLookup,0))</f>
        <v>127.33847989364737</v>
      </c>
      <c r="X16" s="112">
        <f>INDEX([2]!tbl_Forecast,MATCH($D$8&amp;$C16&amp;$D$7,[2]!rng_ForecastRowLookup,0),MATCH(X$11,[2]!rng_ForecastColumnLookup,0))</f>
        <v>126.75272288613657</v>
      </c>
      <c r="Y16" s="45"/>
    </row>
    <row r="17" spans="2:25">
      <c r="C17" s="98" t="s">
        <v>389</v>
      </c>
      <c r="E17" s="112">
        <f>INDEX([2]!tbl_Forecast,MATCH($D$8&amp;$C17&amp;$D$7,[2]!rng_ForecastRowLookup,0),MATCH(E$11,[2]!rng_ForecastColumnLookup,0))</f>
        <v>208.9574509880029</v>
      </c>
      <c r="F17" s="112">
        <f>INDEX([2]!tbl_Forecast,MATCH($D$8&amp;$C17&amp;$D$7,[2]!rng_ForecastRowLookup,0),MATCH(F$11,[2]!rng_ForecastColumnLookup,0))</f>
        <v>207.99624671345808</v>
      </c>
      <c r="G17" s="112">
        <f>INDEX([2]!tbl_Forecast,MATCH($D$8&amp;$C17&amp;$D$7,[2]!rng_ForecastRowLookup,0),MATCH(G$11,[2]!rng_ForecastColumnLookup,0))</f>
        <v>207.03946397857615</v>
      </c>
      <c r="H17" s="112">
        <f>INDEX([2]!tbl_Forecast,MATCH($D$8&amp;$C17&amp;$D$7,[2]!rng_ForecastRowLookup,0),MATCH(H$11,[2]!rng_ForecastColumnLookup,0))</f>
        <v>206.0870824442747</v>
      </c>
      <c r="I17" s="112">
        <f>INDEX([2]!tbl_Forecast,MATCH($D$8&amp;$C17&amp;$D$7,[2]!rng_ForecastRowLookup,0),MATCH(I$11,[2]!rng_ForecastColumnLookup,0))</f>
        <v>205.13908186503102</v>
      </c>
      <c r="J17" s="112">
        <f>INDEX([2]!tbl_Forecast,MATCH($D$8&amp;$C17&amp;$D$7,[2]!rng_ForecastRowLookup,0),MATCH(J$11,[2]!rng_ForecastColumnLookup,0))</f>
        <v>204.1954420884519</v>
      </c>
      <c r="K17" s="112">
        <f>INDEX([2]!tbl_Forecast,MATCH($D$8&amp;$C17&amp;$D$7,[2]!rng_ForecastRowLookup,0),MATCH(K$11,[2]!rng_ForecastColumnLookup,0))</f>
        <v>203.25614305484498</v>
      </c>
      <c r="L17" s="112">
        <f>INDEX([2]!tbl_Forecast,MATCH($D$8&amp;$C17&amp;$D$7,[2]!rng_ForecastRowLookup,0),MATCH(L$11,[2]!rng_ForecastColumnLookup,0))</f>
        <v>202.32116479679266</v>
      </c>
      <c r="M17" s="112">
        <f>INDEX([2]!tbl_Forecast,MATCH($D$8&amp;$C17&amp;$D$7,[2]!rng_ForecastRowLookup,0),MATCH(M$11,[2]!rng_ForecastColumnLookup,0))</f>
        <v>201.3904874387274</v>
      </c>
      <c r="N17" s="112">
        <f>INDEX([2]!tbl_Forecast,MATCH($D$8&amp;$C17&amp;$D$7,[2]!rng_ForecastRowLookup,0),MATCH(N$11,[2]!rng_ForecastColumnLookup,0))</f>
        <v>200.46409119650929</v>
      </c>
      <c r="O17" s="112">
        <f>INDEX([2]!tbl_Forecast,MATCH($D$8&amp;$C17&amp;$D$7,[2]!rng_ForecastRowLookup,0),MATCH(O$11,[2]!rng_ForecastColumnLookup,0))</f>
        <v>199.54195637700533</v>
      </c>
      <c r="P17" s="112">
        <f>INDEX([2]!tbl_Forecast,MATCH($D$8&amp;$C17&amp;$D$7,[2]!rng_ForecastRowLookup,0),MATCH(P$11,[2]!rng_ForecastColumnLookup,0))</f>
        <v>198.62406337767112</v>
      </c>
      <c r="Q17" s="112">
        <f>INDEX([2]!tbl_Forecast,MATCH($D$8&amp;$C17&amp;$D$7,[2]!rng_ForecastRowLookup,0),MATCH(Q$11,[2]!rng_ForecastColumnLookup,0))</f>
        <v>197.71039268613379</v>
      </c>
      <c r="R17" s="112">
        <f>INDEX([2]!tbl_Forecast,MATCH($D$8&amp;$C17&amp;$D$7,[2]!rng_ForecastRowLookup,0),MATCH(R$11,[2]!rng_ForecastColumnLookup,0))</f>
        <v>196.8009248797776</v>
      </c>
      <c r="S17" s="112">
        <f>INDEX([2]!tbl_Forecast,MATCH($D$8&amp;$C17&amp;$D$7,[2]!rng_ForecastRowLookup,0),MATCH(S$11,[2]!rng_ForecastColumnLookup,0))</f>
        <v>195.8956406253306</v>
      </c>
      <c r="T17" s="112">
        <f>INDEX([2]!tbl_Forecast,MATCH($D$8&amp;$C17&amp;$D$7,[2]!rng_ForecastRowLookup,0),MATCH(T$11,[2]!rng_ForecastColumnLookup,0))</f>
        <v>194.99452067845405</v>
      </c>
      <c r="U17" s="112">
        <f>INDEX([2]!tbl_Forecast,MATCH($D$8&amp;$C17&amp;$D$7,[2]!rng_ForecastRowLookup,0),MATCH(U$11,[2]!rng_ForecastColumnLookup,0))</f>
        <v>194.09754588333314</v>
      </c>
      <c r="V17" s="112">
        <f>INDEX([2]!tbl_Forecast,MATCH($D$8&amp;$C17&amp;$D$7,[2]!rng_ForecastRowLookup,0),MATCH(V$11,[2]!rng_ForecastColumnLookup,0))</f>
        <v>193.20469717226982</v>
      </c>
      <c r="W17" s="112">
        <f>INDEX([2]!tbl_Forecast,MATCH($D$8&amp;$C17&amp;$D$7,[2]!rng_ForecastRowLookup,0),MATCH(W$11,[2]!rng_ForecastColumnLookup,0))</f>
        <v>192.31595556527733</v>
      </c>
      <c r="X17" s="112">
        <f>INDEX([2]!tbl_Forecast,MATCH($D$8&amp;$C17&amp;$D$7,[2]!rng_ForecastRowLookup,0),MATCH(X$11,[2]!rng_ForecastColumnLookup,0))</f>
        <v>191.43130216967708</v>
      </c>
      <c r="Y17" s="45"/>
    </row>
    <row r="18" spans="2:25">
      <c r="C18" s="98" t="s">
        <v>390</v>
      </c>
      <c r="E18" s="112">
        <f>INDEX([2]!tbl_Forecast,MATCH($D$8&amp;$C18&amp;$D$7,[2]!rng_ForecastRowLookup,0),MATCH(E$11,[2]!rng_ForecastColumnLookup,0))</f>
        <v>97.115689913224898</v>
      </c>
      <c r="F18" s="112">
        <f>INDEX([2]!tbl_Forecast,MATCH($D$8&amp;$C18&amp;$D$7,[2]!rng_ForecastRowLookup,0),MATCH(F$11,[2]!rng_ForecastColumnLookup,0))</f>
        <v>96.668957739624062</v>
      </c>
      <c r="G18" s="112">
        <f>INDEX([2]!tbl_Forecast,MATCH($D$8&amp;$C18&amp;$D$7,[2]!rng_ForecastRowLookup,0),MATCH(G$11,[2]!rng_ForecastColumnLookup,0))</f>
        <v>96.224280534021787</v>
      </c>
      <c r="H18" s="112">
        <f>INDEX([2]!tbl_Forecast,MATCH($D$8&amp;$C18&amp;$D$7,[2]!rng_ForecastRowLookup,0),MATCH(H$11,[2]!rng_ForecastColumnLookup,0))</f>
        <v>95.781648843565293</v>
      </c>
      <c r="I18" s="112">
        <f>INDEX([2]!tbl_Forecast,MATCH($D$8&amp;$C18&amp;$D$7,[2]!rng_ForecastRowLookup,0),MATCH(I$11,[2]!rng_ForecastColumnLookup,0))</f>
        <v>95.34105325888487</v>
      </c>
      <c r="J18" s="112">
        <f>INDEX([2]!tbl_Forecast,MATCH($D$8&amp;$C18&amp;$D$7,[2]!rng_ForecastRowLookup,0),MATCH(J$11,[2]!rng_ForecastColumnLookup,0))</f>
        <v>94.902484413894001</v>
      </c>
      <c r="K18" s="112">
        <f>INDEX([2]!tbl_Forecast,MATCH($D$8&amp;$C18&amp;$D$7,[2]!rng_ForecastRowLookup,0),MATCH(K$11,[2]!rng_ForecastColumnLookup,0))</f>
        <v>94.465932985590086</v>
      </c>
      <c r="L18" s="112">
        <f>INDEX([2]!tbl_Forecast,MATCH($D$8&amp;$C18&amp;$D$7,[2]!rng_ForecastRowLookup,0),MATCH(L$11,[2]!rng_ForecastColumnLookup,0))</f>
        <v>94.031389693856369</v>
      </c>
      <c r="M18" s="112">
        <f>INDEX([2]!tbl_Forecast,MATCH($D$8&amp;$C18&amp;$D$7,[2]!rng_ForecastRowLookup,0),MATCH(M$11,[2]!rng_ForecastColumnLookup,0))</f>
        <v>93.598845301264618</v>
      </c>
      <c r="N18" s="112">
        <f>INDEX([2]!tbl_Forecast,MATCH($D$8&amp;$C18&amp;$D$7,[2]!rng_ForecastRowLookup,0),MATCH(N$11,[2]!rng_ForecastColumnLookup,0))</f>
        <v>93.168290612878806</v>
      </c>
      <c r="O18" s="112">
        <f>INDEX([2]!tbl_Forecast,MATCH($D$8&amp;$C18&amp;$D$7,[2]!rng_ForecastRowLookup,0),MATCH(O$11,[2]!rng_ForecastColumnLookup,0))</f>
        <v>92.739716476059556</v>
      </c>
      <c r="P18" s="112">
        <f>INDEX([2]!tbl_Forecast,MATCH($D$8&amp;$C18&amp;$D$7,[2]!rng_ForecastRowLookup,0),MATCH(P$11,[2]!rng_ForecastColumnLookup,0))</f>
        <v>92.313113780269674</v>
      </c>
      <c r="Q18" s="112">
        <f>INDEX([2]!tbl_Forecast,MATCH($D$8&amp;$C18&amp;$D$7,[2]!rng_ForecastRowLookup,0),MATCH(Q$11,[2]!rng_ForecastColumnLookup,0))</f>
        <v>91.888473456880433</v>
      </c>
      <c r="R18" s="112">
        <f>INDEX([2]!tbl_Forecast,MATCH($D$8&amp;$C18&amp;$D$7,[2]!rng_ForecastRowLookup,0),MATCH(R$11,[2]!rng_ForecastColumnLookup,0))</f>
        <v>91.465786478978771</v>
      </c>
      <c r="S18" s="112">
        <f>INDEX([2]!tbl_Forecast,MATCH($D$8&amp;$C18&amp;$D$7,[2]!rng_ForecastRowLookup,0),MATCH(S$11,[2]!rng_ForecastColumnLookup,0))</f>
        <v>91.045043861175472</v>
      </c>
      <c r="T18" s="112">
        <f>INDEX([2]!tbl_Forecast,MATCH($D$8&amp;$C18&amp;$D$7,[2]!rng_ForecastRowLookup,0),MATCH(T$11,[2]!rng_ForecastColumnLookup,0))</f>
        <v>90.626236659414062</v>
      </c>
      <c r="U18" s="112">
        <f>INDEX([2]!tbl_Forecast,MATCH($D$8&amp;$C18&amp;$D$7,[2]!rng_ForecastRowLookup,0),MATCH(U$11,[2]!rng_ForecastColumnLookup,0))</f>
        <v>90.209355970780734</v>
      </c>
      <c r="V18" s="112">
        <f>INDEX([2]!tbl_Forecast,MATCH($D$8&amp;$C18&amp;$D$7,[2]!rng_ForecastRowLookup,0),MATCH(V$11,[2]!rng_ForecastColumnLookup,0))</f>
        <v>89.794392933315152</v>
      </c>
      <c r="W18" s="112">
        <f>INDEX([2]!tbl_Forecast,MATCH($D$8&amp;$C18&amp;$D$7,[2]!rng_ForecastRowLookup,0),MATCH(W$11,[2]!rng_ForecastColumnLookup,0))</f>
        <v>89.381338725821905</v>
      </c>
      <c r="X18" s="112">
        <f>INDEX([2]!tbl_Forecast,MATCH($D$8&amp;$C18&amp;$D$7,[2]!rng_ForecastRowLookup,0),MATCH(X$11,[2]!rng_ForecastColumnLookup,0))</f>
        <v>88.97018456768312</v>
      </c>
      <c r="Y18" s="45"/>
    </row>
    <row r="19" spans="2:25">
      <c r="C19" s="98" t="s">
        <v>391</v>
      </c>
      <c r="E19" s="112">
        <f>INDEX([2]!tbl_Forecast,MATCH($D$8&amp;$C19&amp;$D$7,[2]!rng_ForecastRowLookup,0),MATCH(E$11,[2]!rng_ForecastColumnLookup,0))</f>
        <v>109.47966092768364</v>
      </c>
      <c r="F19" s="112">
        <f>INDEX([2]!tbl_Forecast,MATCH($D$8&amp;$C19&amp;$D$7,[2]!rng_ForecastRowLookup,0),MATCH(F$11,[2]!rng_ForecastColumnLookup,0))</f>
        <v>108.97605448741629</v>
      </c>
      <c r="G19" s="112">
        <f>INDEX([2]!tbl_Forecast,MATCH($D$8&amp;$C19&amp;$D$7,[2]!rng_ForecastRowLookup,0),MATCH(G$11,[2]!rng_ForecastColumnLookup,0))</f>
        <v>108.47476463677417</v>
      </c>
      <c r="H19" s="112">
        <f>INDEX([2]!tbl_Forecast,MATCH($D$8&amp;$C19&amp;$D$7,[2]!rng_ForecastRowLookup,0),MATCH(H$11,[2]!rng_ForecastColumnLookup,0))</f>
        <v>107.975780719445</v>
      </c>
      <c r="I19" s="112">
        <f>INDEX([2]!tbl_Forecast,MATCH($D$8&amp;$C19&amp;$D$7,[2]!rng_ForecastRowLookup,0),MATCH(I$11,[2]!rng_ForecastColumnLookup,0))</f>
        <v>107.47909212813555</v>
      </c>
      <c r="J19" s="112">
        <f>INDEX([2]!tbl_Forecast,MATCH($D$8&amp;$C19&amp;$D$7,[2]!rng_ForecastRowLookup,0),MATCH(J$11,[2]!rng_ForecastColumnLookup,0))</f>
        <v>106.98468830434612</v>
      </c>
      <c r="K19" s="112">
        <f>INDEX([2]!tbl_Forecast,MATCH($D$8&amp;$C19&amp;$D$7,[2]!rng_ForecastRowLookup,0),MATCH(K$11,[2]!rng_ForecastColumnLookup,0))</f>
        <v>106.49255873814613</v>
      </c>
      <c r="L19" s="112">
        <f>INDEX([2]!tbl_Forecast,MATCH($D$8&amp;$C19&amp;$D$7,[2]!rng_ForecastRowLookup,0),MATCH(L$11,[2]!rng_ForecastColumnLookup,0))</f>
        <v>106.00269296795065</v>
      </c>
      <c r="M19" s="112">
        <f>INDEX([2]!tbl_Forecast,MATCH($D$8&amp;$C19&amp;$D$7,[2]!rng_ForecastRowLookup,0),MATCH(M$11,[2]!rng_ForecastColumnLookup,0))</f>
        <v>105.51508058029808</v>
      </c>
      <c r="N19" s="112">
        <f>INDEX([2]!tbl_Forecast,MATCH($D$8&amp;$C19&amp;$D$7,[2]!rng_ForecastRowLookup,0),MATCH(N$11,[2]!rng_ForecastColumnLookup,0))</f>
        <v>105.0297112096287</v>
      </c>
      <c r="O19" s="112">
        <f>INDEX([2]!tbl_Forecast,MATCH($D$8&amp;$C19&amp;$D$7,[2]!rng_ForecastRowLookup,0),MATCH(O$11,[2]!rng_ForecastColumnLookup,0))</f>
        <v>104.54657453806439</v>
      </c>
      <c r="P19" s="112">
        <f>INDEX([2]!tbl_Forecast,MATCH($D$8&amp;$C19&amp;$D$7,[2]!rng_ForecastRowLookup,0),MATCH(P$11,[2]!rng_ForecastColumnLookup,0))</f>
        <v>104.0656602951893</v>
      </c>
      <c r="Q19" s="112">
        <f>INDEX([2]!tbl_Forecast,MATCH($D$8&amp;$C19&amp;$D$7,[2]!rng_ForecastRowLookup,0),MATCH(Q$11,[2]!rng_ForecastColumnLookup,0))</f>
        <v>103.58695825783141</v>
      </c>
      <c r="R19" s="112">
        <f>INDEX([2]!tbl_Forecast,MATCH($D$8&amp;$C19&amp;$D$7,[2]!rng_ForecastRowLookup,0),MATCH(R$11,[2]!rng_ForecastColumnLookup,0))</f>
        <v>103.11045824984539</v>
      </c>
      <c r="S19" s="112">
        <f>INDEX([2]!tbl_Forecast,MATCH($D$8&amp;$C19&amp;$D$7,[2]!rng_ForecastRowLookup,0),MATCH(S$11,[2]!rng_ForecastColumnLookup,0))</f>
        <v>102.6361501418961</v>
      </c>
      <c r="T19" s="112">
        <f>INDEX([2]!tbl_Forecast,MATCH($D$8&amp;$C19&amp;$D$7,[2]!rng_ForecastRowLookup,0),MATCH(T$11,[2]!rng_ForecastColumnLookup,0))</f>
        <v>102.16402385124337</v>
      </c>
      <c r="U19" s="112">
        <f>INDEX([2]!tbl_Forecast,MATCH($D$8&amp;$C19&amp;$D$7,[2]!rng_ForecastRowLookup,0),MATCH(U$11,[2]!rng_ForecastColumnLookup,0))</f>
        <v>101.69406934152764</v>
      </c>
      <c r="V19" s="112">
        <f>INDEX([2]!tbl_Forecast,MATCH($D$8&amp;$C19&amp;$D$7,[2]!rng_ForecastRowLookup,0),MATCH(V$11,[2]!rng_ForecastColumnLookup,0))</f>
        <v>101.2262766225566</v>
      </c>
      <c r="W19" s="112">
        <f>INDEX([2]!tbl_Forecast,MATCH($D$8&amp;$C19&amp;$D$7,[2]!rng_ForecastRowLookup,0),MATCH(W$11,[2]!rng_ForecastColumnLookup,0))</f>
        <v>100.76063575009285</v>
      </c>
      <c r="X19" s="112">
        <f>INDEX([2]!tbl_Forecast,MATCH($D$8&amp;$C19&amp;$D$7,[2]!rng_ForecastRowLookup,0),MATCH(X$11,[2]!rng_ForecastColumnLookup,0))</f>
        <v>100.29713682564241</v>
      </c>
      <c r="Y19" s="45"/>
    </row>
    <row r="20" spans="2:25">
      <c r="C20" s="20" t="s">
        <v>392</v>
      </c>
      <c r="E20" s="112">
        <f>INDEX([2]!tbl_Forecast,MATCH($D$8&amp;$C20&amp;$D$7,[2]!rng_ForecastRowLookup,0),MATCH(E$11,[2]!rng_ForecastColumnLookup,0))</f>
        <v>241.11763975818661</v>
      </c>
      <c r="F20" s="112">
        <f>INDEX([2]!tbl_Forecast,MATCH($D$8&amp;$C20&amp;$D$7,[2]!rng_ForecastRowLookup,0),MATCH(F$11,[2]!rng_ForecastColumnLookup,0))</f>
        <v>240.12905743517803</v>
      </c>
      <c r="G20" s="112">
        <f>INDEX([2]!tbl_Forecast,MATCH($D$8&amp;$C20&amp;$D$7,[2]!rng_ForecastRowLookup,0),MATCH(G$11,[2]!rng_ForecastColumnLookup,0))</f>
        <v>239.14452829969383</v>
      </c>
      <c r="H20" s="112">
        <f>INDEX([2]!tbl_Forecast,MATCH($D$8&amp;$C20&amp;$D$7,[2]!rng_ForecastRowLookup,0),MATCH(H$11,[2]!rng_ForecastColumnLookup,0))</f>
        <v>238.16403573366509</v>
      </c>
      <c r="I20" s="112">
        <f>INDEX([2]!tbl_Forecast,MATCH($D$8&amp;$C20&amp;$D$7,[2]!rng_ForecastRowLookup,0),MATCH(I$11,[2]!rng_ForecastColumnLookup,0))</f>
        <v>237.18756318715711</v>
      </c>
      <c r="J20" s="112">
        <f>INDEX([2]!tbl_Forecast,MATCH($D$8&amp;$C20&amp;$D$7,[2]!rng_ForecastRowLookup,0),MATCH(J$11,[2]!rng_ForecastColumnLookup,0))</f>
        <v>236.21509417808971</v>
      </c>
      <c r="K20" s="112">
        <f>INDEX([2]!tbl_Forecast,MATCH($D$8&amp;$C20&amp;$D$7,[2]!rng_ForecastRowLookup,0),MATCH(K$11,[2]!rng_ForecastColumnLookup,0))</f>
        <v>235.24661229195956</v>
      </c>
      <c r="L20" s="112">
        <f>INDEX([2]!tbl_Forecast,MATCH($D$8&amp;$C20&amp;$D$7,[2]!rng_ForecastRowLookup,0),MATCH(L$11,[2]!rng_ForecastColumnLookup,0))</f>
        <v>234.28210118156252</v>
      </c>
      <c r="M20" s="112">
        <f>INDEX([2]!tbl_Forecast,MATCH($D$8&amp;$C20&amp;$D$7,[2]!rng_ForecastRowLookup,0),MATCH(M$11,[2]!rng_ForecastColumnLookup,0))</f>
        <v>233.32154456671807</v>
      </c>
      <c r="N20" s="112">
        <f>INDEX([2]!tbl_Forecast,MATCH($D$8&amp;$C20&amp;$D$7,[2]!rng_ForecastRowLookup,0),MATCH(N$11,[2]!rng_ForecastColumnLookup,0))</f>
        <v>232.36492623399457</v>
      </c>
      <c r="O20" s="112">
        <f>INDEX([2]!tbl_Forecast,MATCH($D$8&amp;$C20&amp;$D$7,[2]!rng_ForecastRowLookup,0),MATCH(O$11,[2]!rng_ForecastColumnLookup,0))</f>
        <v>231.41223003643518</v>
      </c>
      <c r="P20" s="112">
        <f>INDEX([2]!tbl_Forecast,MATCH($D$8&amp;$C20&amp;$D$7,[2]!rng_ForecastRowLookup,0),MATCH(P$11,[2]!rng_ForecastColumnLookup,0))</f>
        <v>230.46343989328579</v>
      </c>
      <c r="Q20" s="112">
        <f>INDEX([2]!tbl_Forecast,MATCH($D$8&amp;$C20&amp;$D$7,[2]!rng_ForecastRowLookup,0),MATCH(Q$11,[2]!rng_ForecastColumnLookup,0))</f>
        <v>229.51853978972335</v>
      </c>
      <c r="R20" s="112">
        <f>INDEX([2]!tbl_Forecast,MATCH($D$8&amp;$C20&amp;$D$7,[2]!rng_ForecastRowLookup,0),MATCH(R$11,[2]!rng_ForecastColumnLookup,0))</f>
        <v>228.57751377658545</v>
      </c>
      <c r="S20" s="112">
        <f>INDEX([2]!tbl_Forecast,MATCH($D$8&amp;$C20&amp;$D$7,[2]!rng_ForecastRowLookup,0),MATCH(S$11,[2]!rng_ForecastColumnLookup,0))</f>
        <v>227.64034597010144</v>
      </c>
      <c r="T20" s="112">
        <f>INDEX([2]!tbl_Forecast,MATCH($D$8&amp;$C20&amp;$D$7,[2]!rng_ForecastRowLookup,0),MATCH(T$11,[2]!rng_ForecastColumnLookup,0))</f>
        <v>226.70702055162403</v>
      </c>
      <c r="U20" s="112">
        <f>INDEX([2]!tbl_Forecast,MATCH($D$8&amp;$C20&amp;$D$7,[2]!rng_ForecastRowLookup,0),MATCH(U$11,[2]!rng_ForecastColumnLookup,0))</f>
        <v>225.77752176736234</v>
      </c>
      <c r="V20" s="112">
        <f>INDEX([2]!tbl_Forecast,MATCH($D$8&amp;$C20&amp;$D$7,[2]!rng_ForecastRowLookup,0),MATCH(V$11,[2]!rng_ForecastColumnLookup,0))</f>
        <v>224.85183392811618</v>
      </c>
      <c r="W20" s="112">
        <f>INDEX([2]!tbl_Forecast,MATCH($D$8&amp;$C20&amp;$D$7,[2]!rng_ForecastRowLookup,0),MATCH(W$11,[2]!rng_ForecastColumnLookup,0))</f>
        <v>223.92994140901092</v>
      </c>
      <c r="X20" s="112">
        <f>INDEX([2]!tbl_Forecast,MATCH($D$8&amp;$C20&amp;$D$7,[2]!rng_ForecastRowLookup,0),MATCH(X$11,[2]!rng_ForecastColumnLookup,0))</f>
        <v>223.01182864923393</v>
      </c>
      <c r="Y20" s="45"/>
    </row>
    <row r="21" spans="2:25">
      <c r="C21" s="20" t="s">
        <v>373</v>
      </c>
      <c r="E21" s="112">
        <f>INDEX([2]!tbl_Forecast,MATCH($D$8&amp;$C21&amp;$D$7,[2]!rng_ForecastRowLookup,0),MATCH(E$11,[2]!rng_ForecastColumnLookup,0))</f>
        <v>122.15340627232256</v>
      </c>
      <c r="F21" s="112">
        <f>INDEX([2]!tbl_Forecast,MATCH($D$8&amp;$C21&amp;$D$7,[2]!rng_ForecastRowLookup,0),MATCH(F$11,[2]!rng_ForecastColumnLookup,0))</f>
        <v>121.65257730660603</v>
      </c>
      <c r="G21" s="112">
        <f>INDEX([2]!tbl_Forecast,MATCH($D$8&amp;$C21&amp;$D$7,[2]!rng_ForecastRowLookup,0),MATCH(G$11,[2]!rng_ForecastColumnLookup,0))</f>
        <v>121.15380173964894</v>
      </c>
      <c r="H21" s="112">
        <f>INDEX([2]!tbl_Forecast,MATCH($D$8&amp;$C21&amp;$D$7,[2]!rng_ForecastRowLookup,0),MATCH(H$11,[2]!rng_ForecastColumnLookup,0))</f>
        <v>120.65707115251638</v>
      </c>
      <c r="I21" s="112">
        <f>INDEX([2]!tbl_Forecast,MATCH($D$8&amp;$C21&amp;$D$7,[2]!rng_ForecastRowLookup,0),MATCH(I$11,[2]!rng_ForecastColumnLookup,0))</f>
        <v>120.16237716079107</v>
      </c>
      <c r="J21" s="112">
        <f>INDEX([2]!tbl_Forecast,MATCH($D$8&amp;$C21&amp;$D$7,[2]!rng_ForecastRowLookup,0),MATCH(J$11,[2]!rng_ForecastColumnLookup,0))</f>
        <v>119.66971141443182</v>
      </c>
      <c r="K21" s="112">
        <f>INDEX([2]!tbl_Forecast,MATCH($D$8&amp;$C21&amp;$D$7,[2]!rng_ForecastRowLookup,0),MATCH(K$11,[2]!rng_ForecastColumnLookup,0))</f>
        <v>119.17906559763266</v>
      </c>
      <c r="L21" s="112">
        <f>INDEX([2]!tbl_Forecast,MATCH($D$8&amp;$C21&amp;$D$7,[2]!rng_ForecastRowLookup,0),MATCH(L$11,[2]!rng_ForecastColumnLookup,0))</f>
        <v>118.69043142868237</v>
      </c>
      <c r="M21" s="112">
        <f>INDEX([2]!tbl_Forecast,MATCH($D$8&amp;$C21&amp;$D$7,[2]!rng_ForecastRowLookup,0),MATCH(M$11,[2]!rng_ForecastColumnLookup,0))</f>
        <v>118.20380065982476</v>
      </c>
      <c r="N21" s="112">
        <f>INDEX([2]!tbl_Forecast,MATCH($D$8&amp;$C21&amp;$D$7,[2]!rng_ForecastRowLookup,0),MATCH(N$11,[2]!rng_ForecastColumnLookup,0))</f>
        <v>117.71916507711948</v>
      </c>
      <c r="O21" s="112">
        <f>INDEX([2]!tbl_Forecast,MATCH($D$8&amp;$C21&amp;$D$7,[2]!rng_ForecastRowLookup,0),MATCH(O$11,[2]!rng_ForecastColumnLookup,0))</f>
        <v>117.23651650030328</v>
      </c>
      <c r="P21" s="112">
        <f>INDEX([2]!tbl_Forecast,MATCH($D$8&amp;$C21&amp;$D$7,[2]!rng_ForecastRowLookup,0),MATCH(P$11,[2]!rng_ForecastColumnLookup,0))</f>
        <v>116.75584678265207</v>
      </c>
      <c r="Q21" s="112">
        <f>INDEX([2]!tbl_Forecast,MATCH($D$8&amp;$C21&amp;$D$7,[2]!rng_ForecastRowLookup,0),MATCH(Q$11,[2]!rng_ForecastColumnLookup,0))</f>
        <v>116.27714781084319</v>
      </c>
      <c r="R21" s="112">
        <f>INDEX([2]!tbl_Forecast,MATCH($D$8&amp;$C21&amp;$D$7,[2]!rng_ForecastRowLookup,0),MATCH(R$11,[2]!rng_ForecastColumnLookup,0))</f>
        <v>115.80041150481873</v>
      </c>
      <c r="S21" s="112">
        <f>INDEX([2]!tbl_Forecast,MATCH($D$8&amp;$C21&amp;$D$7,[2]!rng_ForecastRowLookup,0),MATCH(S$11,[2]!rng_ForecastColumnLookup,0))</f>
        <v>115.32562981764897</v>
      </c>
      <c r="T21" s="112">
        <f>INDEX([2]!tbl_Forecast,MATCH($D$8&amp;$C21&amp;$D$7,[2]!rng_ForecastRowLookup,0),MATCH(T$11,[2]!rng_ForecastColumnLookup,0))</f>
        <v>114.8527947353966</v>
      </c>
      <c r="U21" s="112">
        <f>INDEX([2]!tbl_Forecast,MATCH($D$8&amp;$C21&amp;$D$7,[2]!rng_ForecastRowLookup,0),MATCH(U$11,[2]!rng_ForecastColumnLookup,0))</f>
        <v>114.38189827698147</v>
      </c>
      <c r="V21" s="112">
        <f>INDEX([2]!tbl_Forecast,MATCH($D$8&amp;$C21&amp;$D$7,[2]!rng_ForecastRowLookup,0),MATCH(V$11,[2]!rng_ForecastColumnLookup,0))</f>
        <v>113.91293249404585</v>
      </c>
      <c r="W21" s="112">
        <f>INDEX([2]!tbl_Forecast,MATCH($D$8&amp;$C21&amp;$D$7,[2]!rng_ForecastRowLookup,0),MATCH(W$11,[2]!rng_ForecastColumnLookup,0))</f>
        <v>113.44588947082025</v>
      </c>
      <c r="X21" s="112">
        <f>INDEX([2]!tbl_Forecast,MATCH($D$8&amp;$C21&amp;$D$7,[2]!rng_ForecastRowLookup,0),MATCH(X$11,[2]!rng_ForecastColumnLookup,0))</f>
        <v>112.98076132398991</v>
      </c>
      <c r="Y21" s="45"/>
    </row>
    <row r="22" spans="2:25">
      <c r="C22" s="20" t="s">
        <v>374</v>
      </c>
      <c r="E22" s="112">
        <f>INDEX([2]!tbl_Forecast,MATCH($D$8&amp;$C22&amp;$D$7,[2]!rng_ForecastRowLookup,0),MATCH(E$11,[2]!rng_ForecastColumnLookup,0))</f>
        <v>448.69829599576161</v>
      </c>
      <c r="F22" s="112">
        <f>INDEX([2]!tbl_Forecast,MATCH($D$8&amp;$C22&amp;$D$7,[2]!rng_ForecastRowLookup,0),MATCH(F$11,[2]!rng_ForecastColumnLookup,0))</f>
        <v>447.03811230057732</v>
      </c>
      <c r="G22" s="112">
        <f>INDEX([2]!tbl_Forecast,MATCH($D$8&amp;$C22&amp;$D$7,[2]!rng_ForecastRowLookup,0),MATCH(G$11,[2]!rng_ForecastColumnLookup,0))</f>
        <v>445.3840712850652</v>
      </c>
      <c r="H22" s="112">
        <f>INDEX([2]!tbl_Forecast,MATCH($D$8&amp;$C22&amp;$D$7,[2]!rng_ForecastRowLookup,0),MATCH(H$11,[2]!rng_ForecastColumnLookup,0))</f>
        <v>443.73615022131042</v>
      </c>
      <c r="I22" s="112">
        <f>INDEX([2]!tbl_Forecast,MATCH($D$8&amp;$C22&amp;$D$7,[2]!rng_ForecastRowLookup,0),MATCH(I$11,[2]!rng_ForecastColumnLookup,0))</f>
        <v>442.09432646549152</v>
      </c>
      <c r="J22" s="112">
        <f>INDEX([2]!tbl_Forecast,MATCH($D$8&amp;$C22&amp;$D$7,[2]!rng_ForecastRowLookup,0),MATCH(J$11,[2]!rng_ForecastColumnLookup,0))</f>
        <v>440.45857745756916</v>
      </c>
      <c r="K22" s="112">
        <f>INDEX([2]!tbl_Forecast,MATCH($D$8&amp;$C22&amp;$D$7,[2]!rng_ForecastRowLookup,0),MATCH(K$11,[2]!rng_ForecastColumnLookup,0))</f>
        <v>438.82888072097626</v>
      </c>
      <c r="L22" s="112">
        <f>INDEX([2]!tbl_Forecast,MATCH($D$8&amp;$C22&amp;$D$7,[2]!rng_ForecastRowLookup,0),MATCH(L$11,[2]!rng_ForecastColumnLookup,0))</f>
        <v>437.2052138623086</v>
      </c>
      <c r="M22" s="112">
        <f>INDEX([2]!tbl_Forecast,MATCH($D$8&amp;$C22&amp;$D$7,[2]!rng_ForecastRowLookup,0),MATCH(M$11,[2]!rng_ForecastColumnLookup,0))</f>
        <v>435.58755457101802</v>
      </c>
      <c r="N22" s="112">
        <f>INDEX([2]!tbl_Forecast,MATCH($D$8&amp;$C22&amp;$D$7,[2]!rng_ForecastRowLookup,0),MATCH(N$11,[2]!rng_ForecastColumnLookup,0))</f>
        <v>433.97588061910528</v>
      </c>
      <c r="O22" s="112">
        <f>INDEX([2]!tbl_Forecast,MATCH($D$8&amp;$C22&amp;$D$7,[2]!rng_ForecastRowLookup,0),MATCH(O$11,[2]!rng_ForecastColumnLookup,0))</f>
        <v>432.37016986081449</v>
      </c>
      <c r="P22" s="112">
        <f>INDEX([2]!tbl_Forecast,MATCH($D$8&amp;$C22&amp;$D$7,[2]!rng_ForecastRowLookup,0),MATCH(P$11,[2]!rng_ForecastColumnLookup,0))</f>
        <v>430.77040023232951</v>
      </c>
      <c r="Q22" s="112">
        <f>INDEX([2]!tbl_Forecast,MATCH($D$8&amp;$C22&amp;$D$7,[2]!rng_ForecastRowLookup,0),MATCH(Q$11,[2]!rng_ForecastColumnLookup,0))</f>
        <v>429.17654975146979</v>
      </c>
      <c r="R22" s="112">
        <f>INDEX([2]!tbl_Forecast,MATCH($D$8&amp;$C22&amp;$D$7,[2]!rng_ForecastRowLookup,0),MATCH(R$11,[2]!rng_ForecastColumnLookup,0))</f>
        <v>427.58859651738936</v>
      </c>
      <c r="S22" s="112">
        <f>INDEX([2]!tbl_Forecast,MATCH($D$8&amp;$C22&amp;$D$7,[2]!rng_ForecastRowLookup,0),MATCH(S$11,[2]!rng_ForecastColumnLookup,0))</f>
        <v>426.00651871027503</v>
      </c>
      <c r="T22" s="112">
        <f>INDEX([2]!tbl_Forecast,MATCH($D$8&amp;$C22&amp;$D$7,[2]!rng_ForecastRowLookup,0),MATCH(T$11,[2]!rng_ForecastColumnLookup,0))</f>
        <v>424.43029459104702</v>
      </c>
      <c r="U22" s="112">
        <f>INDEX([2]!tbl_Forecast,MATCH($D$8&amp;$C22&amp;$D$7,[2]!rng_ForecastRowLookup,0),MATCH(U$11,[2]!rng_ForecastColumnLookup,0))</f>
        <v>422.85990250106011</v>
      </c>
      <c r="V22" s="112">
        <f>INDEX([2]!tbl_Forecast,MATCH($D$8&amp;$C22&amp;$D$7,[2]!rng_ForecastRowLookup,0),MATCH(V$11,[2]!rng_ForecastColumnLookup,0))</f>
        <v>421.2953208618062</v>
      </c>
      <c r="W22" s="112">
        <f>INDEX([2]!tbl_Forecast,MATCH($D$8&amp;$C22&amp;$D$7,[2]!rng_ForecastRowLookup,0),MATCH(W$11,[2]!rng_ForecastColumnLookup,0))</f>
        <v>419.73652817461749</v>
      </c>
      <c r="X22" s="112">
        <f>INDEX([2]!tbl_Forecast,MATCH($D$8&amp;$C22&amp;$D$7,[2]!rng_ForecastRowLookup,0),MATCH(X$11,[2]!rng_ForecastColumnLookup,0))</f>
        <v>418.18350302037135</v>
      </c>
      <c r="Y22" s="45"/>
    </row>
    <row r="23" spans="2:25">
      <c r="C23" s="20" t="s">
        <v>375</v>
      </c>
      <c r="E23" s="112">
        <f>INDEX([2]!tbl_Forecast,MATCH($D$8&amp;$C23&amp;$D$7,[2]!rng_ForecastRowLookup,0),MATCH(E$11,[2]!rng_ForecastColumnLookup,0))</f>
        <v>53.720939527021244</v>
      </c>
      <c r="F23" s="112">
        <f>INDEX([2]!tbl_Forecast,MATCH($D$8&amp;$C23&amp;$D$7,[2]!rng_ForecastRowLookup,0),MATCH(F$11,[2]!rng_ForecastColumnLookup,0))</f>
        <v>53.237451071278059</v>
      </c>
      <c r="G23" s="112">
        <f>INDEX([2]!tbl_Forecast,MATCH($D$8&amp;$C23&amp;$D$7,[2]!rng_ForecastRowLookup,0),MATCH(G$11,[2]!rng_ForecastColumnLookup,0))</f>
        <v>52.758314011636557</v>
      </c>
      <c r="H23" s="112">
        <f>INDEX([2]!tbl_Forecast,MATCH($D$8&amp;$C23&amp;$D$7,[2]!rng_ForecastRowLookup,0),MATCH(H$11,[2]!rng_ForecastColumnLookup,0))</f>
        <v>52.283489185531828</v>
      </c>
      <c r="I23" s="112">
        <f>INDEX([2]!tbl_Forecast,MATCH($D$8&amp;$C23&amp;$D$7,[2]!rng_ForecastRowLookup,0),MATCH(I$11,[2]!rng_ForecastColumnLookup,0))</f>
        <v>51.812937782862043</v>
      </c>
      <c r="J23" s="112">
        <f>INDEX([2]!tbl_Forecast,MATCH($D$8&amp;$C23&amp;$D$7,[2]!rng_ForecastRowLookup,0),MATCH(J$11,[2]!rng_ForecastColumnLookup,0))</f>
        <v>51.346621342816277</v>
      </c>
      <c r="K23" s="112">
        <f>INDEX([2]!tbl_Forecast,MATCH($D$8&amp;$C23&amp;$D$7,[2]!rng_ForecastRowLookup,0),MATCH(K$11,[2]!rng_ForecastColumnLookup,0))</f>
        <v>50.884501750730934</v>
      </c>
      <c r="L23" s="112">
        <f>INDEX([2]!tbl_Forecast,MATCH($D$8&amp;$C23&amp;$D$7,[2]!rng_ForecastRowLookup,0),MATCH(L$11,[2]!rng_ForecastColumnLookup,0))</f>
        <v>50.426541234974358</v>
      </c>
      <c r="M23" s="112">
        <f>INDEX([2]!tbl_Forecast,MATCH($D$8&amp;$C23&amp;$D$7,[2]!rng_ForecastRowLookup,0),MATCH(M$11,[2]!rng_ForecastColumnLookup,0))</f>
        <v>49.97270236385959</v>
      </c>
      <c r="N23" s="112">
        <f>INDEX([2]!tbl_Forecast,MATCH($D$8&amp;$C23&amp;$D$7,[2]!rng_ForecastRowLookup,0),MATCH(N$11,[2]!rng_ForecastColumnLookup,0))</f>
        <v>49.522948042584851</v>
      </c>
      <c r="O23" s="112">
        <f>INDEX([2]!tbl_Forecast,MATCH($D$8&amp;$C23&amp;$D$7,[2]!rng_ForecastRowLookup,0),MATCH(O$11,[2]!rng_ForecastColumnLookup,0))</f>
        <v>49.077241510201581</v>
      </c>
      <c r="P23" s="112">
        <f>INDEX([2]!tbl_Forecast,MATCH($D$8&amp;$C23&amp;$D$7,[2]!rng_ForecastRowLookup,0),MATCH(P$11,[2]!rng_ForecastColumnLookup,0))</f>
        <v>48.635546336609778</v>
      </c>
      <c r="Q23" s="112">
        <f>INDEX([2]!tbl_Forecast,MATCH($D$8&amp;$C23&amp;$D$7,[2]!rng_ForecastRowLookup,0),MATCH(Q$11,[2]!rng_ForecastColumnLookup,0))</f>
        <v>48.197826419580288</v>
      </c>
      <c r="R23" s="112">
        <f>INDEX([2]!tbl_Forecast,MATCH($D$8&amp;$C23&amp;$D$7,[2]!rng_ForecastRowLookup,0),MATCH(R$11,[2]!rng_ForecastColumnLookup,0))</f>
        <v>47.76404598180406</v>
      </c>
      <c r="S23" s="112">
        <f>INDEX([2]!tbl_Forecast,MATCH($D$8&amp;$C23&amp;$D$7,[2]!rng_ForecastRowLookup,0),MATCH(S$11,[2]!rng_ForecastColumnLookup,0))</f>
        <v>47.33416956796782</v>
      </c>
      <c r="T23" s="112">
        <f>INDEX([2]!tbl_Forecast,MATCH($D$8&amp;$C23&amp;$D$7,[2]!rng_ForecastRowLookup,0),MATCH(T$11,[2]!rng_ForecastColumnLookup,0))</f>
        <v>46.908162041856116</v>
      </c>
      <c r="U23" s="112">
        <f>INDEX([2]!tbl_Forecast,MATCH($D$8&amp;$C23&amp;$D$7,[2]!rng_ForecastRowLookup,0),MATCH(U$11,[2]!rng_ForecastColumnLookup,0))</f>
        <v>46.485988583479411</v>
      </c>
      <c r="V23" s="112">
        <f>INDEX([2]!tbl_Forecast,MATCH($D$8&amp;$C23&amp;$D$7,[2]!rng_ForecastRowLookup,0),MATCH(V$11,[2]!rng_ForecastColumnLookup,0))</f>
        <v>46.067614686228097</v>
      </c>
      <c r="W23" s="112">
        <f>INDEX([2]!tbl_Forecast,MATCH($D$8&amp;$C23&amp;$D$7,[2]!rng_ForecastRowLookup,0),MATCH(W$11,[2]!rng_ForecastColumnLookup,0))</f>
        <v>45.653006154052044</v>
      </c>
      <c r="X23" s="112">
        <f>INDEX([2]!tbl_Forecast,MATCH($D$8&amp;$C23&amp;$D$7,[2]!rng_ForecastRowLookup,0),MATCH(X$11,[2]!rng_ForecastColumnLookup,0))</f>
        <v>45.242129098665572</v>
      </c>
      <c r="Y23" s="45"/>
    </row>
    <row r="24" spans="2:25">
      <c r="C24" s="20" t="s">
        <v>393</v>
      </c>
      <c r="E24" s="112">
        <f>INDEX([2]!tbl_Forecast,MATCH($D$8&amp;$C24&amp;$D$7,[2]!rng_ForecastRowLookup,0),MATCH(E$11,[2]!rng_ForecastColumnLookup,0))</f>
        <v>22.491017060912501</v>
      </c>
      <c r="F24" s="112">
        <f>INDEX([2]!tbl_Forecast,MATCH($D$8&amp;$C24&amp;$D$7,[2]!rng_ForecastRowLookup,0),MATCH(F$11,[2]!rng_ForecastColumnLookup,0))</f>
        <v>22.384859460384995</v>
      </c>
      <c r="G24" s="112">
        <f>INDEX([2]!tbl_Forecast,MATCH($D$8&amp;$C24&amp;$D$7,[2]!rng_ForecastRowLookup,0),MATCH(G$11,[2]!rng_ForecastColumnLookup,0))</f>
        <v>22.279202923731983</v>
      </c>
      <c r="H24" s="112">
        <f>INDEX([2]!tbl_Forecast,MATCH($D$8&amp;$C24&amp;$D$7,[2]!rng_ForecastRowLookup,0),MATCH(H$11,[2]!rng_ForecastColumnLookup,0))</f>
        <v>22.174045085931969</v>
      </c>
      <c r="I24" s="112">
        <f>INDEX([2]!tbl_Forecast,MATCH($D$8&amp;$C24&amp;$D$7,[2]!rng_ForecastRowLookup,0),MATCH(I$11,[2]!rng_ForecastColumnLookup,0))</f>
        <v>22.069383593126368</v>
      </c>
      <c r="J24" s="112">
        <f>INDEX([2]!tbl_Forecast,MATCH($D$8&amp;$C24&amp;$D$7,[2]!rng_ForecastRowLookup,0),MATCH(J$11,[2]!rng_ForecastColumnLookup,0))</f>
        <v>21.965216102566814</v>
      </c>
      <c r="K24" s="112">
        <f>INDEX([2]!tbl_Forecast,MATCH($D$8&amp;$C24&amp;$D$7,[2]!rng_ForecastRowLookup,0),MATCH(K$11,[2]!rng_ForecastColumnLookup,0))</f>
        <v>21.8615402825627</v>
      </c>
      <c r="L24" s="112">
        <f>INDEX([2]!tbl_Forecast,MATCH($D$8&amp;$C24&amp;$D$7,[2]!rng_ForecastRowLookup,0),MATCH(L$11,[2]!rng_ForecastColumnLookup,0))</f>
        <v>21.758353812429004</v>
      </c>
      <c r="M24" s="112">
        <f>INDEX([2]!tbl_Forecast,MATCH($D$8&amp;$C24&amp;$D$7,[2]!rng_ForecastRowLookup,0),MATCH(M$11,[2]!rng_ForecastColumnLookup,0))</f>
        <v>21.655654382434342</v>
      </c>
      <c r="N24" s="112">
        <f>INDEX([2]!tbl_Forecast,MATCH($D$8&amp;$C24&amp;$D$7,[2]!rng_ForecastRowLookup,0),MATCH(N$11,[2]!rng_ForecastColumnLookup,0))</f>
        <v>21.553439693749251</v>
      </c>
      <c r="O24" s="112">
        <f>INDEX([2]!tbl_Forecast,MATCH($D$8&amp;$C24&amp;$D$7,[2]!rng_ForecastRowLookup,0),MATCH(O$11,[2]!rng_ForecastColumnLookup,0))</f>
        <v>21.451707458394754</v>
      </c>
      <c r="P24" s="112">
        <f>INDEX([2]!tbl_Forecast,MATCH($D$8&amp;$C24&amp;$D$7,[2]!rng_ForecastRowLookup,0),MATCH(P$11,[2]!rng_ForecastColumnLookup,0))</f>
        <v>21.350455399191134</v>
      </c>
      <c r="Q24" s="112">
        <f>INDEX([2]!tbl_Forecast,MATCH($D$8&amp;$C24&amp;$D$7,[2]!rng_ForecastRowLookup,0),MATCH(Q$11,[2]!rng_ForecastColumnLookup,0))</f>
        <v>21.249681249706953</v>
      </c>
      <c r="R24" s="112">
        <f>INDEX([2]!tbl_Forecast,MATCH($D$8&amp;$C24&amp;$D$7,[2]!rng_ForecastRowLookup,0),MATCH(R$11,[2]!rng_ForecastColumnLookup,0))</f>
        <v>21.149382754208336</v>
      </c>
      <c r="S24" s="112">
        <f>INDEX([2]!tbl_Forecast,MATCH($D$8&amp;$C24&amp;$D$7,[2]!rng_ForecastRowLookup,0),MATCH(S$11,[2]!rng_ForecastColumnLookup,0))</f>
        <v>21.049557667608472</v>
      </c>
      <c r="T24" s="112">
        <f>INDEX([2]!tbl_Forecast,MATCH($D$8&amp;$C24&amp;$D$7,[2]!rng_ForecastRowLookup,0),MATCH(T$11,[2]!rng_ForecastColumnLookup,0))</f>
        <v>20.950203755417366</v>
      </c>
      <c r="U24" s="112">
        <f>INDEX([2]!tbl_Forecast,MATCH($D$8&amp;$C24&amp;$D$7,[2]!rng_ForecastRowLookup,0),MATCH(U$11,[2]!rng_ForecastColumnLookup,0))</f>
        <v>20.851318793691796</v>
      </c>
      <c r="V24" s="112">
        <f>INDEX([2]!tbl_Forecast,MATCH($D$8&amp;$C24&amp;$D$7,[2]!rng_ForecastRowLookup,0),MATCH(V$11,[2]!rng_ForecastColumnLookup,0))</f>
        <v>20.75290056898557</v>
      </c>
      <c r="W24" s="112">
        <f>INDEX([2]!tbl_Forecast,MATCH($D$8&amp;$C24&amp;$D$7,[2]!rng_ForecastRowLookup,0),MATCH(W$11,[2]!rng_ForecastColumnLookup,0))</f>
        <v>20.654946878299963</v>
      </c>
      <c r="X24" s="112">
        <f>INDEX([2]!tbl_Forecast,MATCH($D$8&amp;$C24&amp;$D$7,[2]!rng_ForecastRowLookup,0),MATCH(X$11,[2]!rng_ForecastColumnLookup,0))</f>
        <v>20.557455529034385</v>
      </c>
      <c r="Y24" s="45"/>
    </row>
    <row r="25" spans="2:25">
      <c r="C25" s="20" t="s">
        <v>376</v>
      </c>
      <c r="E25" s="112">
        <f>INDEX([2]!tbl_Forecast,MATCH($D$8&amp;$C25&amp;$D$7,[2]!rng_ForecastRowLookup,0),MATCH(E$11,[2]!rng_ForecastColumnLookup,0))</f>
        <v>51.550857208753726</v>
      </c>
      <c r="F25" s="112">
        <f>INDEX([2]!tbl_Forecast,MATCH($D$8&amp;$C25&amp;$D$7,[2]!rng_ForecastRowLookup,0),MATCH(F$11,[2]!rng_ForecastColumnLookup,0))</f>
        <v>51.307537162728408</v>
      </c>
      <c r="G25" s="112">
        <f>INDEX([2]!tbl_Forecast,MATCH($D$8&amp;$C25&amp;$D$7,[2]!rng_ForecastRowLookup,0),MATCH(G$11,[2]!rng_ForecastColumnLookup,0))</f>
        <v>51.065365587320336</v>
      </c>
      <c r="H25" s="112">
        <f>INDEX([2]!tbl_Forecast,MATCH($D$8&amp;$C25&amp;$D$7,[2]!rng_ForecastRowLookup,0),MATCH(H$11,[2]!rng_ForecastColumnLookup,0))</f>
        <v>50.824337061748189</v>
      </c>
      <c r="I25" s="112">
        <f>INDEX([2]!tbl_Forecast,MATCH($D$8&amp;$C25&amp;$D$7,[2]!rng_ForecastRowLookup,0),MATCH(I$11,[2]!rng_ForecastColumnLookup,0))</f>
        <v>50.584446190816735</v>
      </c>
      <c r="J25" s="112">
        <f>INDEX([2]!tbl_Forecast,MATCH($D$8&amp;$C25&amp;$D$7,[2]!rng_ForecastRowLookup,0),MATCH(J$11,[2]!rng_ForecastColumnLookup,0))</f>
        <v>50.345687604796083</v>
      </c>
      <c r="K25" s="112">
        <f>INDEX([2]!tbl_Forecast,MATCH($D$8&amp;$C25&amp;$D$7,[2]!rng_ForecastRowLookup,0),MATCH(K$11,[2]!rng_ForecastColumnLookup,0))</f>
        <v>50.108055959301453</v>
      </c>
      <c r="L25" s="112">
        <f>INDEX([2]!tbl_Forecast,MATCH($D$8&amp;$C25&amp;$D$7,[2]!rng_ForecastRowLookup,0),MATCH(L$11,[2]!rng_ForecastColumnLookup,0))</f>
        <v>49.871545935173543</v>
      </c>
      <c r="M25" s="112">
        <f>INDEX([2]!tbl_Forecast,MATCH($D$8&amp;$C25&amp;$D$7,[2]!rng_ForecastRowLookup,0),MATCH(M$11,[2]!rng_ForecastColumnLookup,0))</f>
        <v>49.636152238359529</v>
      </c>
      <c r="N25" s="112">
        <f>INDEX([2]!tbl_Forecast,MATCH($D$8&amp;$C25&amp;$D$7,[2]!rng_ForecastRowLookup,0),MATCH(N$11,[2]!rng_ForecastColumnLookup,0))</f>
        <v>49.40186959979448</v>
      </c>
      <c r="O25" s="112">
        <f>INDEX([2]!tbl_Forecast,MATCH($D$8&amp;$C25&amp;$D$7,[2]!rng_ForecastRowLookup,0),MATCH(O$11,[2]!rng_ForecastColumnLookup,0))</f>
        <v>49.168692775283453</v>
      </c>
      <c r="P25" s="112">
        <f>INDEX([2]!tbl_Forecast,MATCH($D$8&amp;$C25&amp;$D$7,[2]!rng_ForecastRowLookup,0),MATCH(P$11,[2]!rng_ForecastColumnLookup,0))</f>
        <v>48.936616545384119</v>
      </c>
      <c r="Q25" s="112">
        <f>INDEX([2]!tbl_Forecast,MATCH($D$8&amp;$C25&amp;$D$7,[2]!rng_ForecastRowLookup,0),MATCH(Q$11,[2]!rng_ForecastColumnLookup,0))</f>
        <v>48.705635715289908</v>
      </c>
      <c r="R25" s="112">
        <f>INDEX([2]!tbl_Forecast,MATCH($D$8&amp;$C25&amp;$D$7,[2]!rng_ForecastRowLookup,0),MATCH(R$11,[2]!rng_ForecastColumnLookup,0))</f>
        <v>48.475745114713739</v>
      </c>
      <c r="S25" s="112">
        <f>INDEX([2]!tbl_Forecast,MATCH($D$8&amp;$C25&amp;$D$7,[2]!rng_ForecastRowLookup,0),MATCH(S$11,[2]!rng_ForecastColumnLookup,0))</f>
        <v>48.246939597772297</v>
      </c>
      <c r="T25" s="112">
        <f>INDEX([2]!tbl_Forecast,MATCH($D$8&amp;$C25&amp;$D$7,[2]!rng_ForecastRowLookup,0),MATCH(T$11,[2]!rng_ForecastColumnLookup,0))</f>
        <v>48.019214042870807</v>
      </c>
      <c r="U25" s="112">
        <f>INDEX([2]!tbl_Forecast,MATCH($D$8&amp;$C25&amp;$D$7,[2]!rng_ForecastRowLookup,0),MATCH(U$11,[2]!rng_ForecastColumnLookup,0))</f>
        <v>47.792563352588466</v>
      </c>
      <c r="V25" s="112">
        <f>INDEX([2]!tbl_Forecast,MATCH($D$8&amp;$C25&amp;$D$7,[2]!rng_ForecastRowLookup,0),MATCH(V$11,[2]!rng_ForecastColumnLookup,0))</f>
        <v>47.56698245356425</v>
      </c>
      <c r="W25" s="112">
        <f>INDEX([2]!tbl_Forecast,MATCH($D$8&amp;$C25&amp;$D$7,[2]!rng_ForecastRowLookup,0),MATCH(W$11,[2]!rng_ForecastColumnLookup,0))</f>
        <v>47.342466296383435</v>
      </c>
      <c r="X25" s="112">
        <f>INDEX([2]!tbl_Forecast,MATCH($D$8&amp;$C25&amp;$D$7,[2]!rng_ForecastRowLookup,0),MATCH(X$11,[2]!rng_ForecastColumnLookup,0))</f>
        <v>47.119009855464505</v>
      </c>
      <c r="Y25" s="45"/>
    </row>
    <row r="26" spans="2:25">
      <c r="C26" s="20" t="s">
        <v>377</v>
      </c>
      <c r="E26" s="112">
        <f>INDEX([2]!tbl_Forecast,MATCH($D$8&amp;$C26&amp;$D$7,[2]!rng_ForecastRowLookup,0),MATCH(E$11,[2]!rng_ForecastColumnLookup,0))</f>
        <v>170.15189589049527</v>
      </c>
      <c r="F26" s="112">
        <f>INDEX([2]!tbl_Forecast,MATCH($D$8&amp;$C26&amp;$D$7,[2]!rng_ForecastRowLookup,0),MATCH(F$11,[2]!rng_ForecastColumnLookup,0))</f>
        <v>169.74353134035809</v>
      </c>
      <c r="G26" s="112">
        <f>INDEX([2]!tbl_Forecast,MATCH($D$8&amp;$C26&amp;$D$7,[2]!rng_ForecastRowLookup,0),MATCH(G$11,[2]!rng_ForecastColumnLookup,0))</f>
        <v>169.33614686514122</v>
      </c>
      <c r="H26" s="112">
        <f>INDEX([2]!tbl_Forecast,MATCH($D$8&amp;$C26&amp;$D$7,[2]!rng_ForecastRowLookup,0),MATCH(H$11,[2]!rng_ForecastColumnLookup,0))</f>
        <v>168.92974011266489</v>
      </c>
      <c r="I26" s="112">
        <f>INDEX([2]!tbl_Forecast,MATCH($D$8&amp;$C26&amp;$D$7,[2]!rng_ForecastRowLookup,0),MATCH(I$11,[2]!rng_ForecastColumnLookup,0))</f>
        <v>168.52430873639449</v>
      </c>
      <c r="J26" s="112">
        <f>INDEX([2]!tbl_Forecast,MATCH($D$8&amp;$C26&amp;$D$7,[2]!rng_ForecastRowLookup,0),MATCH(J$11,[2]!rng_ForecastColumnLookup,0))</f>
        <v>168.11985039542716</v>
      </c>
      <c r="K26" s="112">
        <f>INDEX([2]!tbl_Forecast,MATCH($D$8&amp;$C26&amp;$D$7,[2]!rng_ForecastRowLookup,0),MATCH(K$11,[2]!rng_ForecastColumnLookup,0))</f>
        <v>167.71636275447813</v>
      </c>
      <c r="L26" s="112">
        <f>INDEX([2]!tbl_Forecast,MATCH($D$8&amp;$C26&amp;$D$7,[2]!rng_ForecastRowLookup,0),MATCH(L$11,[2]!rng_ForecastColumnLookup,0))</f>
        <v>167.31384348386743</v>
      </c>
      <c r="M26" s="112">
        <f>INDEX([2]!tbl_Forecast,MATCH($D$8&amp;$C26&amp;$D$7,[2]!rng_ForecastRowLookup,0),MATCH(M$11,[2]!rng_ForecastColumnLookup,0))</f>
        <v>166.91229025950614</v>
      </c>
      <c r="N26" s="112">
        <f>INDEX([2]!tbl_Forecast,MATCH($D$8&amp;$C26&amp;$D$7,[2]!rng_ForecastRowLookup,0),MATCH(N$11,[2]!rng_ForecastColumnLookup,0))</f>
        <v>166.51170076288332</v>
      </c>
      <c r="O26" s="112">
        <f>INDEX([2]!tbl_Forecast,MATCH($D$8&amp;$C26&amp;$D$7,[2]!rng_ForecastRowLookup,0),MATCH(O$11,[2]!rng_ForecastColumnLookup,0))</f>
        <v>166.11207268105238</v>
      </c>
      <c r="P26" s="112">
        <f>INDEX([2]!tbl_Forecast,MATCH($D$8&amp;$C26&amp;$D$7,[2]!rng_ForecastRowLookup,0),MATCH(P$11,[2]!rng_ForecastColumnLookup,0))</f>
        <v>165.7134037066179</v>
      </c>
      <c r="Q26" s="112">
        <f>INDEX([2]!tbl_Forecast,MATCH($D$8&amp;$C26&amp;$D$7,[2]!rng_ForecastRowLookup,0),MATCH(Q$11,[2]!rng_ForecastColumnLookup,0))</f>
        <v>165.31569153772202</v>
      </c>
      <c r="R26" s="112">
        <f>INDEX([2]!tbl_Forecast,MATCH($D$8&amp;$C26&amp;$D$7,[2]!rng_ForecastRowLookup,0),MATCH(R$11,[2]!rng_ForecastColumnLookup,0))</f>
        <v>164.91893387803151</v>
      </c>
      <c r="S26" s="112">
        <f>INDEX([2]!tbl_Forecast,MATCH($D$8&amp;$C26&amp;$D$7,[2]!rng_ForecastRowLookup,0),MATCH(S$11,[2]!rng_ForecastColumnLookup,0))</f>
        <v>164.52312843672422</v>
      </c>
      <c r="T26" s="112">
        <f>INDEX([2]!tbl_Forecast,MATCH($D$8&amp;$C26&amp;$D$7,[2]!rng_ForecastRowLookup,0),MATCH(T$11,[2]!rng_ForecastColumnLookup,0))</f>
        <v>164.12827292847609</v>
      </c>
      <c r="U26" s="112">
        <f>INDEX([2]!tbl_Forecast,MATCH($D$8&amp;$C26&amp;$D$7,[2]!rng_ForecastRowLookup,0),MATCH(U$11,[2]!rng_ForecastColumnLookup,0))</f>
        <v>163.73436507344778</v>
      </c>
      <c r="V26" s="112">
        <f>INDEX([2]!tbl_Forecast,MATCH($D$8&amp;$C26&amp;$D$7,[2]!rng_ForecastRowLookup,0),MATCH(V$11,[2]!rng_ForecastColumnLookup,0))</f>
        <v>163.3414025972715</v>
      </c>
      <c r="W26" s="112">
        <f>INDEX([2]!tbl_Forecast,MATCH($D$8&amp;$C26&amp;$D$7,[2]!rng_ForecastRowLookup,0),MATCH(W$11,[2]!rng_ForecastColumnLookup,0))</f>
        <v>162.94938323103807</v>
      </c>
      <c r="X26" s="112">
        <f>INDEX([2]!tbl_Forecast,MATCH($D$8&amp;$C26&amp;$D$7,[2]!rng_ForecastRowLookup,0),MATCH(X$11,[2]!rng_ForecastColumnLookup,0))</f>
        <v>162.55830471128357</v>
      </c>
      <c r="Y26" s="45"/>
    </row>
    <row r="27" spans="2:25">
      <c r="C27" s="20" t="s">
        <v>378</v>
      </c>
      <c r="E27" s="112">
        <f>INDEX([2]!tbl_Forecast,MATCH($D$8&amp;$C27&amp;$D$7,[2]!rng_ForecastRowLookup,0),MATCH(E$11,[2]!rng_ForecastColumnLookup,0))</f>
        <v>105.02947953487826</v>
      </c>
      <c r="F27" s="112">
        <f>INDEX([2]!tbl_Forecast,MATCH($D$8&amp;$C27&amp;$D$7,[2]!rng_ForecastRowLookup,0),MATCH(F$11,[2]!rng_ForecastColumnLookup,0))</f>
        <v>104.80891762785501</v>
      </c>
      <c r="G27" s="112">
        <f>INDEX([2]!tbl_Forecast,MATCH($D$8&amp;$C27&amp;$D$7,[2]!rng_ForecastRowLookup,0),MATCH(G$11,[2]!rng_ForecastColumnLookup,0))</f>
        <v>104.58881890083651</v>
      </c>
      <c r="H27" s="112">
        <f>INDEX([2]!tbl_Forecast,MATCH($D$8&amp;$C27&amp;$D$7,[2]!rng_ForecastRowLookup,0),MATCH(H$11,[2]!rng_ForecastColumnLookup,0))</f>
        <v>104.36918238114475</v>
      </c>
      <c r="I27" s="112">
        <f>INDEX([2]!tbl_Forecast,MATCH($D$8&amp;$C27&amp;$D$7,[2]!rng_ForecastRowLookup,0),MATCH(I$11,[2]!rng_ForecastColumnLookup,0))</f>
        <v>104.15000709814436</v>
      </c>
      <c r="J27" s="112">
        <f>INDEX([2]!tbl_Forecast,MATCH($D$8&amp;$C27&amp;$D$7,[2]!rng_ForecastRowLookup,0),MATCH(J$11,[2]!rng_ForecastColumnLookup,0))</f>
        <v>103.93129208323826</v>
      </c>
      <c r="K27" s="112">
        <f>INDEX([2]!tbl_Forecast,MATCH($D$8&amp;$C27&amp;$D$7,[2]!rng_ForecastRowLookup,0),MATCH(K$11,[2]!rng_ForecastColumnLookup,0))</f>
        <v>103.71303636986346</v>
      </c>
      <c r="L27" s="112">
        <f>INDEX([2]!tbl_Forecast,MATCH($D$8&amp;$C27&amp;$D$7,[2]!rng_ForecastRowLookup,0),MATCH(L$11,[2]!rng_ForecastColumnLookup,0))</f>
        <v>103.49523899348674</v>
      </c>
      <c r="M27" s="112">
        <f>INDEX([2]!tbl_Forecast,MATCH($D$8&amp;$C27&amp;$D$7,[2]!rng_ForecastRowLookup,0),MATCH(M$11,[2]!rng_ForecastColumnLookup,0))</f>
        <v>103.27789899160042</v>
      </c>
      <c r="N27" s="112">
        <f>INDEX([2]!tbl_Forecast,MATCH($D$8&amp;$C27&amp;$D$7,[2]!rng_ForecastRowLookup,0),MATCH(N$11,[2]!rng_ForecastColumnLookup,0))</f>
        <v>103.06101540371807</v>
      </c>
      <c r="O27" s="112">
        <f>INDEX([2]!tbl_Forecast,MATCH($D$8&amp;$C27&amp;$D$7,[2]!rng_ForecastRowLookup,0),MATCH(O$11,[2]!rng_ForecastColumnLookup,0))</f>
        <v>102.84458727137024</v>
      </c>
      <c r="P27" s="112">
        <f>INDEX([2]!tbl_Forecast,MATCH($D$8&amp;$C27&amp;$D$7,[2]!rng_ForecastRowLookup,0),MATCH(P$11,[2]!rng_ForecastColumnLookup,0))</f>
        <v>102.62861363810038</v>
      </c>
      <c r="Q27" s="112">
        <f>INDEX([2]!tbl_Forecast,MATCH($D$8&amp;$C27&amp;$D$7,[2]!rng_ForecastRowLookup,0),MATCH(Q$11,[2]!rng_ForecastColumnLookup,0))</f>
        <v>102.41309354946036</v>
      </c>
      <c r="R27" s="112">
        <f>INDEX([2]!tbl_Forecast,MATCH($D$8&amp;$C27&amp;$D$7,[2]!rng_ForecastRowLookup,0),MATCH(R$11,[2]!rng_ForecastColumnLookup,0))</f>
        <v>102.19802605300649</v>
      </c>
      <c r="S27" s="112">
        <f>INDEX([2]!tbl_Forecast,MATCH($D$8&amp;$C27&amp;$D$7,[2]!rng_ForecastRowLookup,0),MATCH(S$11,[2]!rng_ForecastColumnLookup,0))</f>
        <v>101.98341019829519</v>
      </c>
      <c r="T27" s="112">
        <f>INDEX([2]!tbl_Forecast,MATCH($D$8&amp;$C27&amp;$D$7,[2]!rng_ForecastRowLookup,0),MATCH(T$11,[2]!rng_ForecastColumnLookup,0))</f>
        <v>101.76924503687877</v>
      </c>
      <c r="U27" s="112">
        <f>INDEX([2]!tbl_Forecast,MATCH($D$8&amp;$C27&amp;$D$7,[2]!rng_ForecastRowLookup,0),MATCH(U$11,[2]!rng_ForecastColumnLookup,0))</f>
        <v>101.55552962230132</v>
      </c>
      <c r="V27" s="112">
        <f>INDEX([2]!tbl_Forecast,MATCH($D$8&amp;$C27&amp;$D$7,[2]!rng_ForecastRowLookup,0),MATCH(V$11,[2]!rng_ForecastColumnLookup,0))</f>
        <v>101.3422630100945</v>
      </c>
      <c r="W27" s="112">
        <f>INDEX([2]!tbl_Forecast,MATCH($D$8&amp;$C27&amp;$D$7,[2]!rng_ForecastRowLookup,0),MATCH(W$11,[2]!rng_ForecastColumnLookup,0))</f>
        <v>101.1294442577733</v>
      </c>
      <c r="X27" s="112">
        <f>INDEX([2]!tbl_Forecast,MATCH($D$8&amp;$C27&amp;$D$7,[2]!rng_ForecastRowLookup,0),MATCH(X$11,[2]!rng_ForecastColumnLookup,0))</f>
        <v>100.91707242483197</v>
      </c>
      <c r="Y27" s="45"/>
    </row>
    <row r="28" spans="2:25">
      <c r="C28" s="98" t="s">
        <v>394</v>
      </c>
      <c r="E28" s="112">
        <f>INDEX([2]!tbl_Forecast,MATCH($D$8&amp;$C28&amp;$D$7,[2]!rng_ForecastRowLookup,0),MATCH(E$11,[2]!rng_ForecastColumnLookup,0))</f>
        <v>128.74820917277606</v>
      </c>
      <c r="F28" s="112">
        <f>INDEX([2]!tbl_Forecast,MATCH($D$8&amp;$C28&amp;$D$7,[2]!rng_ForecastRowLookup,0),MATCH(F$11,[2]!rng_ForecastColumnLookup,0))</f>
        <v>128.43921347076139</v>
      </c>
      <c r="G28" s="112">
        <f>INDEX([2]!tbl_Forecast,MATCH($D$8&amp;$C28&amp;$D$7,[2]!rng_ForecastRowLookup,0),MATCH(G$11,[2]!rng_ForecastColumnLookup,0))</f>
        <v>128.1309593584316</v>
      </c>
      <c r="H28" s="112">
        <f>INDEX([2]!tbl_Forecast,MATCH($D$8&amp;$C28&amp;$D$7,[2]!rng_ForecastRowLookup,0),MATCH(H$11,[2]!rng_ForecastColumnLookup,0))</f>
        <v>127.82344505597135</v>
      </c>
      <c r="I28" s="112">
        <f>INDEX([2]!tbl_Forecast,MATCH($D$8&amp;$C28&amp;$D$7,[2]!rng_ForecastRowLookup,0),MATCH(I$11,[2]!rng_ForecastColumnLookup,0))</f>
        <v>127.51666878783702</v>
      </c>
      <c r="J28" s="112">
        <f>INDEX([2]!tbl_Forecast,MATCH($D$8&amp;$C28&amp;$D$7,[2]!rng_ForecastRowLookup,0),MATCH(J$11,[2]!rng_ForecastColumnLookup,0))</f>
        <v>127.21062878274621</v>
      </c>
      <c r="K28" s="112">
        <f>INDEX([2]!tbl_Forecast,MATCH($D$8&amp;$C28&amp;$D$7,[2]!rng_ForecastRowLookup,0),MATCH(K$11,[2]!rng_ForecastColumnLookup,0))</f>
        <v>126.90532327366765</v>
      </c>
      <c r="L28" s="112">
        <f>INDEX([2]!tbl_Forecast,MATCH($D$8&amp;$C28&amp;$D$7,[2]!rng_ForecastRowLookup,0),MATCH(L$11,[2]!rng_ForecastColumnLookup,0))</f>
        <v>126.60075049781085</v>
      </c>
      <c r="M28" s="112">
        <f>INDEX([2]!tbl_Forecast,MATCH($D$8&amp;$C28&amp;$D$7,[2]!rng_ForecastRowLookup,0),MATCH(M$11,[2]!rng_ForecastColumnLookup,0))</f>
        <v>126.29690869661611</v>
      </c>
      <c r="N28" s="112">
        <f>INDEX([2]!tbl_Forecast,MATCH($D$8&amp;$C28&amp;$D$7,[2]!rng_ForecastRowLookup,0),MATCH(N$11,[2]!rng_ForecastColumnLookup,0))</f>
        <v>125.99379611574425</v>
      </c>
      <c r="O28" s="112">
        <f>INDEX([2]!tbl_Forecast,MATCH($D$8&amp;$C28&amp;$D$7,[2]!rng_ForecastRowLookup,0),MATCH(O$11,[2]!rng_ForecastColumnLookup,0))</f>
        <v>125.69141100506647</v>
      </c>
      <c r="P28" s="112">
        <f>INDEX([2]!tbl_Forecast,MATCH($D$8&amp;$C28&amp;$D$7,[2]!rng_ForecastRowLookup,0),MATCH(P$11,[2]!rng_ForecastColumnLookup,0))</f>
        <v>125.3897516186543</v>
      </c>
      <c r="Q28" s="112">
        <f>INDEX([2]!tbl_Forecast,MATCH($D$8&amp;$C28&amp;$D$7,[2]!rng_ForecastRowLookup,0),MATCH(Q$11,[2]!rng_ForecastColumnLookup,0))</f>
        <v>125.08881621476955</v>
      </c>
      <c r="R28" s="112">
        <f>INDEX([2]!tbl_Forecast,MATCH($D$8&amp;$C28&amp;$D$7,[2]!rng_ForecastRowLookup,0),MATCH(R$11,[2]!rng_ForecastColumnLookup,0))</f>
        <v>124.78860305585408</v>
      </c>
      <c r="S28" s="112">
        <f>INDEX([2]!tbl_Forecast,MATCH($D$8&amp;$C28&amp;$D$7,[2]!rng_ForecastRowLookup,0),MATCH(S$11,[2]!rng_ForecastColumnLookup,0))</f>
        <v>124.48911040852005</v>
      </c>
      <c r="T28" s="112">
        <f>INDEX([2]!tbl_Forecast,MATCH($D$8&amp;$C28&amp;$D$7,[2]!rng_ForecastRowLookup,0),MATCH(T$11,[2]!rng_ForecastColumnLookup,0))</f>
        <v>124.1903365435396</v>
      </c>
      <c r="U28" s="112">
        <f>INDEX([2]!tbl_Forecast,MATCH($D$8&amp;$C28&amp;$D$7,[2]!rng_ForecastRowLookup,0),MATCH(U$11,[2]!rng_ForecastColumnLookup,0))</f>
        <v>123.8922797358351</v>
      </c>
      <c r="V28" s="112">
        <f>INDEX([2]!tbl_Forecast,MATCH($D$8&amp;$C28&amp;$D$7,[2]!rng_ForecastRowLookup,0),MATCH(V$11,[2]!rng_ForecastColumnLookup,0))</f>
        <v>123.59493826446912</v>
      </c>
      <c r="W28" s="112">
        <f>INDEX([2]!tbl_Forecast,MATCH($D$8&amp;$C28&amp;$D$7,[2]!rng_ForecastRowLookup,0),MATCH(W$11,[2]!rng_ForecastColumnLookup,0))</f>
        <v>123.29831041263438</v>
      </c>
      <c r="X28" s="112">
        <f>INDEX([2]!tbl_Forecast,MATCH($D$8&amp;$C28&amp;$D$7,[2]!rng_ForecastRowLookup,0),MATCH(X$11,[2]!rng_ForecastColumnLookup,0))</f>
        <v>123.00239446764408</v>
      </c>
      <c r="Y28" s="45"/>
    </row>
    <row r="29" spans="2:25">
      <c r="C29" s="20" t="s">
        <v>379</v>
      </c>
      <c r="E29" s="112">
        <f>INDEX([2]!tbl_Forecast,MATCH($D$8&amp;$C29&amp;$D$7,[2]!rng_ForecastRowLookup,0),MATCH(E$11,[2]!rng_ForecastColumnLookup,0))</f>
        <v>375.90224900649127</v>
      </c>
      <c r="F29" s="112">
        <f>INDEX([2]!tbl_Forecast,MATCH($D$8&amp;$C29&amp;$D$7,[2]!rng_ForecastRowLookup,0),MATCH(F$11,[2]!rng_ForecastColumnLookup,0))</f>
        <v>374.21570091594884</v>
      </c>
      <c r="G29" s="112">
        <f>INDEX([2]!tbl_Forecast,MATCH($D$8&amp;$C29&amp;$D$7,[2]!rng_ForecastRowLookup,0),MATCH(G$11,[2]!rng_ForecastColumnLookup,0))</f>
        <v>372.53671980450594</v>
      </c>
      <c r="H29" s="112">
        <f>INDEX([2]!tbl_Forecast,MATCH($D$8&amp;$C29&amp;$D$7,[2]!rng_ForecastRowLookup,0),MATCH(H$11,[2]!rng_ForecastColumnLookup,0))</f>
        <v>370.86527172164978</v>
      </c>
      <c r="I29" s="112">
        <f>INDEX([2]!tbl_Forecast,MATCH($D$8&amp;$C29&amp;$D$7,[2]!rng_ForecastRowLookup,0),MATCH(I$11,[2]!rng_ForecastColumnLookup,0))</f>
        <v>369.20132286919198</v>
      </c>
      <c r="J29" s="112">
        <f>INDEX([2]!tbl_Forecast,MATCH($D$8&amp;$C29&amp;$D$7,[2]!rng_ForecastRowLookup,0),MATCH(J$11,[2]!rng_ForecastColumnLookup,0))</f>
        <v>367.54483960058553</v>
      </c>
      <c r="K29" s="112">
        <f>INDEX([2]!tbl_Forecast,MATCH($D$8&amp;$C29&amp;$D$7,[2]!rng_ForecastRowLookup,0),MATCH(K$11,[2]!rng_ForecastColumnLookup,0))</f>
        <v>365.89578842024423</v>
      </c>
      <c r="L29" s="112">
        <f>INDEX([2]!tbl_Forecast,MATCH($D$8&amp;$C29&amp;$D$7,[2]!rng_ForecastRowLookup,0),MATCH(L$11,[2]!rng_ForecastColumnLookup,0))</f>
        <v>364.25413598286536</v>
      </c>
      <c r="M29" s="112">
        <f>INDEX([2]!tbl_Forecast,MATCH($D$8&amp;$C29&amp;$D$7,[2]!rng_ForecastRowLookup,0),MATCH(M$11,[2]!rng_ForecastColumnLookup,0))</f>
        <v>362.6198490927556</v>
      </c>
      <c r="N29" s="112">
        <f>INDEX([2]!tbl_Forecast,MATCH($D$8&amp;$C29&amp;$D$7,[2]!rng_ForecastRowLookup,0),MATCH(N$11,[2]!rng_ForecastColumnLookup,0))</f>
        <v>360.99289470315949</v>
      </c>
      <c r="O29" s="112">
        <f>INDEX([2]!tbl_Forecast,MATCH($D$8&amp;$C29&amp;$D$7,[2]!rng_ForecastRowLookup,0),MATCH(O$11,[2]!rng_ForecastColumnLookup,0))</f>
        <v>359.37323991559134</v>
      </c>
      <c r="P29" s="112">
        <f>INDEX([2]!tbl_Forecast,MATCH($D$8&amp;$C29&amp;$D$7,[2]!rng_ForecastRowLookup,0),MATCH(P$11,[2]!rng_ForecastColumnLookup,0))</f>
        <v>357.76085197917007</v>
      </c>
      <c r="Q29" s="112">
        <f>INDEX([2]!tbl_Forecast,MATCH($D$8&amp;$C29&amp;$D$7,[2]!rng_ForecastRowLookup,0),MATCH(Q$11,[2]!rng_ForecastColumnLookup,0))</f>
        <v>356.15569828995689</v>
      </c>
      <c r="R29" s="112">
        <f>INDEX([2]!tbl_Forecast,MATCH($D$8&amp;$C29&amp;$D$7,[2]!rng_ForecastRowLookup,0),MATCH(R$11,[2]!rng_ForecastColumnLookup,0))</f>
        <v>354.55774639029596</v>
      </c>
      <c r="S29" s="112">
        <f>INDEX([2]!tbl_Forecast,MATCH($D$8&amp;$C29&amp;$D$7,[2]!rng_ForecastRowLookup,0),MATCH(S$11,[2]!rng_ForecastColumnLookup,0))</f>
        <v>352.96696396815821</v>
      </c>
      <c r="T29" s="112">
        <f>INDEX([2]!tbl_Forecast,MATCH($D$8&amp;$C29&amp;$D$7,[2]!rng_ForecastRowLookup,0),MATCH(T$11,[2]!rng_ForecastColumnLookup,0))</f>
        <v>351.38331885648773</v>
      </c>
      <c r="U29" s="112">
        <f>INDEX([2]!tbl_Forecast,MATCH($D$8&amp;$C29&amp;$D$7,[2]!rng_ForecastRowLookup,0),MATCH(U$11,[2]!rng_ForecastColumnLookup,0))</f>
        <v>349.80677903255156</v>
      </c>
      <c r="V29" s="112">
        <f>INDEX([2]!tbl_Forecast,MATCH($D$8&amp;$C29&amp;$D$7,[2]!rng_ForecastRowLookup,0),MATCH(V$11,[2]!rng_ForecastColumnLookup,0))</f>
        <v>348.23731261729228</v>
      </c>
      <c r="W29" s="112">
        <f>INDEX([2]!tbl_Forecast,MATCH($D$8&amp;$C29&amp;$D$7,[2]!rng_ForecastRowLookup,0),MATCH(W$11,[2]!rng_ForecastColumnLookup,0))</f>
        <v>346.67488787468267</v>
      </c>
      <c r="X29" s="112">
        <f>INDEX([2]!tbl_Forecast,MATCH($D$8&amp;$C29&amp;$D$7,[2]!rng_ForecastRowLookup,0),MATCH(X$11,[2]!rng_ForecastColumnLookup,0))</f>
        <v>345.11947321108494</v>
      </c>
      <c r="Y29" s="45"/>
    </row>
    <row r="30" spans="2:25">
      <c r="C30" s="20" t="s">
        <v>380</v>
      </c>
      <c r="E30" s="112">
        <f>INDEX([2]!tbl_Forecast,MATCH($D$8&amp;$C30&amp;$D$7,[2]!rng_ForecastRowLookup,0),MATCH(E$11,[2]!rng_ForecastColumnLookup,0))</f>
        <v>342.64988330108076</v>
      </c>
      <c r="F30" s="112">
        <f>INDEX([2]!tbl_Forecast,MATCH($D$8&amp;$C30&amp;$D$7,[2]!rng_ForecastRowLookup,0),MATCH(F$11,[2]!rng_ForecastColumnLookup,0))</f>
        <v>339.56603435137106</v>
      </c>
      <c r="G30" s="112">
        <f>INDEX([2]!tbl_Forecast,MATCH($D$8&amp;$C30&amp;$D$7,[2]!rng_ForecastRowLookup,0),MATCH(G$11,[2]!rng_ForecastColumnLookup,0))</f>
        <v>336.50994004220871</v>
      </c>
      <c r="H30" s="112">
        <f>INDEX([2]!tbl_Forecast,MATCH($D$8&amp;$C30&amp;$D$7,[2]!rng_ForecastRowLookup,0),MATCH(H$11,[2]!rng_ForecastColumnLookup,0))</f>
        <v>333.48135058182885</v>
      </c>
      <c r="I30" s="112">
        <f>INDEX([2]!tbl_Forecast,MATCH($D$8&amp;$C30&amp;$D$7,[2]!rng_ForecastRowLookup,0),MATCH(I$11,[2]!rng_ForecastColumnLookup,0))</f>
        <v>330.48001842659238</v>
      </c>
      <c r="J30" s="112">
        <f>INDEX([2]!tbl_Forecast,MATCH($D$8&amp;$C30&amp;$D$7,[2]!rng_ForecastRowLookup,0),MATCH(J$11,[2]!rng_ForecastColumnLookup,0))</f>
        <v>327.50569826075304</v>
      </c>
      <c r="K30" s="112">
        <f>INDEX([2]!tbl_Forecast,MATCH($D$8&amp;$C30&amp;$D$7,[2]!rng_ForecastRowLookup,0),MATCH(K$11,[2]!rng_ForecastColumnLookup,0))</f>
        <v>324.55814697640625</v>
      </c>
      <c r="L30" s="112">
        <f>INDEX([2]!tbl_Forecast,MATCH($D$8&amp;$C30&amp;$D$7,[2]!rng_ForecastRowLookup,0),MATCH(L$11,[2]!rng_ForecastColumnLookup,0))</f>
        <v>321.63712365361863</v>
      </c>
      <c r="M30" s="112">
        <f>INDEX([2]!tbl_Forecast,MATCH($D$8&amp;$C30&amp;$D$7,[2]!rng_ForecastRowLookup,0),MATCH(M$11,[2]!rng_ForecastColumnLookup,0))</f>
        <v>318.7423895407361</v>
      </c>
      <c r="N30" s="112">
        <f>INDEX([2]!tbl_Forecast,MATCH($D$8&amp;$C30&amp;$D$7,[2]!rng_ForecastRowLookup,0),MATCH(N$11,[2]!rng_ForecastColumnLookup,0))</f>
        <v>315.87370803486942</v>
      </c>
      <c r="O30" s="112">
        <f>INDEX([2]!tbl_Forecast,MATCH($D$8&amp;$C30&amp;$D$7,[2]!rng_ForecastRowLookup,0),MATCH(O$11,[2]!rng_ForecastColumnLookup,0))</f>
        <v>313.03084466255564</v>
      </c>
      <c r="P30" s="112">
        <f>INDEX([2]!tbl_Forecast,MATCH($D$8&amp;$C30&amp;$D$7,[2]!rng_ForecastRowLookup,0),MATCH(P$11,[2]!rng_ForecastColumnLookup,0))</f>
        <v>310.21356706059254</v>
      </c>
      <c r="Q30" s="112">
        <f>INDEX([2]!tbl_Forecast,MATCH($D$8&amp;$C30&amp;$D$7,[2]!rng_ForecastRowLookup,0),MATCH(Q$11,[2]!rng_ForecastColumnLookup,0))</f>
        <v>307.42164495704725</v>
      </c>
      <c r="R30" s="112">
        <f>INDEX([2]!tbl_Forecast,MATCH($D$8&amp;$C30&amp;$D$7,[2]!rng_ForecastRowLookup,0),MATCH(R$11,[2]!rng_ForecastColumnLookup,0))</f>
        <v>304.65485015243382</v>
      </c>
      <c r="S30" s="112">
        <f>INDEX([2]!tbl_Forecast,MATCH($D$8&amp;$C30&amp;$D$7,[2]!rng_ForecastRowLookup,0),MATCH(S$11,[2]!rng_ForecastColumnLookup,0))</f>
        <v>301.9129565010619</v>
      </c>
      <c r="T30" s="112">
        <f>INDEX([2]!tbl_Forecast,MATCH($D$8&amp;$C30&amp;$D$7,[2]!rng_ForecastRowLookup,0),MATCH(T$11,[2]!rng_ForecastColumnLookup,0))</f>
        <v>299.19573989255235</v>
      </c>
      <c r="U30" s="112">
        <f>INDEX([2]!tbl_Forecast,MATCH($D$8&amp;$C30&amp;$D$7,[2]!rng_ForecastRowLookup,0),MATCH(U$11,[2]!rng_ForecastColumnLookup,0))</f>
        <v>296.50297823351934</v>
      </c>
      <c r="V30" s="112">
        <f>INDEX([2]!tbl_Forecast,MATCH($D$8&amp;$C30&amp;$D$7,[2]!rng_ForecastRowLookup,0),MATCH(V$11,[2]!rng_ForecastColumnLookup,0))</f>
        <v>293.83445142941764</v>
      </c>
      <c r="W30" s="112">
        <f>INDEX([2]!tbl_Forecast,MATCH($D$8&amp;$C30&amp;$D$7,[2]!rng_ForecastRowLookup,0),MATCH(W$11,[2]!rng_ForecastColumnLookup,0))</f>
        <v>291.18994136655289</v>
      </c>
      <c r="X30" s="112">
        <f>INDEX([2]!tbl_Forecast,MATCH($D$8&amp;$C30&amp;$D$7,[2]!rng_ForecastRowLookup,0),MATCH(X$11,[2]!rng_ForecastColumnLookup,0))</f>
        <v>288.5692318942539</v>
      </c>
      <c r="Y30" s="45"/>
    </row>
    <row r="31" spans="2:25">
      <c r="B31" s="146"/>
      <c r="E31" s="118">
        <f>SUM(E13:E30)</f>
        <v>3371.0405269479006</v>
      </c>
      <c r="F31" s="118">
        <f t="shared" ref="F31:X31" si="2">SUM(F13:F30)</f>
        <v>3356.5369104716883</v>
      </c>
      <c r="G31" s="118">
        <f t="shared" si="2"/>
        <v>3342.1075656435023</v>
      </c>
      <c r="H31" s="118">
        <f t="shared" si="2"/>
        <v>3327.7520346049623</v>
      </c>
      <c r="I31" s="118">
        <f t="shared" si="2"/>
        <v>3313.4698627952139</v>
      </c>
      <c r="J31" s="118">
        <f t="shared" si="2"/>
        <v>3299.2605989245808</v>
      </c>
      <c r="K31" s="118">
        <f t="shared" si="2"/>
        <v>3285.1237949484457</v>
      </c>
      <c r="L31" s="118">
        <f t="shared" si="2"/>
        <v>3271.0590060413433</v>
      </c>
      <c r="M31" s="118">
        <f t="shared" si="2"/>
        <v>3257.0657905712806</v>
      </c>
      <c r="N31" s="118">
        <f t="shared" si="2"/>
        <v>3243.1437100742696</v>
      </c>
      <c r="O31" s="118">
        <f t="shared" si="2"/>
        <v>3229.2923292290834</v>
      </c>
      <c r="P31" s="118">
        <f t="shared" si="2"/>
        <v>3215.5112158322117</v>
      </c>
      <c r="Q31" s="118">
        <f t="shared" si="2"/>
        <v>3201.7999407730422</v>
      </c>
      <c r="R31" s="118">
        <f t="shared" si="2"/>
        <v>3188.1580780092468</v>
      </c>
      <c r="S31" s="118">
        <f t="shared" si="2"/>
        <v>3174.5852045423726</v>
      </c>
      <c r="T31" s="118">
        <f t="shared" si="2"/>
        <v>3161.0809003936483</v>
      </c>
      <c r="U31" s="118">
        <f t="shared" si="2"/>
        <v>3147.644748579979</v>
      </c>
      <c r="V31" s="118">
        <f t="shared" si="2"/>
        <v>3134.2763350901637</v>
      </c>
      <c r="W31" s="118">
        <f t="shared" si="2"/>
        <v>3120.9752488612994</v>
      </c>
      <c r="X31" s="118">
        <f t="shared" si="2"/>
        <v>3107.74108175539</v>
      </c>
      <c r="Y31" s="117"/>
    </row>
    <row r="32" spans="2:25">
      <c r="E32" s="114"/>
      <c r="F32" s="114"/>
      <c r="G32" s="114"/>
      <c r="H32" s="114"/>
      <c r="I32" s="114"/>
      <c r="J32" s="114"/>
      <c r="K32" s="114"/>
      <c r="L32" s="114"/>
      <c r="M32" s="114"/>
      <c r="N32" s="114"/>
      <c r="O32" s="114"/>
      <c r="P32" s="114"/>
      <c r="Q32" s="114"/>
      <c r="R32" s="114"/>
      <c r="S32" s="114"/>
      <c r="T32" s="114"/>
      <c r="U32" s="114"/>
      <c r="V32" s="114"/>
      <c r="W32" s="114"/>
      <c r="X32" s="114"/>
      <c r="Y32" s="45"/>
    </row>
    <row r="33" spans="1:25">
      <c r="B33" s="42"/>
      <c r="E33" s="118"/>
      <c r="F33" s="42"/>
      <c r="G33" s="118"/>
      <c r="H33" s="118"/>
      <c r="I33" s="118"/>
      <c r="J33" s="118"/>
      <c r="K33" s="118"/>
      <c r="L33" s="118"/>
      <c r="M33" s="118"/>
      <c r="N33" s="118"/>
      <c r="O33" s="118"/>
      <c r="P33" s="118"/>
      <c r="Q33" s="118"/>
      <c r="R33" s="118"/>
      <c r="S33" s="118"/>
      <c r="T33" s="118"/>
      <c r="U33" s="118"/>
      <c r="V33" s="118"/>
      <c r="W33" s="118"/>
      <c r="X33" s="118"/>
      <c r="Y33" s="42"/>
    </row>
    <row r="34" spans="1:25">
      <c r="A34" s="47" t="s">
        <v>410</v>
      </c>
      <c r="B34" s="47"/>
      <c r="C34" s="47"/>
      <c r="D34" s="147" t="s">
        <v>46</v>
      </c>
      <c r="E34" s="47">
        <f>E11</f>
        <v>2016</v>
      </c>
      <c r="F34" s="47">
        <f t="shared" ref="F34:X34" si="3">F11</f>
        <v>2017</v>
      </c>
      <c r="G34" s="47">
        <f t="shared" si="3"/>
        <v>2018</v>
      </c>
      <c r="H34" s="47">
        <f t="shared" si="3"/>
        <v>2019</v>
      </c>
      <c r="I34" s="47">
        <f t="shared" si="3"/>
        <v>2020</v>
      </c>
      <c r="J34" s="47">
        <f t="shared" si="3"/>
        <v>2021</v>
      </c>
      <c r="K34" s="47">
        <f t="shared" si="3"/>
        <v>2022</v>
      </c>
      <c r="L34" s="47">
        <f t="shared" si="3"/>
        <v>2023</v>
      </c>
      <c r="M34" s="47">
        <f t="shared" si="3"/>
        <v>2024</v>
      </c>
      <c r="N34" s="47">
        <f t="shared" si="3"/>
        <v>2025</v>
      </c>
      <c r="O34" s="47">
        <f t="shared" si="3"/>
        <v>2026</v>
      </c>
      <c r="P34" s="47">
        <f t="shared" si="3"/>
        <v>2027</v>
      </c>
      <c r="Q34" s="47">
        <f t="shared" si="3"/>
        <v>2028</v>
      </c>
      <c r="R34" s="47">
        <f t="shared" si="3"/>
        <v>2029</v>
      </c>
      <c r="S34" s="47">
        <f t="shared" si="3"/>
        <v>2030</v>
      </c>
      <c r="T34" s="47">
        <f t="shared" si="3"/>
        <v>2031</v>
      </c>
      <c r="U34" s="47">
        <f t="shared" si="3"/>
        <v>2032</v>
      </c>
      <c r="V34" s="47">
        <f t="shared" si="3"/>
        <v>2033</v>
      </c>
      <c r="W34" s="47">
        <f t="shared" si="3"/>
        <v>2034</v>
      </c>
      <c r="X34" s="47">
        <f t="shared" si="3"/>
        <v>2035</v>
      </c>
      <c r="Y34" s="148">
        <v>0.85</v>
      </c>
    </row>
    <row r="35" spans="1:25">
      <c r="A35" s="115"/>
      <c r="B35" s="115"/>
      <c r="C35" s="47" t="str">
        <f>C8</f>
        <v>MotorsRewind-NR</v>
      </c>
      <c r="D35" s="147" t="str">
        <f>VLOOKUP(C35,[1]ACHIEV!$B$12:$C$100,2,FALSE)</f>
        <v>LO12Med</v>
      </c>
      <c r="E35" s="48">
        <f>VLOOKUP($C$35,[1]!ACHIEV,MATCH(E$11,$E$11:$X$11,0)+2,FALSE)</f>
        <v>0.10937459468255628</v>
      </c>
      <c r="F35" s="48">
        <f>VLOOKUP($C$35,[1]!ACHIEV,MATCH(F$11,$E$11:$X$11,0)+2,FALSE)</f>
        <v>0.21874918936511256</v>
      </c>
      <c r="G35" s="48">
        <f>VLOOKUP($C$35,[1]!ACHIEV,MATCH(G$11,$E$11:$X$11,0)+2,FALSE)</f>
        <v>0.32812378404766884</v>
      </c>
      <c r="H35" s="48">
        <f>VLOOKUP($C$35,[1]!ACHIEV,MATCH(H$11,$E$11:$X$11,0)+2,FALSE)</f>
        <v>0.43749837873022512</v>
      </c>
      <c r="I35" s="48">
        <f>VLOOKUP($C$35,[1]!ACHIEV,MATCH(I$11,$E$11:$X$11,0)+2,FALSE)</f>
        <v>0.5468729734127814</v>
      </c>
      <c r="J35" s="48">
        <f>VLOOKUP($C$35,[1]!ACHIEV,MATCH(J$11,$E$11:$X$11,0)+2,FALSE)</f>
        <v>0.64531010862708205</v>
      </c>
      <c r="K35" s="48">
        <f>VLOOKUP($C$35,[1]!ACHIEV,MATCH(K$11,$E$11:$X$11,0)+2,FALSE)</f>
        <v>0.7240598167985226</v>
      </c>
      <c r="L35" s="48">
        <f>VLOOKUP($C$35,[1]!ACHIEV,MATCH(L$11,$E$11:$X$11,0)+2,FALSE)</f>
        <v>0.78705958333567505</v>
      </c>
      <c r="M35" s="48">
        <f>VLOOKUP($C$35,[1]!ACHIEV,MATCH(M$11,$E$11:$X$11,0)+2,FALSE)</f>
        <v>0.83745939656539703</v>
      </c>
      <c r="N35" s="48">
        <f>VLOOKUP($C$35,[1]!ACHIEV,MATCH(N$11,$E$11:$X$11,0)+2,FALSE)</f>
        <v>0.87777924714917455</v>
      </c>
      <c r="O35" s="48">
        <f>VLOOKUP($C$35,[1]!ACHIEV,MATCH(O$11,$E$11:$X$11,0)+2,FALSE)</f>
        <v>0.91003512761619654</v>
      </c>
      <c r="P35" s="48">
        <f>VLOOKUP($C$35,[1]!ACHIEV,MATCH(P$11,$E$11:$X$11,0)+2,FALSE)</f>
        <v>0.93583983198981413</v>
      </c>
      <c r="Q35" s="48">
        <f>VLOOKUP($C$35,[1]!ACHIEV,MATCH(Q$11,$E$11:$X$11,0)+2,FALSE)</f>
        <v>0.9564835954887082</v>
      </c>
      <c r="R35" s="48">
        <f>VLOOKUP($C$35,[1]!ACHIEV,MATCH(R$11,$E$11:$X$11,0)+2,FALSE)</f>
        <v>0.97299860628782353</v>
      </c>
      <c r="S35" s="48">
        <f>VLOOKUP($C$35,[1]!ACHIEV,MATCH(S$11,$E$11:$X$11,0)+2,FALSE)</f>
        <v>0.9862106149271157</v>
      </c>
      <c r="T35" s="48">
        <f>VLOOKUP($C$35,[1]!ACHIEV,MATCH(T$11,$E$11:$X$11,0)+2,FALSE)</f>
        <v>0.99678022183854953</v>
      </c>
      <c r="U35" s="48">
        <f>VLOOKUP($C$35,[1]!ACHIEV,MATCH(U$11,$E$11:$X$11,0)+2,FALSE)</f>
        <v>0.99685231466234414</v>
      </c>
      <c r="V35" s="48">
        <f>VLOOKUP($C$35,[1]!ACHIEV,MATCH(V$11,$E$11:$X$11,0)+2,FALSE)</f>
        <v>0.99687806209941365</v>
      </c>
      <c r="W35" s="48">
        <f>VLOOKUP($C$35,[1]!ACHIEV,MATCH(W$11,$E$11:$X$11,0)+2,FALSE)</f>
        <v>0.99688683963477831</v>
      </c>
      <c r="X35" s="48">
        <f>VLOOKUP($C$35,[1]!ACHIEV,MATCH(X$11,$E$11:$X$11,0)+2,FALSE)</f>
        <v>0.99688970187457115</v>
      </c>
      <c r="Y35" s="42"/>
    </row>
    <row r="36" spans="1:25">
      <c r="A36" s="623">
        <f>1/8</f>
        <v>0.125</v>
      </c>
      <c r="B36" s="236"/>
      <c r="C36" s="20" t="str">
        <f>C13</f>
        <v>Large Off</v>
      </c>
      <c r="D36" s="175"/>
      <c r="E36" s="174">
        <f>E13*E$35*$Y$34*$A36</f>
        <v>4.4170252222073723</v>
      </c>
      <c r="F36" s="174">
        <f t="shared" ref="F36:X50" si="4">F13*F$35*$Y$34*$A36</f>
        <v>8.8075482930814992</v>
      </c>
      <c r="G36" s="174">
        <f t="shared" si="4"/>
        <v>13.171688472303384</v>
      </c>
      <c r="H36" s="174">
        <f t="shared" si="4"/>
        <v>17.509564542515296</v>
      </c>
      <c r="I36" s="174">
        <f t="shared" si="4"/>
        <v>21.821294811109691</v>
      </c>
      <c r="J36" s="174">
        <f t="shared" si="4"/>
        <v>25.671880493478106</v>
      </c>
      <c r="K36" s="174">
        <f t="shared" si="4"/>
        <v>28.71830598647874</v>
      </c>
      <c r="L36" s="174">
        <f t="shared" si="4"/>
        <v>31.123407717381411</v>
      </c>
      <c r="M36" s="174">
        <f t="shared" si="4"/>
        <v>33.017063797361679</v>
      </c>
      <c r="N36" s="174">
        <f t="shared" si="4"/>
        <v>34.502864785348009</v>
      </c>
      <c r="O36" s="174">
        <f t="shared" si="4"/>
        <v>35.663434289264188</v>
      </c>
      <c r="P36" s="174">
        <f t="shared" si="4"/>
        <v>36.564672677578322</v>
      </c>
      <c r="Q36" s="174">
        <f t="shared" si="4"/>
        <v>37.259141863632287</v>
      </c>
      <c r="R36" s="174">
        <f t="shared" si="4"/>
        <v>37.788765009620946</v>
      </c>
      <c r="S36" s="174">
        <f t="shared" si="4"/>
        <v>38.186979810483926</v>
      </c>
      <c r="T36" s="174">
        <f t="shared" si="4"/>
        <v>38.480455953135824</v>
      </c>
      <c r="U36" s="174">
        <f t="shared" si="4"/>
        <v>38.367789361677247</v>
      </c>
      <c r="V36" s="174">
        <f t="shared" si="4"/>
        <v>38.253674012189222</v>
      </c>
      <c r="W36" s="174">
        <f t="shared" si="4"/>
        <v>38.139248804200804</v>
      </c>
      <c r="X36" s="174">
        <f t="shared" si="4"/>
        <v>38.024940233855375</v>
      </c>
      <c r="Y36" s="246">
        <f>X13*$Y$34</f>
        <v>305.14862506736722</v>
      </c>
    </row>
    <row r="37" spans="1:25">
      <c r="A37" s="623">
        <f t="shared" ref="A37:A53" si="5">1/8</f>
        <v>0.125</v>
      </c>
      <c r="B37" s="236"/>
      <c r="C37" s="20" t="str">
        <f t="shared" ref="C37:C53" si="6">C14</f>
        <v>Medium Off</v>
      </c>
      <c r="D37" s="175"/>
      <c r="E37" s="174">
        <f t="shared" ref="E37:T53" si="7">E14*E$35*$Y$34*$A37</f>
        <v>2.2165628498481271</v>
      </c>
      <c r="F37" s="174">
        <f t="shared" si="7"/>
        <v>4.4198263225971663</v>
      </c>
      <c r="G37" s="174">
        <f t="shared" si="7"/>
        <v>6.609850265444063</v>
      </c>
      <c r="H37" s="174">
        <f t="shared" si="7"/>
        <v>8.7866942861969743</v>
      </c>
      <c r="I37" s="174">
        <f t="shared" si="7"/>
        <v>10.950417754172976</v>
      </c>
      <c r="J37" s="174">
        <f t="shared" si="7"/>
        <v>12.882728471074341</v>
      </c>
      <c r="K37" s="174">
        <f t="shared" si="7"/>
        <v>14.411493473063832</v>
      </c>
      <c r="L37" s="174">
        <f t="shared" si="7"/>
        <v>15.618427750917045</v>
      </c>
      <c r="M37" s="174">
        <f t="shared" si="7"/>
        <v>16.568707069262363</v>
      </c>
      <c r="N37" s="174">
        <f t="shared" si="7"/>
        <v>17.314315506289198</v>
      </c>
      <c r="O37" s="174">
        <f t="shared" si="7"/>
        <v>17.89671545141826</v>
      </c>
      <c r="P37" s="174">
        <f t="shared" si="7"/>
        <v>18.348977195442398</v>
      </c>
      <c r="Q37" s="174">
        <f t="shared" si="7"/>
        <v>18.697477491621871</v>
      </c>
      <c r="R37" s="174">
        <f t="shared" si="7"/>
        <v>18.963254328013015</v>
      </c>
      <c r="S37" s="174">
        <f t="shared" si="7"/>
        <v>19.163087493876503</v>
      </c>
      <c r="T37" s="174">
        <f t="shared" si="7"/>
        <v>19.310360439443656</v>
      </c>
      <c r="U37" s="174">
        <f t="shared" si="4"/>
        <v>19.253821803487831</v>
      </c>
      <c r="V37" s="174">
        <f t="shared" si="4"/>
        <v>19.196556148086803</v>
      </c>
      <c r="W37" s="174">
        <f t="shared" si="4"/>
        <v>19.1391349987037</v>
      </c>
      <c r="X37" s="174">
        <f t="shared" si="4"/>
        <v>19.081772380719762</v>
      </c>
      <c r="Y37" s="246">
        <f t="shared" ref="Y37:Y53" si="8">X14*$Y$34</f>
        <v>153.13046042977888</v>
      </c>
    </row>
    <row r="38" spans="1:25">
      <c r="A38" s="623">
        <f t="shared" si="5"/>
        <v>0.125</v>
      </c>
      <c r="B38" s="236"/>
      <c r="C38" s="20" t="str">
        <f t="shared" si="6"/>
        <v>Small Off</v>
      </c>
      <c r="D38" s="175"/>
      <c r="E38" s="174">
        <f t="shared" si="7"/>
        <v>2.1393349741593184</v>
      </c>
      <c r="F38" s="174">
        <f t="shared" si="4"/>
        <v>4.2658339384736808</v>
      </c>
      <c r="G38" s="174">
        <f t="shared" si="4"/>
        <v>6.3795546549873903</v>
      </c>
      <c r="H38" s="174">
        <f t="shared" si="4"/>
        <v>8.4805546546965704</v>
      </c>
      <c r="I38" s="174">
        <f t="shared" si="4"/>
        <v>10.568891238415601</v>
      </c>
      <c r="J38" s="174">
        <f t="shared" si="4"/>
        <v>12.433877786346418</v>
      </c>
      <c r="K38" s="174">
        <f t="shared" si="4"/>
        <v>13.909378666572282</v>
      </c>
      <c r="L38" s="174">
        <f t="shared" si="4"/>
        <v>15.074261815407882</v>
      </c>
      <c r="M38" s="174">
        <f t="shared" si="4"/>
        <v>15.991432190746304</v>
      </c>
      <c r="N38" s="174">
        <f t="shared" si="4"/>
        <v>16.711062679215903</v>
      </c>
      <c r="O38" s="174">
        <f t="shared" si="4"/>
        <v>17.273171067727624</v>
      </c>
      <c r="P38" s="174">
        <f t="shared" si="4"/>
        <v>17.709675435980213</v>
      </c>
      <c r="Q38" s="174">
        <f t="shared" si="4"/>
        <v>18.046033537521403</v>
      </c>
      <c r="R38" s="174">
        <f t="shared" si="4"/>
        <v>18.302550370081303</v>
      </c>
      <c r="S38" s="174">
        <f t="shared" si="4"/>
        <v>18.49542109366941</v>
      </c>
      <c r="T38" s="174">
        <f t="shared" si="4"/>
        <v>18.637562862047815</v>
      </c>
      <c r="U38" s="174">
        <f t="shared" si="4"/>
        <v>18.58299410425245</v>
      </c>
      <c r="V38" s="174">
        <f t="shared" si="4"/>
        <v>18.527723657296267</v>
      </c>
      <c r="W38" s="174">
        <f t="shared" si="4"/>
        <v>18.472303133966594</v>
      </c>
      <c r="X38" s="174">
        <f t="shared" si="4"/>
        <v>18.416939102727511</v>
      </c>
      <c r="Y38" s="246">
        <f t="shared" si="8"/>
        <v>147.79519995518808</v>
      </c>
    </row>
    <row r="39" spans="1:25">
      <c r="A39" s="623">
        <f t="shared" si="5"/>
        <v>0.125</v>
      </c>
      <c r="B39" s="236"/>
      <c r="C39" s="20" t="str">
        <f t="shared" si="6"/>
        <v>XLarge Ret</v>
      </c>
      <c r="D39" s="175"/>
      <c r="E39" s="174">
        <f t="shared" si="7"/>
        <v>1.6078576680174783</v>
      </c>
      <c r="F39" s="174">
        <f t="shared" si="4"/>
        <v>3.2009230454891955</v>
      </c>
      <c r="G39" s="174">
        <f t="shared" si="4"/>
        <v>4.7792981992199168</v>
      </c>
      <c r="H39" s="174">
        <f t="shared" si="4"/>
        <v>6.3430845700046747</v>
      </c>
      <c r="I39" s="174">
        <f t="shared" si="4"/>
        <v>7.8923829762283146</v>
      </c>
      <c r="J39" s="174">
        <f t="shared" si="4"/>
        <v>9.2701720571544435</v>
      </c>
      <c r="K39" s="174">
        <f t="shared" si="4"/>
        <v>10.353600633708128</v>
      </c>
      <c r="L39" s="174">
        <f t="shared" si="4"/>
        <v>11.202687222572044</v>
      </c>
      <c r="M39" s="174">
        <f t="shared" si="4"/>
        <v>11.865225478372846</v>
      </c>
      <c r="N39" s="174">
        <f t="shared" si="4"/>
        <v>12.379274154921386</v>
      </c>
      <c r="O39" s="174">
        <f t="shared" si="4"/>
        <v>12.775139911141396</v>
      </c>
      <c r="P39" s="174">
        <f t="shared" si="4"/>
        <v>13.076956259080477</v>
      </c>
      <c r="Q39" s="174">
        <f t="shared" si="4"/>
        <v>13.303940911784142</v>
      </c>
      <c r="R39" s="174">
        <f t="shared" si="4"/>
        <v>13.471397034548781</v>
      </c>
      <c r="S39" s="174">
        <f t="shared" si="4"/>
        <v>13.591510561313402</v>
      </c>
      <c r="T39" s="174">
        <f t="shared" si="4"/>
        <v>13.673985113642706</v>
      </c>
      <c r="U39" s="174">
        <f t="shared" si="4"/>
        <v>13.612069213306837</v>
      </c>
      <c r="V39" s="174">
        <f t="shared" si="4"/>
        <v>13.549803660212564</v>
      </c>
      <c r="W39" s="174">
        <f t="shared" si="4"/>
        <v>13.487593320914206</v>
      </c>
      <c r="X39" s="174">
        <f t="shared" si="4"/>
        <v>13.425588938786024</v>
      </c>
      <c r="Y39" s="246">
        <f t="shared" si="8"/>
        <v>107.73981445321608</v>
      </c>
    </row>
    <row r="40" spans="1:25">
      <c r="A40" s="623">
        <f t="shared" si="5"/>
        <v>0.125</v>
      </c>
      <c r="B40" s="236"/>
      <c r="C40" s="20" t="str">
        <f t="shared" si="6"/>
        <v>Large Ret</v>
      </c>
      <c r="D40" s="175"/>
      <c r="E40" s="174">
        <f t="shared" si="7"/>
        <v>2.4283051289444995</v>
      </c>
      <c r="F40" s="174">
        <f t="shared" si="4"/>
        <v>4.83426985070271</v>
      </c>
      <c r="G40" s="174">
        <f t="shared" si="4"/>
        <v>7.2180483140842142</v>
      </c>
      <c r="H40" s="174">
        <f t="shared" si="4"/>
        <v>9.5797937224525711</v>
      </c>
      <c r="I40" s="174">
        <f t="shared" si="4"/>
        <v>11.919658339161609</v>
      </c>
      <c r="J40" s="174">
        <f t="shared" si="4"/>
        <v>14.000496934745732</v>
      </c>
      <c r="K40" s="174">
        <f t="shared" si="4"/>
        <v>15.636770605993194</v>
      </c>
      <c r="L40" s="174">
        <f t="shared" si="4"/>
        <v>16.919123739401158</v>
      </c>
      <c r="M40" s="174">
        <f t="shared" si="4"/>
        <v>17.919737833972579</v>
      </c>
      <c r="N40" s="174">
        <f t="shared" si="4"/>
        <v>18.696092024159761</v>
      </c>
      <c r="O40" s="174">
        <f t="shared" si="4"/>
        <v>19.293957659485443</v>
      </c>
      <c r="P40" s="174">
        <f t="shared" si="4"/>
        <v>19.749782948177479</v>
      </c>
      <c r="Q40" s="174">
        <f t="shared" si="4"/>
        <v>20.09259189657875</v>
      </c>
      <c r="R40" s="174">
        <f t="shared" si="4"/>
        <v>20.345496472568939</v>
      </c>
      <c r="S40" s="174">
        <f t="shared" si="4"/>
        <v>20.526900771531409</v>
      </c>
      <c r="T40" s="174">
        <f t="shared" si="4"/>
        <v>20.651459917786923</v>
      </c>
      <c r="U40" s="174">
        <f t="shared" si="4"/>
        <v>20.557949962683626</v>
      </c>
      <c r="V40" s="174">
        <f t="shared" si="4"/>
        <v>20.463911936219617</v>
      </c>
      <c r="W40" s="174">
        <f t="shared" si="4"/>
        <v>20.369957297698754</v>
      </c>
      <c r="X40" s="174">
        <f t="shared" si="4"/>
        <v>20.276313710872721</v>
      </c>
      <c r="Y40" s="246">
        <f t="shared" si="8"/>
        <v>162.71660684422551</v>
      </c>
    </row>
    <row r="41" spans="1:25">
      <c r="A41" s="623">
        <f t="shared" si="5"/>
        <v>0.125</v>
      </c>
      <c r="B41" s="236"/>
      <c r="C41" s="20" t="str">
        <f t="shared" si="6"/>
        <v>Medium Ret</v>
      </c>
      <c r="D41" s="175"/>
      <c r="E41" s="174">
        <f t="shared" si="7"/>
        <v>1.128586354792428</v>
      </c>
      <c r="F41" s="174">
        <f t="shared" si="4"/>
        <v>2.2467897151207654</v>
      </c>
      <c r="G41" s="174">
        <f t="shared" si="4"/>
        <v>3.3546817236468147</v>
      </c>
      <c r="H41" s="174">
        <f t="shared" si="4"/>
        <v>4.4523335836240525</v>
      </c>
      <c r="I41" s="174">
        <f t="shared" si="4"/>
        <v>5.5398160614242267</v>
      </c>
      <c r="J41" s="174">
        <f t="shared" si="4"/>
        <v>6.5069128308991768</v>
      </c>
      <c r="K41" s="174">
        <f t="shared" si="4"/>
        <v>7.2673922764450856</v>
      </c>
      <c r="L41" s="174">
        <f t="shared" si="4"/>
        <v>7.863382554247865</v>
      </c>
      <c r="M41" s="174">
        <f t="shared" si="4"/>
        <v>8.3284309536790957</v>
      </c>
      <c r="N41" s="174">
        <f t="shared" si="4"/>
        <v>8.6892516491870033</v>
      </c>
      <c r="O41" s="174">
        <f t="shared" si="4"/>
        <v>8.9671174700779552</v>
      </c>
      <c r="P41" s="174">
        <f t="shared" si="4"/>
        <v>9.1789681946245683</v>
      </c>
      <c r="Q41" s="174">
        <f t="shared" si="4"/>
        <v>9.3382931068256081</v>
      </c>
      <c r="R41" s="174">
        <f t="shared" si="4"/>
        <v>9.4558337940007622</v>
      </c>
      <c r="S41" s="174">
        <f t="shared" si="4"/>
        <v>9.5401437985670832</v>
      </c>
      <c r="T41" s="174">
        <f t="shared" si="4"/>
        <v>9.5980342799373854</v>
      </c>
      <c r="U41" s="174">
        <f t="shared" si="4"/>
        <v>9.5545743135151646</v>
      </c>
      <c r="V41" s="174">
        <f t="shared" si="4"/>
        <v>9.5108689190678763</v>
      </c>
      <c r="W41" s="174">
        <f t="shared" si="4"/>
        <v>9.4672022802504596</v>
      </c>
      <c r="X41" s="174">
        <f t="shared" si="4"/>
        <v>9.4236802067490899</v>
      </c>
      <c r="Y41" s="246">
        <f t="shared" si="8"/>
        <v>75.624656882530644</v>
      </c>
    </row>
    <row r="42" spans="1:25">
      <c r="A42" s="623">
        <f t="shared" si="5"/>
        <v>0.125</v>
      </c>
      <c r="B42" s="236"/>
      <c r="C42" s="20" t="str">
        <f t="shared" si="6"/>
        <v>Small Ret</v>
      </c>
      <c r="D42" s="175"/>
      <c r="E42" s="174">
        <f t="shared" si="7"/>
        <v>1.2722686886195909</v>
      </c>
      <c r="F42" s="174">
        <f t="shared" si="4"/>
        <v>2.5328325053038818</v>
      </c>
      <c r="G42" s="174">
        <f t="shared" si="4"/>
        <v>3.7817722136692251</v>
      </c>
      <c r="H42" s="174">
        <f t="shared" si="4"/>
        <v>5.0191680819817952</v>
      </c>
      <c r="I42" s="174">
        <f t="shared" si="4"/>
        <v>6.2450998860058489</v>
      </c>
      <c r="J42" s="174">
        <f t="shared" si="4"/>
        <v>7.3353194633056615</v>
      </c>
      <c r="K42" s="174">
        <f t="shared" si="4"/>
        <v>8.1926168980994749</v>
      </c>
      <c r="L42" s="174">
        <f t="shared" si="4"/>
        <v>8.8644837569803148</v>
      </c>
      <c r="M42" s="174">
        <f t="shared" si="4"/>
        <v>9.3887382943283519</v>
      </c>
      <c r="N42" s="174">
        <f t="shared" si="4"/>
        <v>9.7954957136000793</v>
      </c>
      <c r="O42" s="174">
        <f t="shared" si="4"/>
        <v>10.108737125793262</v>
      </c>
      <c r="P42" s="174">
        <f t="shared" si="4"/>
        <v>10.347558942446897</v>
      </c>
      <c r="Q42" s="174">
        <f t="shared" si="4"/>
        <v>10.527167792270115</v>
      </c>
      <c r="R42" s="174">
        <f t="shared" si="4"/>
        <v>10.659672793147328</v>
      </c>
      <c r="S42" s="174">
        <f t="shared" si="4"/>
        <v>10.754716454176556</v>
      </c>
      <c r="T42" s="174">
        <f t="shared" si="4"/>
        <v>10.81997707557588</v>
      </c>
      <c r="U42" s="174">
        <f t="shared" si="4"/>
        <v>10.770984143619318</v>
      </c>
      <c r="V42" s="174">
        <f t="shared" si="4"/>
        <v>10.7217145377598</v>
      </c>
      <c r="W42" s="174">
        <f t="shared" si="4"/>
        <v>10.672488621578244</v>
      </c>
      <c r="X42" s="174">
        <f t="shared" si="4"/>
        <v>10.623425675579947</v>
      </c>
      <c r="Y42" s="246">
        <f t="shared" si="8"/>
        <v>85.252566301796051</v>
      </c>
    </row>
    <row r="43" spans="1:25">
      <c r="A43" s="623">
        <f t="shared" si="5"/>
        <v>0.125</v>
      </c>
      <c r="B43" s="236"/>
      <c r="C43" s="20" t="str">
        <f t="shared" si="6"/>
        <v>School K-12</v>
      </c>
      <c r="D43" s="175"/>
      <c r="E43" s="174">
        <f t="shared" si="7"/>
        <v>2.8020403126826672</v>
      </c>
      <c r="F43" s="174">
        <f t="shared" si="4"/>
        <v>5.5811038948013358</v>
      </c>
      <c r="G43" s="174">
        <f t="shared" si="4"/>
        <v>8.3373320532489767</v>
      </c>
      <c r="H43" s="174">
        <f t="shared" si="4"/>
        <v>11.070865322440874</v>
      </c>
      <c r="I43" s="174">
        <f t="shared" si="4"/>
        <v>13.781843468273586</v>
      </c>
      <c r="J43" s="174">
        <f t="shared" si="4"/>
        <v>16.19589873386332</v>
      </c>
      <c r="K43" s="174">
        <f t="shared" si="4"/>
        <v>18.097840768600115</v>
      </c>
      <c r="L43" s="174">
        <f t="shared" si="4"/>
        <v>19.591859624765249</v>
      </c>
      <c r="M43" s="174">
        <f t="shared" si="4"/>
        <v>20.760965241345946</v>
      </c>
      <c r="N43" s="174">
        <f t="shared" si="4"/>
        <v>21.671292938939605</v>
      </c>
      <c r="O43" s="174">
        <f t="shared" si="4"/>
        <v>22.375533693647814</v>
      </c>
      <c r="P43" s="174">
        <f t="shared" si="4"/>
        <v>22.915667104887266</v>
      </c>
      <c r="Q43" s="174">
        <f t="shared" si="4"/>
        <v>23.325138805497975</v>
      </c>
      <c r="R43" s="174">
        <f t="shared" si="4"/>
        <v>23.630595247918798</v>
      </c>
      <c r="S43" s="174">
        <f t="shared" si="4"/>
        <v>23.853265843023227</v>
      </c>
      <c r="T43" s="174">
        <f t="shared" si="4"/>
        <v>24.010064137766719</v>
      </c>
      <c r="U43" s="174">
        <f t="shared" si="4"/>
        <v>23.913352299580559</v>
      </c>
      <c r="V43" s="174">
        <f t="shared" si="4"/>
        <v>23.815922674486963</v>
      </c>
      <c r="W43" s="174">
        <f t="shared" si="4"/>
        <v>23.718486231525684</v>
      </c>
      <c r="X43" s="174">
        <f t="shared" si="4"/>
        <v>23.621308258767762</v>
      </c>
      <c r="Y43" s="246">
        <f t="shared" si="8"/>
        <v>189.56005435184883</v>
      </c>
    </row>
    <row r="44" spans="1:25">
      <c r="A44" s="623">
        <f t="shared" si="5"/>
        <v>0.125</v>
      </c>
      <c r="B44" s="236"/>
      <c r="C44" s="20" t="str">
        <f t="shared" si="6"/>
        <v>University</v>
      </c>
      <c r="D44" s="175"/>
      <c r="E44" s="174">
        <f t="shared" si="7"/>
        <v>1.4195509256386964</v>
      </c>
      <c r="F44" s="174">
        <f t="shared" si="4"/>
        <v>2.8274615336871554</v>
      </c>
      <c r="G44" s="174">
        <f t="shared" si="4"/>
        <v>4.2238034120985573</v>
      </c>
      <c r="H44" s="174">
        <f t="shared" si="4"/>
        <v>5.6086477574786038</v>
      </c>
      <c r="I44" s="174">
        <f t="shared" si="4"/>
        <v>6.9820653770911774</v>
      </c>
      <c r="J44" s="174">
        <f t="shared" si="4"/>
        <v>8.2050579126732224</v>
      </c>
      <c r="K44" s="174">
        <f t="shared" si="4"/>
        <v>9.1686070678018563</v>
      </c>
      <c r="L44" s="174">
        <f t="shared" si="4"/>
        <v>9.9254969100327148</v>
      </c>
      <c r="M44" s="174">
        <f t="shared" si="4"/>
        <v>10.51778137955829</v>
      </c>
      <c r="N44" s="174">
        <f t="shared" si="4"/>
        <v>10.978965510244979</v>
      </c>
      <c r="O44" s="174">
        <f t="shared" si="4"/>
        <v>11.33574325205463</v>
      </c>
      <c r="P44" s="174">
        <f t="shared" si="4"/>
        <v>11.609382028921219</v>
      </c>
      <c r="Q44" s="174">
        <f t="shared" si="4"/>
        <v>11.816825843699272</v>
      </c>
      <c r="R44" s="174">
        <f t="shared" si="4"/>
        <v>11.971574143935412</v>
      </c>
      <c r="S44" s="174">
        <f t="shared" si="4"/>
        <v>12.084382031802804</v>
      </c>
      <c r="T44" s="174">
        <f t="shared" si="4"/>
        <v>12.163818135357138</v>
      </c>
      <c r="U44" s="174">
        <f t="shared" si="4"/>
        <v>12.114822630618688</v>
      </c>
      <c r="V44" s="174">
        <f t="shared" si="4"/>
        <v>12.065463485477112</v>
      </c>
      <c r="W44" s="174">
        <f t="shared" si="4"/>
        <v>12.016100886313001</v>
      </c>
      <c r="X44" s="174">
        <f t="shared" si="4"/>
        <v>11.966869231594902</v>
      </c>
      <c r="Y44" s="246">
        <f t="shared" si="8"/>
        <v>96.033647125391425</v>
      </c>
    </row>
    <row r="45" spans="1:25">
      <c r="A45" s="623">
        <f t="shared" si="5"/>
        <v>0.125</v>
      </c>
      <c r="B45" s="236"/>
      <c r="C45" s="20" t="str">
        <f t="shared" si="6"/>
        <v>Warehouse</v>
      </c>
      <c r="D45" s="175"/>
      <c r="E45" s="174">
        <f t="shared" si="7"/>
        <v>5.2143456400495722</v>
      </c>
      <c r="F45" s="174">
        <f t="shared" si="4"/>
        <v>10.390105122362778</v>
      </c>
      <c r="G45" s="174">
        <f t="shared" si="4"/>
        <v>15.527492600115055</v>
      </c>
      <c r="H45" s="174">
        <f t="shared" si="4"/>
        <v>20.626721169992834</v>
      </c>
      <c r="I45" s="174">
        <f t="shared" si="4"/>
        <v>25.688002877079825</v>
      </c>
      <c r="J45" s="174">
        <f t="shared" si="4"/>
        <v>30.199689574392863</v>
      </c>
      <c r="K45" s="174">
        <f t="shared" si="4"/>
        <v>33.759700641702651</v>
      </c>
      <c r="L45" s="174">
        <f t="shared" si="4"/>
        <v>36.561321304556913</v>
      </c>
      <c r="M45" s="174">
        <f t="shared" si="4"/>
        <v>38.758607126509432</v>
      </c>
      <c r="N45" s="174">
        <f t="shared" si="4"/>
        <v>40.474346063140942</v>
      </c>
      <c r="O45" s="174">
        <f t="shared" si="4"/>
        <v>41.806404537589309</v>
      </c>
      <c r="P45" s="174">
        <f t="shared" si="4"/>
        <v>42.832785516583378</v>
      </c>
      <c r="Q45" s="174">
        <f t="shared" si="4"/>
        <v>43.615659999358208</v>
      </c>
      <c r="R45" s="174">
        <f t="shared" si="4"/>
        <v>44.204580275573548</v>
      </c>
      <c r="S45" s="174">
        <f t="shared" si="4"/>
        <v>44.639041020398395</v>
      </c>
      <c r="T45" s="174">
        <f t="shared" si="4"/>
        <v>44.95052058973063</v>
      </c>
      <c r="U45" s="174">
        <f t="shared" si="4"/>
        <v>44.787442712270462</v>
      </c>
      <c r="V45" s="174">
        <f t="shared" si="4"/>
        <v>44.622881697178478</v>
      </c>
      <c r="W45" s="174">
        <f t="shared" si="4"/>
        <v>44.458168486697275</v>
      </c>
      <c r="X45" s="174">
        <f t="shared" si="4"/>
        <v>44.29380043832694</v>
      </c>
      <c r="Y45" s="246">
        <f t="shared" si="8"/>
        <v>355.45597756731564</v>
      </c>
    </row>
    <row r="46" spans="1:25">
      <c r="A46" s="623">
        <f t="shared" si="5"/>
        <v>0.125</v>
      </c>
      <c r="B46" s="236"/>
      <c r="C46" s="20" t="str">
        <f t="shared" si="6"/>
        <v>Supermarket</v>
      </c>
      <c r="D46" s="175"/>
      <c r="E46" s="174">
        <f t="shared" si="7"/>
        <v>0.62429376109049439</v>
      </c>
      <c r="F46" s="174">
        <f t="shared" si="4"/>
        <v>1.2373502344813601</v>
      </c>
      <c r="G46" s="174">
        <f t="shared" si="4"/>
        <v>1.8393211235565419</v>
      </c>
      <c r="H46" s="174">
        <f t="shared" si="4"/>
        <v>2.4303563112593776</v>
      </c>
      <c r="I46" s="174">
        <f t="shared" si="4"/>
        <v>3.0106038805725537</v>
      </c>
      <c r="J46" s="174">
        <f t="shared" si="4"/>
        <v>3.5205399658639323</v>
      </c>
      <c r="K46" s="174">
        <f t="shared" si="4"/>
        <v>3.9146136953988235</v>
      </c>
      <c r="L46" s="174">
        <f t="shared" si="4"/>
        <v>4.2169235816799286</v>
      </c>
      <c r="M46" s="174">
        <f t="shared" si="4"/>
        <v>4.4465740989278792</v>
      </c>
      <c r="N46" s="174">
        <f t="shared" si="4"/>
        <v>4.6187104552517058</v>
      </c>
      <c r="O46" s="174">
        <f t="shared" si="4"/>
        <v>4.7453389599586391</v>
      </c>
      <c r="P46" s="174">
        <f t="shared" si="4"/>
        <v>4.8359774106909823</v>
      </c>
      <c r="Q46" s="174">
        <f t="shared" si="4"/>
        <v>4.8981707202824607</v>
      </c>
      <c r="R46" s="174">
        <f t="shared" si="4"/>
        <v>4.9378997056648046</v>
      </c>
      <c r="S46" s="174">
        <f t="shared" si="4"/>
        <v>4.9599051756483021</v>
      </c>
      <c r="T46" s="174">
        <f t="shared" si="4"/>
        <v>4.9679448676502469</v>
      </c>
      <c r="U46" s="174">
        <f t="shared" si="4"/>
        <v>4.9235894401234299</v>
      </c>
      <c r="V46" s="174">
        <f t="shared" si="4"/>
        <v>4.8794031607321404</v>
      </c>
      <c r="W46" s="174">
        <f t="shared" si="4"/>
        <v>4.8355311088786284</v>
      </c>
      <c r="X46" s="174">
        <f t="shared" si="4"/>
        <v>4.79202508761733</v>
      </c>
      <c r="Y46" s="246">
        <f t="shared" si="8"/>
        <v>38.455809733865735</v>
      </c>
    </row>
    <row r="47" spans="1:25">
      <c r="A47" s="623">
        <f t="shared" si="5"/>
        <v>0.125</v>
      </c>
      <c r="B47" s="236"/>
      <c r="C47" s="20" t="str">
        <f t="shared" si="6"/>
        <v>MiniMart</v>
      </c>
      <c r="D47" s="175"/>
      <c r="E47" s="174">
        <f t="shared" si="7"/>
        <v>0.26136924922254984</v>
      </c>
      <c r="F47" s="174">
        <f t="shared" si="4"/>
        <v>0.52027117273243884</v>
      </c>
      <c r="G47" s="174">
        <f t="shared" si="4"/>
        <v>0.77672323919571273</v>
      </c>
      <c r="H47" s="174">
        <f t="shared" si="4"/>
        <v>1.0307428073422786</v>
      </c>
      <c r="I47" s="174">
        <f t="shared" si="4"/>
        <v>1.2823471266145288</v>
      </c>
      <c r="J47" s="174">
        <f t="shared" si="4"/>
        <v>1.5060274488487517</v>
      </c>
      <c r="K47" s="174">
        <f t="shared" si="4"/>
        <v>1.6818379280171236</v>
      </c>
      <c r="L47" s="174">
        <f t="shared" si="4"/>
        <v>1.8195440941035605</v>
      </c>
      <c r="M47" s="174">
        <f t="shared" si="4"/>
        <v>1.9269214454551151</v>
      </c>
      <c r="N47" s="174">
        <f t="shared" si="4"/>
        <v>2.0101609697095246</v>
      </c>
      <c r="O47" s="174">
        <f t="shared" si="4"/>
        <v>2.0741920292890934</v>
      </c>
      <c r="P47" s="174">
        <f t="shared" si="4"/>
        <v>2.1229394505790364</v>
      </c>
      <c r="Q47" s="174">
        <f t="shared" si="4"/>
        <v>2.1595282245002987</v>
      </c>
      <c r="R47" s="174">
        <f t="shared" si="4"/>
        <v>2.1864464940173218</v>
      </c>
      <c r="S47" s="174">
        <f t="shared" si="4"/>
        <v>2.2056753287023181</v>
      </c>
      <c r="T47" s="174">
        <f t="shared" si="4"/>
        <v>2.2187920543568218</v>
      </c>
      <c r="U47" s="174">
        <f t="shared" si="4"/>
        <v>2.2084790740957483</v>
      </c>
      <c r="V47" s="174">
        <f t="shared" si="4"/>
        <v>2.1981118258536663</v>
      </c>
      <c r="W47" s="174">
        <f t="shared" si="4"/>
        <v>2.1877560011103472</v>
      </c>
      <c r="X47" s="174">
        <f t="shared" si="4"/>
        <v>2.1774360445741268</v>
      </c>
      <c r="Y47" s="246">
        <f t="shared" si="8"/>
        <v>17.473837199679227</v>
      </c>
    </row>
    <row r="48" spans="1:25">
      <c r="A48" s="623">
        <f t="shared" si="5"/>
        <v>0.125</v>
      </c>
      <c r="B48" s="236"/>
      <c r="C48" s="20" t="str">
        <f t="shared" si="6"/>
        <v>Restaurant</v>
      </c>
      <c r="D48" s="175"/>
      <c r="E48" s="174">
        <f t="shared" si="7"/>
        <v>0.59907512447923839</v>
      </c>
      <c r="F48" s="174">
        <f t="shared" si="4"/>
        <v>1.1924949797833928</v>
      </c>
      <c r="G48" s="174">
        <f t="shared" si="4"/>
        <v>1.7802996052182229</v>
      </c>
      <c r="H48" s="174">
        <f t="shared" si="4"/>
        <v>2.3625287881087909</v>
      </c>
      <c r="I48" s="174">
        <f t="shared" si="4"/>
        <v>2.9392220652861467</v>
      </c>
      <c r="J48" s="174">
        <f t="shared" si="4"/>
        <v>3.451911745822835</v>
      </c>
      <c r="K48" s="174">
        <f t="shared" si="4"/>
        <v>3.8548806681648298</v>
      </c>
      <c r="L48" s="174">
        <f t="shared" si="4"/>
        <v>4.1705120549296399</v>
      </c>
      <c r="M48" s="174">
        <f t="shared" si="4"/>
        <v>4.4166278482700045</v>
      </c>
      <c r="N48" s="174">
        <f t="shared" si="4"/>
        <v>4.607418189913612</v>
      </c>
      <c r="O48" s="174">
        <f t="shared" si="4"/>
        <v>4.7541814954756427</v>
      </c>
      <c r="P48" s="174">
        <f t="shared" si="4"/>
        <v>4.8659137193856123</v>
      </c>
      <c r="Q48" s="174">
        <f t="shared" si="4"/>
        <v>4.9497775417618968</v>
      </c>
      <c r="R48" s="174">
        <f t="shared" si="4"/>
        <v>5.01147594625915</v>
      </c>
      <c r="S48" s="174">
        <f t="shared" si="4"/>
        <v>5.0555496717137327</v>
      </c>
      <c r="T48" s="174">
        <f t="shared" si="4"/>
        <v>5.0856140502800908</v>
      </c>
      <c r="U48" s="174">
        <f t="shared" si="4"/>
        <v>5.0619760364279189</v>
      </c>
      <c r="V48" s="174">
        <f t="shared" si="4"/>
        <v>5.0382136368740058</v>
      </c>
      <c r="W48" s="174">
        <f t="shared" si="4"/>
        <v>5.0144774207137548</v>
      </c>
      <c r="X48" s="174">
        <f t="shared" si="4"/>
        <v>4.9908234167903922</v>
      </c>
      <c r="Y48" s="246">
        <f t="shared" si="8"/>
        <v>40.05115837714483</v>
      </c>
    </row>
    <row r="49" spans="1:80">
      <c r="A49" s="623">
        <f t="shared" si="5"/>
        <v>0.125</v>
      </c>
      <c r="B49" s="236"/>
      <c r="C49" s="20" t="str">
        <f t="shared" si="6"/>
        <v>Lodging</v>
      </c>
      <c r="D49" s="175"/>
      <c r="E49" s="174">
        <f t="shared" si="7"/>
        <v>1.9773438062959647</v>
      </c>
      <c r="F49" s="174">
        <f t="shared" si="4"/>
        <v>3.9451963623217092</v>
      </c>
      <c r="G49" s="174">
        <f t="shared" si="4"/>
        <v>5.9035918365782045</v>
      </c>
      <c r="H49" s="174">
        <f t="shared" si="4"/>
        <v>7.8525642882272226</v>
      </c>
      <c r="I49" s="174">
        <f t="shared" si="4"/>
        <v>9.7921476674193482</v>
      </c>
      <c r="J49" s="174">
        <f t="shared" si="4"/>
        <v>11.5270028853607</v>
      </c>
      <c r="K49" s="174">
        <f t="shared" si="4"/>
        <v>12.902647132075462</v>
      </c>
      <c r="L49" s="174">
        <f t="shared" si="4"/>
        <v>13.991633668487198</v>
      </c>
      <c r="M49" s="174">
        <f t="shared" si="4"/>
        <v>14.851865749757907</v>
      </c>
      <c r="N49" s="174">
        <f t="shared" si="4"/>
        <v>15.52955475457456</v>
      </c>
      <c r="O49" s="174">
        <f t="shared" si="4"/>
        <v>16.061581008969821</v>
      </c>
      <c r="P49" s="174">
        <f t="shared" si="4"/>
        <v>16.477377912596538</v>
      </c>
      <c r="Q49" s="174">
        <f t="shared" si="4"/>
        <v>16.800435622224647</v>
      </c>
      <c r="R49" s="174">
        <f t="shared" si="4"/>
        <v>17.049501111466078</v>
      </c>
      <c r="S49" s="174">
        <f t="shared" si="4"/>
        <v>17.239535914439678</v>
      </c>
      <c r="T49" s="174">
        <f t="shared" si="4"/>
        <v>17.382480481835092</v>
      </c>
      <c r="U49" s="174">
        <f t="shared" si="4"/>
        <v>17.342016711406291</v>
      </c>
      <c r="V49" s="174">
        <f t="shared" si="4"/>
        <v>17.300842718687864</v>
      </c>
      <c r="W49" s="174">
        <f t="shared" si="4"/>
        <v>17.25947266489775</v>
      </c>
      <c r="X49" s="174">
        <f t="shared" si="4"/>
        <v>17.218099366592138</v>
      </c>
      <c r="Y49" s="246">
        <f t="shared" si="8"/>
        <v>138.17455900459103</v>
      </c>
    </row>
    <row r="50" spans="1:80">
      <c r="A50" s="623">
        <f t="shared" si="5"/>
        <v>0.125</v>
      </c>
      <c r="B50" s="236"/>
      <c r="C50" s="20" t="str">
        <f t="shared" si="6"/>
        <v>Hospital</v>
      </c>
      <c r="D50" s="175"/>
      <c r="E50" s="174">
        <f t="shared" si="7"/>
        <v>1.2205529050962596</v>
      </c>
      <c r="F50" s="174">
        <f t="shared" si="4"/>
        <v>2.4359794879911147</v>
      </c>
      <c r="G50" s="174">
        <f t="shared" si="4"/>
        <v>3.6462958965995003</v>
      </c>
      <c r="H50" s="174">
        <f t="shared" si="4"/>
        <v>4.8515182336221887</v>
      </c>
      <c r="I50" s="174">
        <f t="shared" si="4"/>
        <v>6.0516625566644775</v>
      </c>
      <c r="J50" s="174">
        <f t="shared" ref="F50:X53" si="9">J27*J$35*$Y$34*$A50</f>
        <v>7.1259657970486687</v>
      </c>
      <c r="K50" s="174">
        <f t="shared" si="9"/>
        <v>7.9787844745680712</v>
      </c>
      <c r="L50" s="174">
        <f t="shared" si="9"/>
        <v>8.654797715940477</v>
      </c>
      <c r="M50" s="174">
        <f t="shared" si="9"/>
        <v>9.1896737403550688</v>
      </c>
      <c r="N50" s="174">
        <f t="shared" si="9"/>
        <v>9.6118871793474199</v>
      </c>
      <c r="O50" s="174">
        <f t="shared" si="9"/>
        <v>9.9441698796020006</v>
      </c>
      <c r="P50" s="174">
        <f t="shared" si="9"/>
        <v>10.204669107845412</v>
      </c>
      <c r="Q50" s="174">
        <f t="shared" si="9"/>
        <v>10.40787216897661</v>
      </c>
      <c r="R50" s="174">
        <f t="shared" si="9"/>
        <v>10.565344547212586</v>
      </c>
      <c r="S50" s="174">
        <f t="shared" si="9"/>
        <v>10.686319178927654</v>
      </c>
      <c r="T50" s="174">
        <f t="shared" si="9"/>
        <v>10.778166880946435</v>
      </c>
      <c r="U50" s="174">
        <f t="shared" si="9"/>
        <v>10.75631063189233</v>
      </c>
      <c r="V50" s="174">
        <f t="shared" si="9"/>
        <v>10.733999618066409</v>
      </c>
      <c r="W50" s="174">
        <f t="shared" si="9"/>
        <v>10.711552533516267</v>
      </c>
      <c r="X50" s="174">
        <f t="shared" si="9"/>
        <v>10.689088963387308</v>
      </c>
      <c r="Y50" s="246">
        <f t="shared" si="8"/>
        <v>85.779511561107171</v>
      </c>
    </row>
    <row r="51" spans="1:80">
      <c r="A51" s="623">
        <f t="shared" si="5"/>
        <v>0.125</v>
      </c>
      <c r="B51" s="236"/>
      <c r="C51" s="20" t="str">
        <f t="shared" si="6"/>
        <v>Residential Care</v>
      </c>
      <c r="D51" s="175"/>
      <c r="E51" s="174">
        <f t="shared" si="7"/>
        <v>1.4961894644025941</v>
      </c>
      <c r="F51" s="174">
        <f t="shared" si="9"/>
        <v>2.9851972193760554</v>
      </c>
      <c r="G51" s="174">
        <f t="shared" si="9"/>
        <v>4.4670491190743302</v>
      </c>
      <c r="H51" s="174">
        <f t="shared" si="9"/>
        <v>5.9417709349180692</v>
      </c>
      <c r="I51" s="174">
        <f t="shared" si="9"/>
        <v>7.4093883558428315</v>
      </c>
      <c r="J51" s="174">
        <f t="shared" si="9"/>
        <v>8.7220948720707963</v>
      </c>
      <c r="K51" s="174">
        <f t="shared" si="9"/>
        <v>9.7629985440307152</v>
      </c>
      <c r="L51" s="174">
        <f t="shared" si="9"/>
        <v>10.586997980784018</v>
      </c>
      <c r="M51" s="174">
        <f t="shared" si="9"/>
        <v>11.237906625421463</v>
      </c>
      <c r="N51" s="174">
        <f t="shared" si="9"/>
        <v>11.750691071869111</v>
      </c>
      <c r="O51" s="174">
        <f t="shared" si="9"/>
        <v>12.153257420764644</v>
      </c>
      <c r="P51" s="174">
        <f t="shared" si="9"/>
        <v>12.467876934354884</v>
      </c>
      <c r="Q51" s="174">
        <f t="shared" si="9"/>
        <v>12.712323823156208</v>
      </c>
      <c r="R51" s="174">
        <f t="shared" si="9"/>
        <v>12.900783290732237</v>
      </c>
      <c r="S51" s="174">
        <f t="shared" si="9"/>
        <v>13.044576226069841</v>
      </c>
      <c r="T51" s="174">
        <f t="shared" si="9"/>
        <v>13.152737566070313</v>
      </c>
      <c r="U51" s="174">
        <f t="shared" si="9"/>
        <v>13.122119993742821</v>
      </c>
      <c r="V51" s="174">
        <f t="shared" si="9"/>
        <v>13.090965020127943</v>
      </c>
      <c r="W51" s="174">
        <f t="shared" si="9"/>
        <v>13.05966169370314</v>
      </c>
      <c r="X51" s="174">
        <f t="shared" si="9"/>
        <v>13.028355912262736</v>
      </c>
      <c r="Y51" s="246">
        <f t="shared" si="8"/>
        <v>104.55203529749747</v>
      </c>
    </row>
    <row r="52" spans="1:80">
      <c r="A52" s="623">
        <f t="shared" si="5"/>
        <v>0.125</v>
      </c>
      <c r="B52" s="236"/>
      <c r="C52" s="20" t="str">
        <f t="shared" si="6"/>
        <v>Assembly</v>
      </c>
      <c r="D52" s="175"/>
      <c r="E52" s="174">
        <f t="shared" si="7"/>
        <v>4.3683790883180471</v>
      </c>
      <c r="F52" s="174">
        <f t="shared" si="9"/>
        <v>8.6975592549502547</v>
      </c>
      <c r="G52" s="174">
        <f t="shared" si="9"/>
        <v>12.987804308639566</v>
      </c>
      <c r="H52" s="174">
        <f t="shared" si="9"/>
        <v>17.239376479966406</v>
      </c>
      <c r="I52" s="174">
        <f t="shared" si="9"/>
        <v>21.45253643019953</v>
      </c>
      <c r="J52" s="174">
        <f t="shared" si="9"/>
        <v>25.200417539097586</v>
      </c>
      <c r="K52" s="174">
        <f t="shared" si="9"/>
        <v>28.148858987659509</v>
      </c>
      <c r="L52" s="174">
        <f t="shared" si="9"/>
        <v>30.460781527590594</v>
      </c>
      <c r="M52" s="174">
        <f t="shared" si="9"/>
        <v>32.265936250409531</v>
      </c>
      <c r="N52" s="174">
        <f t="shared" si="9"/>
        <v>33.667657579741181</v>
      </c>
      <c r="O52" s="174">
        <f t="shared" si="9"/>
        <v>34.748241426395815</v>
      </c>
      <c r="P52" s="174">
        <f t="shared" si="9"/>
        <v>35.573228408426424</v>
      </c>
      <c r="Q52" s="174">
        <f t="shared" si="9"/>
        <v>36.19481505325551</v>
      </c>
      <c r="R52" s="174">
        <f t="shared" si="9"/>
        <v>36.654570515420389</v>
      </c>
      <c r="S52" s="174">
        <f t="shared" si="9"/>
        <v>36.985600199549403</v>
      </c>
      <c r="T52" s="174">
        <f t="shared" si="9"/>
        <v>37.214268892764409</v>
      </c>
      <c r="U52" s="174">
        <f t="shared" si="9"/>
        <v>37.049980344837678</v>
      </c>
      <c r="V52" s="174">
        <f t="shared" si="9"/>
        <v>36.884702093717365</v>
      </c>
      <c r="W52" s="174">
        <f t="shared" si="9"/>
        <v>36.719536043876687</v>
      </c>
      <c r="X52" s="174">
        <f t="shared" si="9"/>
        <v>36.554892680803924</v>
      </c>
      <c r="Y52" s="246">
        <f t="shared" si="8"/>
        <v>293.35155222942217</v>
      </c>
    </row>
    <row r="53" spans="1:80">
      <c r="A53" s="623">
        <f t="shared" si="5"/>
        <v>0.125</v>
      </c>
      <c r="B53" s="236"/>
      <c r="C53" s="20" t="str">
        <f t="shared" si="6"/>
        <v>Other</v>
      </c>
      <c r="D53" s="175"/>
      <c r="E53" s="174">
        <f t="shared" si="7"/>
        <v>3.9819516610585977</v>
      </c>
      <c r="F53" s="174">
        <f t="shared" si="9"/>
        <v>7.8922281922181412</v>
      </c>
      <c r="G53" s="174">
        <f t="shared" si="9"/>
        <v>11.731797207732265</v>
      </c>
      <c r="H53" s="174">
        <f t="shared" si="9"/>
        <v>15.501614710483569</v>
      </c>
      <c r="I53" s="174">
        <f t="shared" si="9"/>
        <v>19.20262522261152</v>
      </c>
      <c r="J53" s="174">
        <f t="shared" si="9"/>
        <v>22.455165882817457</v>
      </c>
      <c r="K53" s="174">
        <f t="shared" si="9"/>
        <v>24.968698196771747</v>
      </c>
      <c r="L53" s="174">
        <f t="shared" si="9"/>
        <v>26.896930431110846</v>
      </c>
      <c r="M53" s="174">
        <f t="shared" si="9"/>
        <v>28.361717227988493</v>
      </c>
      <c r="N53" s="174">
        <f t="shared" si="9"/>
        <v>29.459659723513244</v>
      </c>
      <c r="O53" s="174">
        <f t="shared" si="9"/>
        <v>30.267338121218803</v>
      </c>
      <c r="P53" s="174">
        <f t="shared" si="9"/>
        <v>30.845460075887996</v>
      </c>
      <c r="Q53" s="174">
        <f t="shared" si="9"/>
        <v>31.242149531829277</v>
      </c>
      <c r="R53" s="174">
        <f t="shared" si="9"/>
        <v>31.495554113446527</v>
      </c>
      <c r="S53" s="174">
        <f t="shared" si="9"/>
        <v>31.63591226407118</v>
      </c>
      <c r="T53" s="174">
        <f t="shared" si="9"/>
        <v>31.687192073220022</v>
      </c>
      <c r="U53" s="174">
        <f t="shared" si="9"/>
        <v>31.404278516613502</v>
      </c>
      <c r="V53" s="174">
        <f t="shared" si="9"/>
        <v>31.122443842643978</v>
      </c>
      <c r="W53" s="174">
        <f t="shared" si="9"/>
        <v>30.842613415623553</v>
      </c>
      <c r="X53" s="174">
        <f t="shared" si="9"/>
        <v>30.565117652531406</v>
      </c>
      <c r="Y53" s="246">
        <f t="shared" si="8"/>
        <v>245.2838471101158</v>
      </c>
    </row>
    <row r="54" spans="1:80">
      <c r="A54" s="45"/>
      <c r="E54" s="118"/>
      <c r="F54" s="118"/>
      <c r="G54" s="118"/>
      <c r="H54" s="118"/>
      <c r="I54" s="118"/>
      <c r="J54" s="118"/>
      <c r="K54" s="118"/>
      <c r="L54" s="118"/>
      <c r="M54" s="118"/>
      <c r="N54" s="118"/>
      <c r="O54" s="118"/>
      <c r="P54" s="118"/>
      <c r="Q54" s="118"/>
      <c r="R54" s="118"/>
      <c r="S54" s="118"/>
      <c r="T54" s="118"/>
      <c r="U54" s="118"/>
      <c r="V54" s="118"/>
      <c r="W54" s="118"/>
      <c r="X54" s="118"/>
      <c r="Y54" s="117"/>
    </row>
    <row r="55" spans="1:80">
      <c r="E55" s="118"/>
      <c r="F55" s="118"/>
      <c r="G55" s="118"/>
      <c r="H55" s="118"/>
      <c r="I55" s="118"/>
      <c r="J55" s="118"/>
      <c r="K55" s="118"/>
      <c r="L55" s="118"/>
      <c r="M55" s="118"/>
      <c r="N55" s="118"/>
      <c r="O55" s="118"/>
      <c r="P55" s="118"/>
      <c r="Q55" s="118"/>
      <c r="R55" s="118"/>
      <c r="S55" s="118"/>
      <c r="T55" s="118"/>
      <c r="U55" s="118"/>
      <c r="V55" s="118"/>
      <c r="W55" s="118"/>
      <c r="X55" s="118"/>
      <c r="Y55" s="117"/>
    </row>
    <row r="56" spans="1:80">
      <c r="A56" s="98"/>
      <c r="E56" s="118"/>
      <c r="F56" s="118"/>
      <c r="G56" s="118"/>
      <c r="H56" s="118"/>
      <c r="I56" s="118"/>
      <c r="J56" s="118"/>
      <c r="K56" s="118"/>
      <c r="L56" s="118"/>
      <c r="M56" s="118"/>
      <c r="N56" s="118"/>
      <c r="O56" s="118"/>
      <c r="P56" s="118"/>
      <c r="Q56" s="118"/>
      <c r="R56" s="118"/>
      <c r="S56" s="118"/>
      <c r="T56" s="118"/>
      <c r="U56" s="118"/>
      <c r="V56" s="118"/>
      <c r="W56" s="118"/>
      <c r="X56" s="118"/>
      <c r="AC56"/>
      <c r="AD56"/>
      <c r="AE56"/>
      <c r="AF56"/>
      <c r="AG56"/>
      <c r="AH56"/>
      <c r="AI56"/>
      <c r="AJ56"/>
      <c r="AK56"/>
      <c r="AL56"/>
      <c r="AM56"/>
      <c r="AN56"/>
      <c r="AO56"/>
      <c r="AP56"/>
      <c r="AQ56"/>
      <c r="AR56"/>
      <c r="AS56"/>
      <c r="AT56"/>
      <c r="AU56"/>
      <c r="AV56"/>
      <c r="AW56"/>
      <c r="AX56"/>
      <c r="AY56"/>
      <c r="AZ56"/>
      <c r="BA56"/>
      <c r="BB56"/>
      <c r="BC56"/>
      <c r="BD56"/>
      <c r="BE56"/>
      <c r="BF56"/>
      <c r="BG56"/>
      <c r="BH56"/>
      <c r="BI56"/>
      <c r="BJ56"/>
      <c r="BK56"/>
      <c r="BL56"/>
      <c r="BM56"/>
      <c r="BN56"/>
      <c r="BO56"/>
      <c r="BP56"/>
      <c r="BQ56"/>
      <c r="BR56"/>
      <c r="BS56"/>
      <c r="BT56"/>
    </row>
    <row r="57" spans="1:80">
      <c r="AC57"/>
      <c r="AD57"/>
      <c r="AE57"/>
      <c r="AF57"/>
      <c r="AG57"/>
      <c r="AH57"/>
      <c r="AI57"/>
      <c r="AJ57"/>
      <c r="AK57"/>
      <c r="AL57"/>
      <c r="AM57"/>
      <c r="AN57"/>
      <c r="AO57"/>
      <c r="AP57"/>
      <c r="AQ57"/>
      <c r="AR57"/>
      <c r="AS57"/>
      <c r="AT57"/>
      <c r="AU57"/>
      <c r="AV57"/>
      <c r="AW57"/>
      <c r="AX57"/>
      <c r="AY57"/>
      <c r="AZ57"/>
      <c r="BA57"/>
      <c r="BB57"/>
      <c r="BC57"/>
      <c r="BD57"/>
      <c r="BE57"/>
      <c r="BF57"/>
      <c r="BG57"/>
      <c r="BH57"/>
      <c r="BI57"/>
      <c r="BJ57"/>
      <c r="BK57"/>
      <c r="BL57"/>
      <c r="BM57"/>
      <c r="BN57"/>
      <c r="BO57"/>
      <c r="BP57"/>
      <c r="BQ57"/>
      <c r="BR57"/>
      <c r="BS57"/>
      <c r="BT57"/>
    </row>
    <row r="58" spans="1:80" ht="15">
      <c r="A58" s="90" t="s">
        <v>47</v>
      </c>
      <c r="C58" s="91" t="str">
        <f>C8</f>
        <v>MotorsRewind-NR</v>
      </c>
      <c r="D58" s="91"/>
      <c r="E58" s="20" t="s">
        <v>255</v>
      </c>
      <c r="AA58"/>
      <c r="AB58"/>
      <c r="AC58"/>
      <c r="AD58"/>
      <c r="AE58"/>
      <c r="AF58"/>
      <c r="AG58"/>
      <c r="AH58"/>
      <c r="AI58"/>
      <c r="AJ58"/>
      <c r="AK58"/>
      <c r="AL58"/>
      <c r="AM58"/>
      <c r="AN58"/>
      <c r="AO58"/>
      <c r="AP58"/>
      <c r="AQ58"/>
      <c r="AR58"/>
      <c r="AS58"/>
      <c r="AT58"/>
      <c r="AU58"/>
      <c r="AV58"/>
      <c r="AW58"/>
      <c r="AX58"/>
      <c r="AY58"/>
      <c r="AZ58"/>
      <c r="BA58"/>
      <c r="BB58"/>
      <c r="BC58"/>
      <c r="BD58"/>
      <c r="BE58"/>
      <c r="BF58"/>
      <c r="BG58"/>
      <c r="BH58"/>
      <c r="BI58"/>
      <c r="BJ58"/>
      <c r="BK58"/>
      <c r="BL58"/>
      <c r="BM58"/>
      <c r="BN58"/>
      <c r="BO58"/>
      <c r="BP58"/>
      <c r="BQ58"/>
      <c r="BR58"/>
      <c r="BS58"/>
      <c r="BT58"/>
      <c r="BU58"/>
      <c r="BV58"/>
      <c r="BW58"/>
      <c r="BX58"/>
      <c r="BY58"/>
      <c r="BZ58"/>
      <c r="CA58"/>
      <c r="CB58"/>
    </row>
    <row r="59" spans="1:80" ht="15">
      <c r="A59" s="91" t="s">
        <v>752</v>
      </c>
      <c r="B59" s="91"/>
      <c r="C59" s="91"/>
      <c r="D59" s="91"/>
      <c r="E59" s="92">
        <f>E11</f>
        <v>2016</v>
      </c>
      <c r="F59" s="92">
        <f t="shared" ref="F59:X59" si="10">F11</f>
        <v>2017</v>
      </c>
      <c r="G59" s="92">
        <f t="shared" si="10"/>
        <v>2018</v>
      </c>
      <c r="H59" s="92">
        <f t="shared" si="10"/>
        <v>2019</v>
      </c>
      <c r="I59" s="92">
        <f t="shared" si="10"/>
        <v>2020</v>
      </c>
      <c r="J59" s="92">
        <f t="shared" si="10"/>
        <v>2021</v>
      </c>
      <c r="K59" s="92">
        <f t="shared" si="10"/>
        <v>2022</v>
      </c>
      <c r="L59" s="92">
        <f t="shared" si="10"/>
        <v>2023</v>
      </c>
      <c r="M59" s="92">
        <f t="shared" si="10"/>
        <v>2024</v>
      </c>
      <c r="N59" s="92">
        <f t="shared" si="10"/>
        <v>2025</v>
      </c>
      <c r="O59" s="92">
        <f t="shared" si="10"/>
        <v>2026</v>
      </c>
      <c r="P59" s="92">
        <f t="shared" si="10"/>
        <v>2027</v>
      </c>
      <c r="Q59" s="92">
        <f t="shared" si="10"/>
        <v>2028</v>
      </c>
      <c r="R59" s="92">
        <f t="shared" si="10"/>
        <v>2029</v>
      </c>
      <c r="S59" s="92">
        <f t="shared" si="10"/>
        <v>2030</v>
      </c>
      <c r="T59" s="92">
        <f t="shared" si="10"/>
        <v>2031</v>
      </c>
      <c r="U59" s="92">
        <f t="shared" si="10"/>
        <v>2032</v>
      </c>
      <c r="V59" s="92">
        <f t="shared" si="10"/>
        <v>2033</v>
      </c>
      <c r="W59" s="92">
        <f t="shared" si="10"/>
        <v>2034</v>
      </c>
      <c r="X59" s="92">
        <f t="shared" si="10"/>
        <v>2035</v>
      </c>
      <c r="Y59" s="149" t="s">
        <v>45</v>
      </c>
      <c r="AA59"/>
      <c r="AB59"/>
      <c r="AC59"/>
      <c r="AD59"/>
      <c r="AE59"/>
      <c r="AF59"/>
      <c r="AG59"/>
      <c r="AH59"/>
      <c r="AI59"/>
      <c r="AJ59"/>
      <c r="AK59"/>
      <c r="AL59"/>
      <c r="AM59"/>
      <c r="AN59"/>
      <c r="AO59"/>
      <c r="AP59"/>
      <c r="AQ59"/>
      <c r="AR59"/>
      <c r="AS59"/>
      <c r="AT59"/>
      <c r="AU59"/>
      <c r="AV59"/>
      <c r="AW59"/>
      <c r="AX59"/>
      <c r="AY59"/>
      <c r="AZ59"/>
      <c r="BA59"/>
      <c r="BB59"/>
      <c r="BC59"/>
      <c r="BD59"/>
      <c r="BE59"/>
      <c r="BF59"/>
      <c r="BG59"/>
      <c r="BH59"/>
      <c r="BI59"/>
      <c r="BJ59"/>
      <c r="BK59"/>
      <c r="BL59"/>
      <c r="BM59"/>
      <c r="BN59"/>
      <c r="BO59"/>
      <c r="BP59"/>
      <c r="BQ59"/>
      <c r="BR59"/>
      <c r="BS59"/>
      <c r="BT59"/>
      <c r="BU59"/>
      <c r="BV59"/>
      <c r="BW59"/>
      <c r="BX59"/>
      <c r="BY59"/>
      <c r="BZ59"/>
      <c r="CA59"/>
      <c r="CB59"/>
    </row>
    <row r="60" spans="1:80" ht="15">
      <c r="A60" s="91" t="s">
        <v>304</v>
      </c>
      <c r="B60" s="91" t="s">
        <v>256</v>
      </c>
      <c r="C60" s="91" t="s">
        <v>257</v>
      </c>
      <c r="D60" s="91" t="s">
        <v>258</v>
      </c>
      <c r="E60" s="93" t="str">
        <f>CONCATENATE("aMW_",E$11)</f>
        <v>aMW_2016</v>
      </c>
      <c r="F60" s="93" t="str">
        <f t="shared" ref="F60:X60" si="11">CONCATENATE("aMW_",F$11)</f>
        <v>aMW_2017</v>
      </c>
      <c r="G60" s="93" t="str">
        <f t="shared" si="11"/>
        <v>aMW_2018</v>
      </c>
      <c r="H60" s="93" t="str">
        <f t="shared" si="11"/>
        <v>aMW_2019</v>
      </c>
      <c r="I60" s="93" t="str">
        <f t="shared" si="11"/>
        <v>aMW_2020</v>
      </c>
      <c r="J60" s="93" t="str">
        <f t="shared" si="11"/>
        <v>aMW_2021</v>
      </c>
      <c r="K60" s="93" t="str">
        <f t="shared" si="11"/>
        <v>aMW_2022</v>
      </c>
      <c r="L60" s="93" t="str">
        <f t="shared" si="11"/>
        <v>aMW_2023</v>
      </c>
      <c r="M60" s="93" t="str">
        <f t="shared" si="11"/>
        <v>aMW_2024</v>
      </c>
      <c r="N60" s="93" t="str">
        <f t="shared" si="11"/>
        <v>aMW_2025</v>
      </c>
      <c r="O60" s="93" t="str">
        <f t="shared" si="11"/>
        <v>aMW_2026</v>
      </c>
      <c r="P60" s="93" t="str">
        <f t="shared" si="11"/>
        <v>aMW_2027</v>
      </c>
      <c r="Q60" s="93" t="str">
        <f t="shared" si="11"/>
        <v>aMW_2028</v>
      </c>
      <c r="R60" s="93" t="str">
        <f t="shared" si="11"/>
        <v>aMW_2029</v>
      </c>
      <c r="S60" s="93" t="str">
        <f t="shared" si="11"/>
        <v>aMW_2030</v>
      </c>
      <c r="T60" s="93" t="str">
        <f t="shared" si="11"/>
        <v>aMW_2031</v>
      </c>
      <c r="U60" s="93" t="str">
        <f t="shared" si="11"/>
        <v>aMW_2032</v>
      </c>
      <c r="V60" s="93" t="str">
        <f t="shared" si="11"/>
        <v>aMW_2033</v>
      </c>
      <c r="W60" s="93" t="str">
        <f t="shared" si="11"/>
        <v>aMW_2034</v>
      </c>
      <c r="X60" s="93" t="str">
        <f t="shared" si="11"/>
        <v>aMW_2035</v>
      </c>
      <c r="Y60" s="150" t="s">
        <v>45</v>
      </c>
      <c r="AA60"/>
      <c r="AB60"/>
      <c r="AC60"/>
      <c r="AD60"/>
      <c r="AE60"/>
      <c r="AF60"/>
      <c r="AG60"/>
      <c r="AH60"/>
      <c r="AI60"/>
      <c r="AJ60"/>
      <c r="AK60"/>
      <c r="AL60"/>
      <c r="AM60"/>
      <c r="AN60"/>
      <c r="AO60"/>
      <c r="AP60"/>
      <c r="AQ60"/>
      <c r="AR60"/>
      <c r="AS60"/>
      <c r="AT60"/>
      <c r="AU60"/>
      <c r="AV60"/>
      <c r="AW60"/>
      <c r="AX60"/>
      <c r="AY60"/>
      <c r="AZ60"/>
      <c r="BA60"/>
      <c r="BB60"/>
      <c r="BC60"/>
      <c r="BD60"/>
      <c r="BE60"/>
      <c r="BF60"/>
      <c r="BG60"/>
      <c r="BH60"/>
      <c r="BI60"/>
      <c r="BJ60"/>
      <c r="BK60"/>
      <c r="BL60"/>
      <c r="BM60"/>
      <c r="BN60"/>
      <c r="BO60"/>
      <c r="BP60"/>
      <c r="BQ60"/>
      <c r="BR60"/>
      <c r="BS60"/>
      <c r="BT60"/>
      <c r="BU60"/>
      <c r="BV60"/>
      <c r="BW60"/>
      <c r="BX60"/>
      <c r="BY60"/>
      <c r="BZ60"/>
      <c r="CA60"/>
      <c r="CB60"/>
    </row>
    <row r="61" spans="1:80">
      <c r="A61" s="183">
        <f t="shared" ref="A61:A78" si="12">VLOOKUP($D61,MeasureOutputR,3,FALSE)</f>
        <v>10.158626007806667</v>
      </c>
      <c r="B61" s="151">
        <f t="shared" ref="B61:B78" si="13">VLOOKUP($D61,MeasureOutputR,11,FALSE)</f>
        <v>38.707287267638193</v>
      </c>
      <c r="C61" s="20" t="str">
        <f>C36</f>
        <v>Large Off</v>
      </c>
      <c r="D61" s="20" t="str">
        <f>CONCATENATE($C$58,"-",C61)</f>
        <v>MotorsRewind-NR-Large Off</v>
      </c>
      <c r="E61" s="46">
        <f>E36*$A61/8760000*1000</f>
        <v>5.1222496917184739E-3</v>
      </c>
      <c r="F61" s="46">
        <f t="shared" ref="F61:X75" si="14">F36*$A61/8760000*1000</f>
        <v>1.0213765885286637E-2</v>
      </c>
      <c r="G61" s="46">
        <f t="shared" si="14"/>
        <v>1.5274686881446167E-2</v>
      </c>
      <c r="H61" s="46">
        <f t="shared" si="14"/>
        <v>2.0305150427735768E-2</v>
      </c>
      <c r="I61" s="46">
        <f t="shared" si="14"/>
        <v>2.5305293720565704E-2</v>
      </c>
      <c r="J61" s="46">
        <f t="shared" si="14"/>
        <v>2.9770665850496734E-2</v>
      </c>
      <c r="K61" s="46">
        <f t="shared" si="14"/>
        <v>3.3303485170592791E-2</v>
      </c>
      <c r="L61" s="46">
        <f t="shared" si="14"/>
        <v>3.609258665403671E-2</v>
      </c>
      <c r="M61" s="46">
        <f t="shared" si="14"/>
        <v>3.8288584816585654E-2</v>
      </c>
      <c r="N61" s="46">
        <f t="shared" si="14"/>
        <v>4.0011609537930717E-2</v>
      </c>
      <c r="O61" s="46">
        <f t="shared" si="14"/>
        <v>4.1357476152810872E-2</v>
      </c>
      <c r="P61" s="46">
        <f t="shared" si="14"/>
        <v>4.2402606715683216E-2</v>
      </c>
      <c r="Q61" s="46">
        <f t="shared" si="14"/>
        <v>4.3207955201421587E-2</v>
      </c>
      <c r="R61" s="46">
        <f t="shared" si="14"/>
        <v>4.3822138245391544E-2</v>
      </c>
      <c r="S61" s="46">
        <f t="shared" si="14"/>
        <v>4.4283932221731749E-2</v>
      </c>
      <c r="T61" s="46">
        <f t="shared" si="14"/>
        <v>4.4624264912989098E-2</v>
      </c>
      <c r="U61" s="46">
        <f t="shared" si="14"/>
        <v>4.449360991684731E-2</v>
      </c>
      <c r="V61" s="46">
        <f t="shared" si="14"/>
        <v>4.4361274853240124E-2</v>
      </c>
      <c r="W61" s="46">
        <f t="shared" si="14"/>
        <v>4.422858045896845E-2</v>
      </c>
      <c r="X61" s="46">
        <f t="shared" si="14"/>
        <v>4.4096021324764541E-2</v>
      </c>
      <c r="Y61" s="46">
        <f>A61*Y36/8760</f>
        <v>0.35386880808856191</v>
      </c>
      <c r="Z61" s="46">
        <f>SUM(E61:X61)</f>
        <v>0.69056593864024385</v>
      </c>
      <c r="AA61" s="46"/>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row>
    <row r="62" spans="1:80">
      <c r="A62" s="183">
        <f t="shared" si="12"/>
        <v>10.158626007806665</v>
      </c>
      <c r="B62" s="151">
        <f t="shared" si="13"/>
        <v>38.707287267638193</v>
      </c>
      <c r="C62" s="20" t="str">
        <f t="shared" ref="C62:C78" si="15">C37</f>
        <v>Medium Off</v>
      </c>
      <c r="D62" s="20" t="str">
        <f t="shared" ref="D62:D78" si="16">CONCATENATE($C$58,"-",C62)</f>
        <v>MotorsRewind-NR-Medium Off</v>
      </c>
      <c r="E62" s="46">
        <f t="shared" ref="E62:T78" si="17">E37*$A62/8760000*1000</f>
        <v>2.5704603897722883E-3</v>
      </c>
      <c r="F62" s="46">
        <f t="shared" si="17"/>
        <v>5.1254980172059442E-3</v>
      </c>
      <c r="G62" s="46">
        <f t="shared" si="17"/>
        <v>7.6651822847314905E-3</v>
      </c>
      <c r="H62" s="46">
        <f t="shared" si="17"/>
        <v>1.0189582317169727E-2</v>
      </c>
      <c r="I62" s="46">
        <f t="shared" si="17"/>
        <v>1.269876696277277E-2</v>
      </c>
      <c r="J62" s="46">
        <f t="shared" si="17"/>
        <v>1.4939591381023654E-2</v>
      </c>
      <c r="K62" s="46">
        <f t="shared" si="17"/>
        <v>1.671243977246601E-2</v>
      </c>
      <c r="L62" s="46">
        <f t="shared" si="17"/>
        <v>1.811207378441955E-2</v>
      </c>
      <c r="M62" s="46">
        <f t="shared" si="17"/>
        <v>1.9214075176887987E-2</v>
      </c>
      <c r="N62" s="46">
        <f t="shared" si="17"/>
        <v>2.0078727832141516E-2</v>
      </c>
      <c r="O62" s="46">
        <f t="shared" si="17"/>
        <v>2.0754114045558554E-2</v>
      </c>
      <c r="P62" s="46">
        <f t="shared" si="17"/>
        <v>2.1278584127200066E-2</v>
      </c>
      <c r="Q62" s="46">
        <f t="shared" si="17"/>
        <v>2.1682726156023936E-2</v>
      </c>
      <c r="R62" s="46">
        <f t="shared" si="17"/>
        <v>2.1990937055845355E-2</v>
      </c>
      <c r="S62" s="46">
        <f t="shared" si="17"/>
        <v>2.2222675685521519E-2</v>
      </c>
      <c r="T62" s="46">
        <f t="shared" si="17"/>
        <v>2.2393462303681878E-2</v>
      </c>
      <c r="U62" s="46">
        <f t="shared" si="14"/>
        <v>2.2327896680660562E-2</v>
      </c>
      <c r="V62" s="46">
        <f t="shared" si="14"/>
        <v>2.2261487961903598E-2</v>
      </c>
      <c r="W62" s="46">
        <f t="shared" si="14"/>
        <v>2.2194898922917147E-2</v>
      </c>
      <c r="X62" s="46">
        <f t="shared" si="14"/>
        <v>2.2128377760482498E-2</v>
      </c>
      <c r="Y62" s="46">
        <f t="shared" ref="Y62:Y78" si="18">A62*Y37/8760</f>
        <v>0.17757934679330606</v>
      </c>
      <c r="Z62" s="46">
        <f t="shared" ref="Z62:Z78" si="19">SUM(E62:X62)</f>
        <v>0.34654155861838598</v>
      </c>
      <c r="AA62" s="46"/>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row>
    <row r="63" spans="1:80">
      <c r="A63" s="183">
        <f t="shared" si="12"/>
        <v>10.158626007806667</v>
      </c>
      <c r="B63" s="151">
        <f t="shared" si="13"/>
        <v>38.707287267638193</v>
      </c>
      <c r="C63" s="20" t="str">
        <f t="shared" si="15"/>
        <v>Small Off</v>
      </c>
      <c r="D63" s="20" t="str">
        <f t="shared" si="16"/>
        <v>MotorsRewind-NR-Small Off</v>
      </c>
      <c r="E63" s="46">
        <f t="shared" si="17"/>
        <v>2.4809022725919244E-3</v>
      </c>
      <c r="F63" s="46">
        <f t="shared" si="14"/>
        <v>4.9469191315482976E-3</v>
      </c>
      <c r="G63" s="46">
        <f t="shared" si="14"/>
        <v>7.3981175612304797E-3</v>
      </c>
      <c r="H63" s="46">
        <f t="shared" si="14"/>
        <v>9.8345642780623826E-3</v>
      </c>
      <c r="I63" s="46">
        <f t="shared" si="14"/>
        <v>1.2256325731535244E-2</v>
      </c>
      <c r="J63" s="46">
        <f t="shared" si="14"/>
        <v>1.4419076970121954E-2</v>
      </c>
      <c r="K63" s="46">
        <f t="shared" si="14"/>
        <v>1.613015706331877E-2</v>
      </c>
      <c r="L63" s="46">
        <f t="shared" si="14"/>
        <v>1.7481026041836698E-2</v>
      </c>
      <c r="M63" s="46">
        <f t="shared" si="14"/>
        <v>1.854463230079819E-2</v>
      </c>
      <c r="N63" s="46">
        <f t="shared" si="14"/>
        <v>1.9379159355156394E-2</v>
      </c>
      <c r="O63" s="46">
        <f t="shared" si="14"/>
        <v>2.0031014251816383E-2</v>
      </c>
      <c r="P63" s="46">
        <f t="shared" si="14"/>
        <v>2.0537211127141946E-2</v>
      </c>
      <c r="Q63" s="46">
        <f t="shared" si="14"/>
        <v>2.0927272332421948E-2</v>
      </c>
      <c r="R63" s="46">
        <f t="shared" si="14"/>
        <v>2.1224744771541036E-2</v>
      </c>
      <c r="S63" s="46">
        <f t="shared" si="14"/>
        <v>2.1448409331904807E-2</v>
      </c>
      <c r="T63" s="46">
        <f t="shared" si="14"/>
        <v>2.1613245526544589E-2</v>
      </c>
      <c r="U63" s="46">
        <f t="shared" si="14"/>
        <v>2.1549964293422017E-2</v>
      </c>
      <c r="V63" s="46">
        <f t="shared" si="14"/>
        <v>2.1485869339094146E-2</v>
      </c>
      <c r="W63" s="46">
        <f t="shared" si="14"/>
        <v>2.1421600347123475E-2</v>
      </c>
      <c r="X63" s="46">
        <f t="shared" si="14"/>
        <v>2.1357396866799005E-2</v>
      </c>
      <c r="Y63" s="46">
        <f t="shared" si="18"/>
        <v>0.17139225594677632</v>
      </c>
      <c r="Z63" s="46">
        <f t="shared" si="19"/>
        <v>0.33446760889400967</v>
      </c>
      <c r="AA63" s="46"/>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row>
    <row r="64" spans="1:80">
      <c r="A64" s="183">
        <f t="shared" si="12"/>
        <v>8.1318701961856377</v>
      </c>
      <c r="B64" s="151">
        <f t="shared" si="13"/>
        <v>23.253168366543058</v>
      </c>
      <c r="C64" s="20" t="str">
        <f t="shared" si="15"/>
        <v>XLarge Ret</v>
      </c>
      <c r="D64" s="20" t="str">
        <f t="shared" si="16"/>
        <v>MotorsRewind-NR-XLarge Ret</v>
      </c>
      <c r="E64" s="46">
        <f t="shared" si="17"/>
        <v>1.4925673345045519E-3</v>
      </c>
      <c r="F64" s="46">
        <f t="shared" si="14"/>
        <v>2.9714030495316614E-3</v>
      </c>
      <c r="G64" s="46">
        <f t="shared" si="14"/>
        <v>4.4366018932557229E-3</v>
      </c>
      <c r="H64" s="46">
        <f t="shared" si="14"/>
        <v>5.8882580327289961E-3</v>
      </c>
      <c r="I64" s="46">
        <f t="shared" si="14"/>
        <v>7.3264650572230526E-3</v>
      </c>
      <c r="J64" s="46">
        <f t="shared" si="14"/>
        <v>8.6054607151925932E-3</v>
      </c>
      <c r="K64" s="46">
        <f t="shared" si="14"/>
        <v>9.6112027872671067E-3</v>
      </c>
      <c r="L64" s="46">
        <f t="shared" si="14"/>
        <v>1.0399406203472976E-2</v>
      </c>
      <c r="M64" s="46">
        <f t="shared" si="14"/>
        <v>1.1014437607146417E-2</v>
      </c>
      <c r="N64" s="46">
        <f t="shared" si="14"/>
        <v>1.1491626775207348E-2</v>
      </c>
      <c r="O64" s="46">
        <f t="shared" si="14"/>
        <v>1.1859107248346159E-2</v>
      </c>
      <c r="P64" s="46">
        <f t="shared" si="14"/>
        <v>1.2139282061648373E-2</v>
      </c>
      <c r="Q64" s="46">
        <f t="shared" si="14"/>
        <v>1.2349990935200028E-2</v>
      </c>
      <c r="R64" s="46">
        <f t="shared" si="14"/>
        <v>1.2505439731304887E-2</v>
      </c>
      <c r="S64" s="46">
        <f t="shared" si="14"/>
        <v>1.261694059985009E-2</v>
      </c>
      <c r="T64" s="46">
        <f t="shared" si="14"/>
        <v>1.2693501370858128E-2</v>
      </c>
      <c r="U64" s="46">
        <f t="shared" si="14"/>
        <v>1.2636025107774652E-2</v>
      </c>
      <c r="V64" s="46">
        <f t="shared" si="14"/>
        <v>1.2578224263544477E-2</v>
      </c>
      <c r="W64" s="46">
        <f t="shared" si="14"/>
        <v>1.2520474674042773E-2</v>
      </c>
      <c r="X64" s="46">
        <f t="shared" si="14"/>
        <v>1.2462916273693338E-2</v>
      </c>
      <c r="Y64" s="46">
        <f t="shared" si="18"/>
        <v>0.1000144048053286</v>
      </c>
      <c r="Z64" s="46">
        <f t="shared" si="19"/>
        <v>0.19759933172179328</v>
      </c>
      <c r="AA64" s="46"/>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row>
    <row r="65" spans="1:80">
      <c r="A65" s="183">
        <f t="shared" si="12"/>
        <v>8.1318701961856377</v>
      </c>
      <c r="B65" s="151">
        <f t="shared" si="13"/>
        <v>23.253168366543061</v>
      </c>
      <c r="C65" s="20" t="str">
        <f t="shared" si="15"/>
        <v>Large Ret</v>
      </c>
      <c r="D65" s="20" t="str">
        <f t="shared" si="16"/>
        <v>MotorsRewind-NR-Large Ret</v>
      </c>
      <c r="E65" s="46">
        <f t="shared" si="17"/>
        <v>2.2541851718388697E-3</v>
      </c>
      <c r="F65" s="46">
        <f t="shared" si="14"/>
        <v>4.4876318400968217E-3</v>
      </c>
      <c r="G65" s="46">
        <f t="shared" si="14"/>
        <v>6.7004831004485628E-3</v>
      </c>
      <c r="H65" s="46">
        <f t="shared" si="14"/>
        <v>8.8928811709153358E-3</v>
      </c>
      <c r="I65" s="46">
        <f t="shared" si="14"/>
        <v>1.1064967396911402E-2</v>
      </c>
      <c r="J65" s="46">
        <f t="shared" si="14"/>
        <v>1.2996600885325022E-2</v>
      </c>
      <c r="K65" s="46">
        <f t="shared" si="14"/>
        <v>1.4515546672998595E-2</v>
      </c>
      <c r="L65" s="46">
        <f t="shared" si="14"/>
        <v>1.5705949552741228E-2</v>
      </c>
      <c r="M65" s="46">
        <f t="shared" si="14"/>
        <v>1.6634815298577833E-2</v>
      </c>
      <c r="N65" s="46">
        <f t="shared" si="14"/>
        <v>1.7355501542969037E-2</v>
      </c>
      <c r="O65" s="46">
        <f t="shared" si="14"/>
        <v>1.7910497632150375E-2</v>
      </c>
      <c r="P65" s="46">
        <f t="shared" si="14"/>
        <v>1.8333638280527368E-2</v>
      </c>
      <c r="Q65" s="46">
        <f t="shared" si="14"/>
        <v>1.8651866347934906E-2</v>
      </c>
      <c r="R65" s="46">
        <f t="shared" si="14"/>
        <v>1.8886636574415909E-2</v>
      </c>
      <c r="S65" s="46">
        <f t="shared" si="14"/>
        <v>1.9055033402291807E-2</v>
      </c>
      <c r="T65" s="46">
        <f t="shared" si="14"/>
        <v>1.9170661120225318E-2</v>
      </c>
      <c r="U65" s="46">
        <f t="shared" si="14"/>
        <v>1.9083856232445504E-2</v>
      </c>
      <c r="V65" s="46">
        <f t="shared" si="14"/>
        <v>1.8996561138300436E-2</v>
      </c>
      <c r="W65" s="46">
        <f t="shared" si="14"/>
        <v>1.8909343452823132E-2</v>
      </c>
      <c r="X65" s="46">
        <f t="shared" si="14"/>
        <v>1.8822414515291791E-2</v>
      </c>
      <c r="Y65" s="46">
        <f t="shared" si="18"/>
        <v>0.15104912392933945</v>
      </c>
      <c r="Z65" s="46">
        <f t="shared" si="19"/>
        <v>0.29842907132922925</v>
      </c>
      <c r="AA65" s="46"/>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row>
    <row r="66" spans="1:80">
      <c r="A66" s="183">
        <f t="shared" si="12"/>
        <v>8.1318701961856377</v>
      </c>
      <c r="B66" s="151">
        <f t="shared" si="13"/>
        <v>23.253168366543061</v>
      </c>
      <c r="C66" s="20" t="str">
        <f t="shared" si="15"/>
        <v>Medium Ret</v>
      </c>
      <c r="D66" s="20" t="str">
        <f t="shared" si="16"/>
        <v>MotorsRewind-NR-Medium Ret</v>
      </c>
      <c r="E66" s="46">
        <f t="shared" si="17"/>
        <v>1.0476618427349696E-3</v>
      </c>
      <c r="F66" s="46">
        <f t="shared" si="14"/>
        <v>2.0856851965167776E-3</v>
      </c>
      <c r="G66" s="46">
        <f t="shared" si="14"/>
        <v>3.1141365669192004E-3</v>
      </c>
      <c r="H66" s="46">
        <f t="shared" si="14"/>
        <v>4.1330820516151624E-3</v>
      </c>
      <c r="I66" s="46">
        <f t="shared" si="14"/>
        <v>5.1425873427221654E-3</v>
      </c>
      <c r="J66" s="46">
        <f t="shared" si="14"/>
        <v>6.0403391003158594E-3</v>
      </c>
      <c r="K66" s="46">
        <f t="shared" si="14"/>
        <v>6.7462888877640971E-3</v>
      </c>
      <c r="L66" s="46">
        <f t="shared" si="14"/>
        <v>7.2995440906500359E-3</v>
      </c>
      <c r="M66" s="46">
        <f t="shared" si="14"/>
        <v>7.7312465129238542E-3</v>
      </c>
      <c r="N66" s="46">
        <f t="shared" si="14"/>
        <v>8.0661948074407172E-3</v>
      </c>
      <c r="O66" s="46">
        <f t="shared" si="14"/>
        <v>8.3241364498427492E-3</v>
      </c>
      <c r="P66" s="46">
        <f t="shared" si="14"/>
        <v>8.5207965631967364E-3</v>
      </c>
      <c r="Q66" s="46">
        <f t="shared" si="14"/>
        <v>8.6686971916256784E-3</v>
      </c>
      <c r="R66" s="46">
        <f t="shared" si="14"/>
        <v>8.7778097042830756E-3</v>
      </c>
      <c r="S66" s="46">
        <f t="shared" si="14"/>
        <v>8.8560743176818377E-3</v>
      </c>
      <c r="T66" s="46">
        <f t="shared" si="14"/>
        <v>8.9098138017112902E-3</v>
      </c>
      <c r="U66" s="46">
        <f t="shared" si="14"/>
        <v>8.8694701024331982E-3</v>
      </c>
      <c r="V66" s="46">
        <f t="shared" si="14"/>
        <v>8.8288985733785807E-3</v>
      </c>
      <c r="W66" s="46">
        <f t="shared" si="14"/>
        <v>8.7883630210079233E-3</v>
      </c>
      <c r="X66" s="46">
        <f t="shared" si="14"/>
        <v>8.7479616679962818E-3</v>
      </c>
      <c r="Y66" s="46">
        <f t="shared" si="18"/>
        <v>7.0202042625549771E-2</v>
      </c>
      <c r="Z66" s="46">
        <f t="shared" si="19"/>
        <v>0.13869878779276018</v>
      </c>
      <c r="AA66" s="46"/>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row>
    <row r="67" spans="1:80">
      <c r="A67" s="183">
        <f t="shared" si="12"/>
        <v>8.1318701961856377</v>
      </c>
      <c r="B67" s="151">
        <f t="shared" si="13"/>
        <v>23.253168366543058</v>
      </c>
      <c r="C67" s="20" t="str">
        <f t="shared" si="15"/>
        <v>Small Ret</v>
      </c>
      <c r="D67" s="20" t="str">
        <f t="shared" si="16"/>
        <v>MotorsRewind-NR-Small Ret</v>
      </c>
      <c r="E67" s="46">
        <f t="shared" si="17"/>
        <v>1.1810415331650497E-3</v>
      </c>
      <c r="F67" s="46">
        <f t="shared" si="14"/>
        <v>2.3512174842249814E-3</v>
      </c>
      <c r="G67" s="46">
        <f t="shared" si="14"/>
        <v>3.5106028256963189E-3</v>
      </c>
      <c r="H67" s="46">
        <f t="shared" si="14"/>
        <v>4.6592720702641538E-3</v>
      </c>
      <c r="I67" s="46">
        <f t="shared" si="14"/>
        <v>5.7972992734261746E-3</v>
      </c>
      <c r="J67" s="46">
        <f t="shared" si="14"/>
        <v>6.809345402186728E-3</v>
      </c>
      <c r="K67" s="46">
        <f t="shared" si="14"/>
        <v>7.6051709112353819E-3</v>
      </c>
      <c r="L67" s="46">
        <f t="shared" si="14"/>
        <v>8.2288620168904005E-3</v>
      </c>
      <c r="M67" s="46">
        <f t="shared" si="14"/>
        <v>8.7155252414880709E-3</v>
      </c>
      <c r="N67" s="46">
        <f t="shared" si="14"/>
        <v>9.0931163984347783E-3</v>
      </c>
      <c r="O67" s="46">
        <f t="shared" si="14"/>
        <v>9.3838970495791641E-3</v>
      </c>
      <c r="P67" s="46">
        <f t="shared" si="14"/>
        <v>9.6055943113422474E-3</v>
      </c>
      <c r="Q67" s="46">
        <f t="shared" si="14"/>
        <v>9.7723244315304457E-3</v>
      </c>
      <c r="R67" s="46">
        <f t="shared" si="14"/>
        <v>9.8953282520189128E-3</v>
      </c>
      <c r="S67" s="46">
        <f t="shared" si="14"/>
        <v>9.9835568723910546E-3</v>
      </c>
      <c r="T67" s="46">
        <f t="shared" si="14"/>
        <v>1.0044138025603576E-2</v>
      </c>
      <c r="U67" s="46">
        <f t="shared" si="14"/>
        <v>9.9986580982974905E-3</v>
      </c>
      <c r="V67" s="46">
        <f t="shared" si="14"/>
        <v>9.9529213358012774E-3</v>
      </c>
      <c r="W67" s="46">
        <f t="shared" si="14"/>
        <v>9.9072251302445742E-3</v>
      </c>
      <c r="X67" s="46">
        <f t="shared" si="14"/>
        <v>9.8616802092056886E-3</v>
      </c>
      <c r="Y67" s="46">
        <f t="shared" si="18"/>
        <v>7.9139589390172987E-2</v>
      </c>
      <c r="Z67" s="46">
        <f t="shared" si="19"/>
        <v>0.15635677687302652</v>
      </c>
      <c r="AA67" s="46"/>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row>
    <row r="68" spans="1:80">
      <c r="A68" s="183">
        <f t="shared" si="12"/>
        <v>4.0367270935961175</v>
      </c>
      <c r="B68" s="151">
        <f t="shared" si="13"/>
        <v>38.707287267638193</v>
      </c>
      <c r="C68" s="20" t="str">
        <f t="shared" si="15"/>
        <v>School K-12</v>
      </c>
      <c r="D68" s="20" t="str">
        <f t="shared" si="16"/>
        <v>MotorsRewind-NR-School K-12</v>
      </c>
      <c r="E68" s="46">
        <f t="shared" si="17"/>
        <v>1.2912182702687967E-3</v>
      </c>
      <c r="F68" s="46">
        <f t="shared" si="14"/>
        <v>2.5718485507213889E-3</v>
      </c>
      <c r="G68" s="46">
        <f t="shared" si="14"/>
        <v>3.8419559574951476E-3</v>
      </c>
      <c r="H68" s="46">
        <f t="shared" si="14"/>
        <v>5.1016052507592228E-3</v>
      </c>
      <c r="I68" s="46">
        <f t="shared" si="14"/>
        <v>6.3508608365388883E-3</v>
      </c>
      <c r="J68" s="46">
        <f t="shared" si="14"/>
        <v>7.4632903223887112E-3</v>
      </c>
      <c r="K68" s="46">
        <f t="shared" si="14"/>
        <v>8.3397310692005112E-3</v>
      </c>
      <c r="L68" s="46">
        <f t="shared" si="14"/>
        <v>9.0281952695458606E-3</v>
      </c>
      <c r="M68" s="46">
        <f t="shared" si="14"/>
        <v>9.5669350318434276E-3</v>
      </c>
      <c r="N68" s="46">
        <f t="shared" si="14"/>
        <v>9.9864264109447189E-3</v>
      </c>
      <c r="O68" s="46">
        <f t="shared" si="14"/>
        <v>1.0310950124979559E-2</v>
      </c>
      <c r="P68" s="46">
        <f t="shared" si="14"/>
        <v>1.0559850944078509E-2</v>
      </c>
      <c r="Q68" s="46">
        <f t="shared" si="14"/>
        <v>1.0748541070552951E-2</v>
      </c>
      <c r="R68" s="46">
        <f t="shared" si="14"/>
        <v>1.0889299551949483E-2</v>
      </c>
      <c r="S68" s="46">
        <f t="shared" si="14"/>
        <v>1.0991909189415831E-2</v>
      </c>
      <c r="T68" s="46">
        <f t="shared" si="14"/>
        <v>1.1064163975331441E-2</v>
      </c>
      <c r="U68" s="46">
        <f t="shared" si="14"/>
        <v>1.1019597845482405E-2</v>
      </c>
      <c r="V68" s="46">
        <f t="shared" si="14"/>
        <v>1.0974700949667994E-2</v>
      </c>
      <c r="W68" s="46">
        <f t="shared" si="14"/>
        <v>1.0929800912087466E-2</v>
      </c>
      <c r="X68" s="46">
        <f t="shared" si="14"/>
        <v>1.0885019981090588E-2</v>
      </c>
      <c r="Y68" s="46">
        <f t="shared" si="18"/>
        <v>8.7351850144481824E-2</v>
      </c>
      <c r="Z68" s="46">
        <f t="shared" si="19"/>
        <v>0.17191590151434288</v>
      </c>
      <c r="AA68" s="46"/>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row>
    <row r="69" spans="1:80">
      <c r="A69" s="183">
        <f t="shared" si="12"/>
        <v>4.0367270935961175</v>
      </c>
      <c r="B69" s="151">
        <f t="shared" si="13"/>
        <v>38.707287267638193</v>
      </c>
      <c r="C69" s="20" t="str">
        <f t="shared" si="15"/>
        <v>University</v>
      </c>
      <c r="D69" s="20" t="str">
        <f t="shared" si="16"/>
        <v>MotorsRewind-NR-University</v>
      </c>
      <c r="E69" s="46">
        <f t="shared" si="17"/>
        <v>6.5414836555538502E-4</v>
      </c>
      <c r="F69" s="46">
        <f t="shared" si="14"/>
        <v>1.3029327145132159E-3</v>
      </c>
      <c r="G69" s="46">
        <f t="shared" si="14"/>
        <v>1.9463860355755677E-3</v>
      </c>
      <c r="H69" s="46">
        <f t="shared" si="14"/>
        <v>2.5845411371062769E-3</v>
      </c>
      <c r="I69" s="46">
        <f t="shared" si="14"/>
        <v>3.2174306480551767E-3</v>
      </c>
      <c r="J69" s="46">
        <f t="shared" si="14"/>
        <v>3.7810022352298173E-3</v>
      </c>
      <c r="K69" s="46">
        <f t="shared" si="14"/>
        <v>4.2250187855174207E-3</v>
      </c>
      <c r="L69" s="46">
        <f t="shared" si="14"/>
        <v>4.573803914855434E-3</v>
      </c>
      <c r="M69" s="46">
        <f t="shared" si="14"/>
        <v>4.8467366506145769E-3</v>
      </c>
      <c r="N69" s="46">
        <f t="shared" si="14"/>
        <v>5.0592565679067614E-3</v>
      </c>
      <c r="O69" s="46">
        <f t="shared" si="14"/>
        <v>5.2236646017829094E-3</v>
      </c>
      <c r="P69" s="46">
        <f t="shared" si="14"/>
        <v>5.349761070325817E-3</v>
      </c>
      <c r="Q69" s="46">
        <f t="shared" si="14"/>
        <v>5.4453540004072666E-3</v>
      </c>
      <c r="R69" s="46">
        <f t="shared" si="14"/>
        <v>5.5166641209838836E-3</v>
      </c>
      <c r="S69" s="46">
        <f t="shared" si="14"/>
        <v>5.5686475293543923E-3</v>
      </c>
      <c r="T69" s="46">
        <f t="shared" si="14"/>
        <v>5.6052527658187173E-3</v>
      </c>
      <c r="U69" s="46">
        <f t="shared" si="14"/>
        <v>5.5826749711335435E-3</v>
      </c>
      <c r="V69" s="46">
        <f t="shared" si="14"/>
        <v>5.5599296060068609E-3</v>
      </c>
      <c r="W69" s="46">
        <f t="shared" si="14"/>
        <v>5.5371826492196363E-3</v>
      </c>
      <c r="X69" s="46">
        <f t="shared" si="14"/>
        <v>5.5144960334133431E-3</v>
      </c>
      <c r="Y69" s="46">
        <f t="shared" si="18"/>
        <v>4.4253610188118318E-2</v>
      </c>
      <c r="Z69" s="46">
        <f t="shared" si="19"/>
        <v>8.7094884403376011E-2</v>
      </c>
      <c r="AA69" s="46"/>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row>
    <row r="70" spans="1:80">
      <c r="A70" s="183">
        <f t="shared" si="12"/>
        <v>3.8411574894046057</v>
      </c>
      <c r="B70" s="151">
        <f t="shared" si="13"/>
        <v>38.707287267638179</v>
      </c>
      <c r="C70" s="20" t="str">
        <f t="shared" si="15"/>
        <v>Warehouse</v>
      </c>
      <c r="D70" s="20" t="str">
        <f t="shared" si="16"/>
        <v>MotorsRewind-NR-Warehouse</v>
      </c>
      <c r="E70" s="46">
        <f t="shared" si="17"/>
        <v>2.2864295442489345E-3</v>
      </c>
      <c r="F70" s="46">
        <f t="shared" si="14"/>
        <v>4.5559395098704273E-3</v>
      </c>
      <c r="G70" s="46">
        <f t="shared" si="14"/>
        <v>6.8086238005258606E-3</v>
      </c>
      <c r="H70" s="46">
        <f t="shared" si="14"/>
        <v>9.0445758566185513E-3</v>
      </c>
      <c r="I70" s="46">
        <f t="shared" si="14"/>
        <v>1.1263888657436326E-2</v>
      </c>
      <c r="J70" s="46">
        <f t="shared" si="14"/>
        <v>1.3242210477896499E-2</v>
      </c>
      <c r="K70" s="46">
        <f t="shared" si="14"/>
        <v>1.4803233671225298E-2</v>
      </c>
      <c r="L70" s="46">
        <f t="shared" si="14"/>
        <v>1.6031711546977963E-2</v>
      </c>
      <c r="M70" s="46">
        <f t="shared" si="14"/>
        <v>1.699519566699571E-2</v>
      </c>
      <c r="N70" s="46">
        <f t="shared" si="14"/>
        <v>1.7747527112920963E-2</v>
      </c>
      <c r="O70" s="46">
        <f t="shared" si="14"/>
        <v>1.8331619166054778E-2</v>
      </c>
      <c r="P70" s="46">
        <f t="shared" si="14"/>
        <v>1.8781675214507462E-2</v>
      </c>
      <c r="Q70" s="46">
        <f t="shared" si="14"/>
        <v>1.9124956513910919E-2</v>
      </c>
      <c r="R70" s="46">
        <f t="shared" si="14"/>
        <v>1.9383191163413978E-2</v>
      </c>
      <c r="S70" s="46">
        <f t="shared" si="14"/>
        <v>1.9573697115906702E-2</v>
      </c>
      <c r="T70" s="46">
        <f t="shared" si="14"/>
        <v>1.9710277262086729E-2</v>
      </c>
      <c r="U70" s="46">
        <f t="shared" si="14"/>
        <v>1.9638769521177789E-2</v>
      </c>
      <c r="V70" s="46">
        <f t="shared" si="14"/>
        <v>1.9566611441773154E-2</v>
      </c>
      <c r="W70" s="46">
        <f t="shared" si="14"/>
        <v>1.9494386626471353E-2</v>
      </c>
      <c r="X70" s="46">
        <f t="shared" si="14"/>
        <v>1.9422313160716041E-2</v>
      </c>
      <c r="Y70" s="46">
        <f t="shared" si="18"/>
        <v>0.15586328657378196</v>
      </c>
      <c r="Z70" s="46">
        <f t="shared" si="19"/>
        <v>0.30580683303073541</v>
      </c>
      <c r="AA70" s="46"/>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row>
    <row r="71" spans="1:80">
      <c r="A71" s="183">
        <f t="shared" si="12"/>
        <v>36.151029046868807</v>
      </c>
      <c r="B71" s="151">
        <f t="shared" si="13"/>
        <v>10.88987324566695</v>
      </c>
      <c r="C71" s="20" t="str">
        <f t="shared" si="15"/>
        <v>Supermarket</v>
      </c>
      <c r="D71" s="20" t="str">
        <f t="shared" si="16"/>
        <v>MotorsRewind-NR-Supermarket</v>
      </c>
      <c r="E71" s="46">
        <f t="shared" si="17"/>
        <v>2.5763540971417169E-3</v>
      </c>
      <c r="F71" s="46">
        <f t="shared" si="14"/>
        <v>5.1063338205348833E-3</v>
      </c>
      <c r="G71" s="46">
        <f t="shared" si="14"/>
        <v>7.5905652242251051E-3</v>
      </c>
      <c r="H71" s="46">
        <f t="shared" si="14"/>
        <v>1.0029666849609438E-2</v>
      </c>
      <c r="I71" s="46">
        <f t="shared" si="14"/>
        <v>1.2424249809953691E-2</v>
      </c>
      <c r="J71" s="46">
        <f t="shared" si="14"/>
        <v>1.4528669242763645E-2</v>
      </c>
      <c r="K71" s="46">
        <f t="shared" si="14"/>
        <v>1.6154944453154491E-2</v>
      </c>
      <c r="L71" s="46">
        <f t="shared" si="14"/>
        <v>1.7402525900654924E-2</v>
      </c>
      <c r="M71" s="46">
        <f t="shared" si="14"/>
        <v>1.8350254498789527E-2</v>
      </c>
      <c r="N71" s="46">
        <f t="shared" si="14"/>
        <v>1.9060631943707884E-2</v>
      </c>
      <c r="O71" s="46">
        <f t="shared" si="14"/>
        <v>1.9583206230445543E-2</v>
      </c>
      <c r="P71" s="46">
        <f t="shared" si="14"/>
        <v>1.9957255689941909E-2</v>
      </c>
      <c r="Q71" s="46">
        <f t="shared" si="14"/>
        <v>2.0213916893316617E-2</v>
      </c>
      <c r="R71" s="46">
        <f t="shared" si="14"/>
        <v>2.0377871654111104E-2</v>
      </c>
      <c r="S71" s="46">
        <f t="shared" si="14"/>
        <v>2.0468684483399169E-2</v>
      </c>
      <c r="T71" s="46">
        <f t="shared" si="14"/>
        <v>2.0501862923934574E-2</v>
      </c>
      <c r="U71" s="46">
        <f t="shared" si="14"/>
        <v>2.0318815623830894E-2</v>
      </c>
      <c r="V71" s="46">
        <f t="shared" si="14"/>
        <v>2.0136466369293504E-2</v>
      </c>
      <c r="W71" s="46">
        <f t="shared" si="14"/>
        <v>1.9955413878322947E-2</v>
      </c>
      <c r="X71" s="46">
        <f t="shared" si="14"/>
        <v>1.9775871933308008E-2</v>
      </c>
      <c r="Y71" s="46">
        <f t="shared" si="18"/>
        <v>0.15870058158788133</v>
      </c>
      <c r="Z71" s="46">
        <f t="shared" si="19"/>
        <v>0.32451356152043953</v>
      </c>
      <c r="AA71" s="46"/>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row>
    <row r="72" spans="1:80">
      <c r="A72" s="183">
        <f t="shared" si="12"/>
        <v>36.151029046868807</v>
      </c>
      <c r="B72" s="151">
        <f t="shared" si="13"/>
        <v>10.88987324566695</v>
      </c>
      <c r="C72" s="20" t="str">
        <f t="shared" si="15"/>
        <v>MiniMart</v>
      </c>
      <c r="D72" s="20" t="str">
        <f t="shared" si="16"/>
        <v>MotorsRewind-NR-MiniMart</v>
      </c>
      <c r="E72" s="46">
        <f t="shared" si="17"/>
        <v>1.0786264064614945E-3</v>
      </c>
      <c r="F72" s="46">
        <f t="shared" si="14"/>
        <v>2.1470705796459923E-3</v>
      </c>
      <c r="G72" s="46">
        <f t="shared" si="14"/>
        <v>3.2054046097650954E-3</v>
      </c>
      <c r="H72" s="46">
        <f t="shared" si="14"/>
        <v>4.2537001333426729E-3</v>
      </c>
      <c r="I72" s="46">
        <f t="shared" si="14"/>
        <v>5.292028335891619E-3</v>
      </c>
      <c r="J72" s="46">
        <f t="shared" si="14"/>
        <v>6.2151189553325287E-3</v>
      </c>
      <c r="K72" s="46">
        <f t="shared" si="14"/>
        <v>6.9406588798941425E-3</v>
      </c>
      <c r="L72" s="46">
        <f t="shared" si="14"/>
        <v>7.508948789725617E-3</v>
      </c>
      <c r="M72" s="46">
        <f t="shared" si="14"/>
        <v>7.9520768431144175E-3</v>
      </c>
      <c r="N72" s="46">
        <f t="shared" si="14"/>
        <v>8.2955921923345902E-3</v>
      </c>
      <c r="O72" s="46">
        <f t="shared" si="14"/>
        <v>8.5598374771248594E-3</v>
      </c>
      <c r="P72" s="46">
        <f t="shared" si="14"/>
        <v>8.7610097879710549E-3</v>
      </c>
      <c r="Q72" s="46">
        <f t="shared" si="14"/>
        <v>8.9120054305300601E-3</v>
      </c>
      <c r="R72" s="46">
        <f t="shared" si="14"/>
        <v>9.0230925473338656E-3</v>
      </c>
      <c r="S72" s="46">
        <f t="shared" si="14"/>
        <v>9.1024466753286994E-3</v>
      </c>
      <c r="T72" s="46">
        <f t="shared" si="14"/>
        <v>9.1565771696364359E-3</v>
      </c>
      <c r="U72" s="46">
        <f t="shared" si="14"/>
        <v>9.1140172553695574E-3</v>
      </c>
      <c r="V72" s="46">
        <f t="shared" si="14"/>
        <v>9.0712333863814734E-3</v>
      </c>
      <c r="W72" s="46">
        <f t="shared" si="14"/>
        <v>9.028496660228506E-3</v>
      </c>
      <c r="X72" s="46">
        <f t="shared" si="14"/>
        <v>8.9859079560614605E-3</v>
      </c>
      <c r="Y72" s="46">
        <f t="shared" si="18"/>
        <v>7.2111552073728352E-2</v>
      </c>
      <c r="Z72" s="46">
        <f t="shared" si="19"/>
        <v>0.14260385007147414</v>
      </c>
      <c r="AA72" s="46"/>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row>
    <row r="73" spans="1:80">
      <c r="A73" s="183">
        <f t="shared" si="12"/>
        <v>29.073100063190239</v>
      </c>
      <c r="B73" s="151">
        <f t="shared" si="13"/>
        <v>20.162344586324032</v>
      </c>
      <c r="C73" s="20" t="str">
        <f t="shared" si="15"/>
        <v>Restaurant</v>
      </c>
      <c r="D73" s="20" t="str">
        <f t="shared" si="16"/>
        <v>MotorsRewind-NR-Restaurant</v>
      </c>
      <c r="E73" s="46">
        <f t="shared" si="17"/>
        <v>1.9882387031224941E-3</v>
      </c>
      <c r="F73" s="46">
        <f t="shared" si="14"/>
        <v>3.9577084328875122E-3</v>
      </c>
      <c r="G73" s="46">
        <f t="shared" si="14"/>
        <v>5.9085420736264237E-3</v>
      </c>
      <c r="H73" s="46">
        <f t="shared" si="14"/>
        <v>7.8408716733852114E-3</v>
      </c>
      <c r="I73" s="46">
        <f t="shared" si="14"/>
        <v>9.7548284488585407E-3</v>
      </c>
      <c r="J73" s="46">
        <f t="shared" si="14"/>
        <v>1.1456367077124316E-2</v>
      </c>
      <c r="K73" s="46">
        <f t="shared" si="14"/>
        <v>1.2793759291919378E-2</v>
      </c>
      <c r="L73" s="46">
        <f t="shared" si="14"/>
        <v>1.3841291585355089E-2</v>
      </c>
      <c r="M73" s="46">
        <f t="shared" si="14"/>
        <v>1.4658112257377448E-2</v>
      </c>
      <c r="N73" s="46">
        <f t="shared" si="14"/>
        <v>1.5291316217844894E-2</v>
      </c>
      <c r="O73" s="46">
        <f t="shared" si="14"/>
        <v>1.5778401179969266E-2</v>
      </c>
      <c r="P73" s="46">
        <f t="shared" si="14"/>
        <v>1.6149223340473529E-2</v>
      </c>
      <c r="Q73" s="46">
        <f t="shared" si="14"/>
        <v>1.6427554539061123E-2</v>
      </c>
      <c r="R73" s="46">
        <f t="shared" si="14"/>
        <v>1.6632322106148772E-2</v>
      </c>
      <c r="S73" s="46">
        <f t="shared" si="14"/>
        <v>1.6778596059379213E-2</v>
      </c>
      <c r="T73" s="46">
        <f t="shared" si="14"/>
        <v>1.6878375133168866E-2</v>
      </c>
      <c r="U73" s="46">
        <f t="shared" si="14"/>
        <v>1.6799924180883562E-2</v>
      </c>
      <c r="V73" s="46">
        <f t="shared" si="14"/>
        <v>1.6721060411480318E-2</v>
      </c>
      <c r="W73" s="46">
        <f t="shared" si="14"/>
        <v>1.6642283540755604E-2</v>
      </c>
      <c r="X73" s="46">
        <f t="shared" si="14"/>
        <v>1.656377951986987E-2</v>
      </c>
      <c r="Y73" s="46">
        <f t="shared" si="18"/>
        <v>0.13292366839559494</v>
      </c>
      <c r="Z73" s="46">
        <f t="shared" si="19"/>
        <v>0.26286255577269135</v>
      </c>
      <c r="AA73" s="46"/>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row>
    <row r="74" spans="1:80">
      <c r="A74" s="183">
        <f t="shared" si="12"/>
        <v>9.0815283596679972</v>
      </c>
      <c r="B74" s="151">
        <f t="shared" si="13"/>
        <v>5.5913181938628984</v>
      </c>
      <c r="C74" s="20" t="str">
        <f t="shared" si="15"/>
        <v>Lodging</v>
      </c>
      <c r="D74" s="20" t="str">
        <f t="shared" si="16"/>
        <v>MotorsRewind-NR-Lodging</v>
      </c>
      <c r="E74" s="46">
        <f t="shared" si="17"/>
        <v>2.0499205312432267E-3</v>
      </c>
      <c r="F74" s="46">
        <f t="shared" si="14"/>
        <v>4.0900014439364868E-3</v>
      </c>
      <c r="G74" s="46">
        <f t="shared" si="14"/>
        <v>6.1202781607065564E-3</v>
      </c>
      <c r="H74" s="46">
        <f t="shared" si="14"/>
        <v>8.140785990827815E-3</v>
      </c>
      <c r="I74" s="46">
        <f t="shared" si="14"/>
        <v>1.0151560130562287E-2</v>
      </c>
      <c r="J74" s="46">
        <f t="shared" si="14"/>
        <v>1.1950091735773749E-2</v>
      </c>
      <c r="K74" s="46">
        <f t="shared" si="14"/>
        <v>1.3376227836156648E-2</v>
      </c>
      <c r="L74" s="46">
        <f t="shared" si="14"/>
        <v>1.4505184698453433E-2</v>
      </c>
      <c r="M74" s="46">
        <f t="shared" si="14"/>
        <v>1.5396990867626512E-2</v>
      </c>
      <c r="N74" s="46">
        <f t="shared" si="14"/>
        <v>1.6099553871767792E-2</v>
      </c>
      <c r="O74" s="46">
        <f t="shared" si="14"/>
        <v>1.6651107697952548E-2</v>
      </c>
      <c r="P74" s="46">
        <f t="shared" si="14"/>
        <v>1.7082166073768553E-2</v>
      </c>
      <c r="Q74" s="46">
        <f t="shared" si="14"/>
        <v>1.7417081342238537E-2</v>
      </c>
      <c r="R74" s="46">
        <f t="shared" si="14"/>
        <v>1.7675288568718063E-2</v>
      </c>
      <c r="S74" s="46">
        <f t="shared" si="14"/>
        <v>1.7872298437728185E-2</v>
      </c>
      <c r="T74" s="46">
        <f t="shared" si="14"/>
        <v>1.8020489664059457E-2</v>
      </c>
      <c r="U74" s="46">
        <f t="shared" si="14"/>
        <v>1.7978540705305086E-2</v>
      </c>
      <c r="V74" s="46">
        <f t="shared" si="14"/>
        <v>1.7935855456155184E-2</v>
      </c>
      <c r="W74" s="46">
        <f t="shared" si="14"/>
        <v>1.7892966949678485E-2</v>
      </c>
      <c r="X74" s="46">
        <f t="shared" si="14"/>
        <v>1.7850075079599098E-2</v>
      </c>
      <c r="Y74" s="46">
        <f t="shared" si="18"/>
        <v>0.14324613883388271</v>
      </c>
      <c r="Z74" s="46">
        <f t="shared" si="19"/>
        <v>0.27825646524225778</v>
      </c>
      <c r="AA74" s="46"/>
      <c r="AC74"/>
      <c r="AD74"/>
      <c r="AE74"/>
      <c r="AF74"/>
      <c r="AG74"/>
      <c r="AH74"/>
      <c r="AI74"/>
      <c r="AJ74"/>
      <c r="AK74"/>
      <c r="AL74"/>
      <c r="AM74"/>
      <c r="AN74"/>
      <c r="AO74"/>
      <c r="AP74"/>
      <c r="AQ74"/>
      <c r="AR74"/>
      <c r="AS74"/>
      <c r="AT74"/>
      <c r="AU74"/>
      <c r="AV74"/>
      <c r="AW74"/>
      <c r="AX74"/>
      <c r="AY74"/>
      <c r="AZ74"/>
      <c r="BA74"/>
      <c r="BB74"/>
      <c r="BC74"/>
      <c r="BD74"/>
      <c r="BE74"/>
      <c r="BF74"/>
      <c r="BG74"/>
      <c r="BH74"/>
      <c r="BI74"/>
      <c r="BJ74"/>
      <c r="BK74"/>
      <c r="BL74"/>
      <c r="BM74"/>
      <c r="BN74"/>
      <c r="BO74"/>
      <c r="BP74"/>
      <c r="BQ74"/>
      <c r="BR74"/>
      <c r="BS74"/>
      <c r="BT74"/>
      <c r="BU74"/>
      <c r="BV74"/>
      <c r="BW74"/>
      <c r="BX74"/>
      <c r="BY74"/>
      <c r="BZ74"/>
      <c r="CA74"/>
    </row>
    <row r="75" spans="1:80">
      <c r="A75" s="183">
        <f t="shared" si="12"/>
        <v>9.7064520427386292</v>
      </c>
      <c r="B75" s="151">
        <f t="shared" si="13"/>
        <v>7.2955317177553614</v>
      </c>
      <c r="C75" s="20" t="str">
        <f t="shared" si="15"/>
        <v>Hospital</v>
      </c>
      <c r="D75" s="20" t="str">
        <f t="shared" si="16"/>
        <v>MotorsRewind-NR-Hospital</v>
      </c>
      <c r="E75" s="46">
        <f t="shared" si="17"/>
        <v>1.3524244565002463E-3</v>
      </c>
      <c r="F75" s="46">
        <f t="shared" si="14"/>
        <v>2.6991687302831912E-3</v>
      </c>
      <c r="G75" s="46">
        <f t="shared" si="14"/>
        <v>4.0402507139243957E-3</v>
      </c>
      <c r="H75" s="46">
        <f t="shared" si="14"/>
        <v>5.3756882499002056E-3</v>
      </c>
      <c r="I75" s="46">
        <f t="shared" si="14"/>
        <v>6.7054991307192689E-3</v>
      </c>
      <c r="J75" s="46">
        <f t="shared" ref="F75:X78" si="20">J50*$A75/8760000*1000</f>
        <v>7.8958727474028149E-3</v>
      </c>
      <c r="K75" s="46">
        <f t="shared" si="20"/>
        <v>8.840832061842753E-3</v>
      </c>
      <c r="L75" s="46">
        <f t="shared" si="20"/>
        <v>9.5898834439931586E-3</v>
      </c>
      <c r="M75" s="46">
        <f t="shared" si="20"/>
        <v>1.0182548795567467E-2</v>
      </c>
      <c r="N75" s="46">
        <f t="shared" si="20"/>
        <v>1.0650379217642695E-2</v>
      </c>
      <c r="O75" s="46">
        <f t="shared" si="20"/>
        <v>1.101856256178114E-2</v>
      </c>
      <c r="P75" s="46">
        <f t="shared" si="20"/>
        <v>1.1307206770241766E-2</v>
      </c>
      <c r="Q75" s="46">
        <f t="shared" si="20"/>
        <v>1.1532364392137617E-2</v>
      </c>
      <c r="R75" s="46">
        <f t="shared" si="20"/>
        <v>1.1706850475174549E-2</v>
      </c>
      <c r="S75" s="46">
        <f t="shared" si="20"/>
        <v>1.1840895504983941E-2</v>
      </c>
      <c r="T75" s="46">
        <f t="shared" si="20"/>
        <v>1.1942666659650726E-2</v>
      </c>
      <c r="U75" s="46">
        <f t="shared" si="20"/>
        <v>1.1918449007450061E-2</v>
      </c>
      <c r="V75" s="46">
        <f t="shared" si="20"/>
        <v>1.1893727456568078E-2</v>
      </c>
      <c r="W75" s="46">
        <f t="shared" si="20"/>
        <v>1.1868855133544647E-2</v>
      </c>
      <c r="X75" s="46">
        <f t="shared" si="20"/>
        <v>1.1843964543799733E-2</v>
      </c>
      <c r="Y75" s="46">
        <f t="shared" si="18"/>
        <v>9.5047341919798009E-2</v>
      </c>
      <c r="Z75" s="46">
        <f t="shared" si="19"/>
        <v>0.18420609005310848</v>
      </c>
      <c r="AA75" s="46"/>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row>
    <row r="76" spans="1:80">
      <c r="A76" s="183">
        <f t="shared" si="12"/>
        <v>9.7064520427386292</v>
      </c>
      <c r="B76" s="151">
        <f t="shared" si="13"/>
        <v>5.5913181938628913</v>
      </c>
      <c r="C76" s="20" t="str">
        <f t="shared" si="15"/>
        <v>Residential Care</v>
      </c>
      <c r="D76" s="20" t="str">
        <f t="shared" si="16"/>
        <v>MotorsRewind-NR-Residential Care</v>
      </c>
      <c r="E76" s="46">
        <f t="shared" si="17"/>
        <v>1.6578414706706138E-3</v>
      </c>
      <c r="F76" s="46">
        <f t="shared" si="20"/>
        <v>3.3077253022820077E-3</v>
      </c>
      <c r="G76" s="46">
        <f t="shared" si="20"/>
        <v>4.9496801423347973E-3</v>
      </c>
      <c r="H76" s="46">
        <f t="shared" si="20"/>
        <v>6.5837345466575915E-3</v>
      </c>
      <c r="I76" s="46">
        <f t="shared" si="20"/>
        <v>8.2099169796820172E-3</v>
      </c>
      <c r="J76" s="46">
        <f t="shared" si="20"/>
        <v>9.6644515511383217E-3</v>
      </c>
      <c r="K76" s="46">
        <f t="shared" si="20"/>
        <v>1.0817817027506985E-2</v>
      </c>
      <c r="L76" s="46">
        <f t="shared" si="20"/>
        <v>1.1730843399206711E-2</v>
      </c>
      <c r="M76" s="46">
        <f t="shared" si="20"/>
        <v>1.2452077821966681E-2</v>
      </c>
      <c r="N76" s="46">
        <f t="shared" si="20"/>
        <v>1.3020264766910334E-2</v>
      </c>
      <c r="O76" s="46">
        <f t="shared" si="20"/>
        <v>1.3466325378733948E-2</v>
      </c>
      <c r="P76" s="46">
        <f t="shared" si="20"/>
        <v>1.3814937161881598E-2</v>
      </c>
      <c r="Q76" s="46">
        <f t="shared" si="20"/>
        <v>1.4085794696487386E-2</v>
      </c>
      <c r="R76" s="46">
        <f t="shared" si="20"/>
        <v>1.429461579055437E-2</v>
      </c>
      <c r="S76" s="46">
        <f t="shared" si="20"/>
        <v>1.4453944469885316E-2</v>
      </c>
      <c r="T76" s="46">
        <f t="shared" si="20"/>
        <v>1.4573791828286334E-2</v>
      </c>
      <c r="U76" s="46">
        <f t="shared" si="20"/>
        <v>1.4539866257799818E-2</v>
      </c>
      <c r="V76" s="46">
        <f t="shared" si="20"/>
        <v>1.4505345223863106E-2</v>
      </c>
      <c r="W76" s="46">
        <f t="shared" si="20"/>
        <v>1.4470659808712358E-2</v>
      </c>
      <c r="X76" s="46">
        <f t="shared" si="20"/>
        <v>1.443597167330006E-2</v>
      </c>
      <c r="Y76" s="46">
        <f t="shared" si="18"/>
        <v>0.11584809550067073</v>
      </c>
      <c r="Z76" s="46">
        <f t="shared" si="19"/>
        <v>0.22503560529786037</v>
      </c>
      <c r="AA76" s="46"/>
      <c r="AC76"/>
      <c r="AD76"/>
      <c r="AE76"/>
      <c r="AF76"/>
      <c r="AG76"/>
      <c r="AH76"/>
      <c r="AI76"/>
      <c r="AJ76"/>
      <c r="AK76"/>
      <c r="AL76"/>
      <c r="AM76"/>
      <c r="AN76"/>
      <c r="AO76"/>
      <c r="AP76"/>
      <c r="AQ76"/>
      <c r="AR76"/>
      <c r="AS76"/>
      <c r="AT76"/>
      <c r="AU76"/>
      <c r="AV76"/>
      <c r="AW76"/>
      <c r="AX76"/>
      <c r="AY76"/>
      <c r="AZ76"/>
      <c r="BA76"/>
      <c r="BB76"/>
      <c r="BC76"/>
      <c r="BD76"/>
      <c r="BE76"/>
      <c r="BF76"/>
      <c r="BG76"/>
      <c r="BH76"/>
      <c r="BI76"/>
      <c r="BJ76"/>
      <c r="BK76"/>
      <c r="BL76"/>
      <c r="BM76"/>
      <c r="BN76"/>
      <c r="BO76"/>
      <c r="BP76"/>
      <c r="BQ76"/>
      <c r="BR76"/>
      <c r="BS76"/>
      <c r="BT76"/>
      <c r="BU76"/>
      <c r="BV76"/>
      <c r="BW76"/>
      <c r="BX76"/>
      <c r="BY76"/>
      <c r="BZ76"/>
      <c r="CA76"/>
    </row>
    <row r="77" spans="1:80">
      <c r="A77" s="183">
        <f t="shared" si="12"/>
        <v>8.0701417906265238</v>
      </c>
      <c r="B77" s="151">
        <f t="shared" si="13"/>
        <v>36.852792999506775</v>
      </c>
      <c r="C77" s="20" t="str">
        <f t="shared" si="15"/>
        <v>Assembly</v>
      </c>
      <c r="D77" s="20" t="str">
        <f t="shared" si="16"/>
        <v>MotorsRewind-NR-Assembly</v>
      </c>
      <c r="E77" s="46">
        <f t="shared" si="17"/>
        <v>4.0243651413167198E-3</v>
      </c>
      <c r="F77" s="46">
        <f t="shared" si="20"/>
        <v>8.0126183127653579E-3</v>
      </c>
      <c r="G77" s="46">
        <f t="shared" si="20"/>
        <v>1.1965002547903126E-2</v>
      </c>
      <c r="H77" s="46">
        <f t="shared" si="20"/>
        <v>1.5881759426406496E-2</v>
      </c>
      <c r="I77" s="46">
        <f t="shared" si="20"/>
        <v>1.9763129082225019E-2</v>
      </c>
      <c r="J77" s="46">
        <f t="shared" si="20"/>
        <v>2.3215861041496463E-2</v>
      </c>
      <c r="K77" s="46">
        <f t="shared" si="20"/>
        <v>2.5932109962872603E-2</v>
      </c>
      <c r="L77" s="46">
        <f t="shared" si="20"/>
        <v>2.8061966436181883E-2</v>
      </c>
      <c r="M77" s="46">
        <f t="shared" si="20"/>
        <v>2.9724963532890551E-2</v>
      </c>
      <c r="N77" s="46">
        <f t="shared" si="20"/>
        <v>3.1016297993923879E-2</v>
      </c>
      <c r="O77" s="46">
        <f t="shared" si="20"/>
        <v>3.2011784849992772E-2</v>
      </c>
      <c r="P77" s="46">
        <f t="shared" si="20"/>
        <v>3.2771803334057624E-2</v>
      </c>
      <c r="Q77" s="46">
        <f t="shared" si="20"/>
        <v>3.3344439448090783E-2</v>
      </c>
      <c r="R77" s="46">
        <f t="shared" si="20"/>
        <v>3.3767988736753518E-2</v>
      </c>
      <c r="S77" s="46">
        <f t="shared" si="20"/>
        <v>3.4072949523035197E-2</v>
      </c>
      <c r="T77" s="46">
        <f t="shared" si="20"/>
        <v>3.428361034236424E-2</v>
      </c>
      <c r="U77" s="46">
        <f t="shared" si="20"/>
        <v>3.4132259671548613E-2</v>
      </c>
      <c r="V77" s="46">
        <f t="shared" si="20"/>
        <v>3.3979997237593401E-2</v>
      </c>
      <c r="W77" s="46">
        <f t="shared" si="20"/>
        <v>3.3827838168961899E-2</v>
      </c>
      <c r="X77" s="46">
        <f t="shared" si="20"/>
        <v>3.36761606250255E-2</v>
      </c>
      <c r="Y77" s="46">
        <f t="shared" si="18"/>
        <v>0.27024984257897477</v>
      </c>
      <c r="Z77" s="46">
        <f t="shared" si="19"/>
        <v>0.53346690541540565</v>
      </c>
      <c r="AA77" s="46"/>
      <c r="AC77"/>
      <c r="AD77"/>
      <c r="AE77"/>
      <c r="AF77"/>
      <c r="AG77"/>
      <c r="AH77"/>
      <c r="AI77"/>
      <c r="AJ77"/>
      <c r="AK77"/>
      <c r="AL77"/>
      <c r="AM77"/>
      <c r="AN77"/>
      <c r="AO77"/>
      <c r="AP77"/>
      <c r="AQ77"/>
      <c r="AR77"/>
      <c r="AS77"/>
      <c r="AT77"/>
      <c r="AU77"/>
      <c r="AV77"/>
      <c r="AW77"/>
      <c r="AX77"/>
      <c r="AY77"/>
      <c r="AZ77"/>
      <c r="BA77"/>
      <c r="BB77"/>
      <c r="BC77"/>
      <c r="BD77"/>
      <c r="BE77"/>
      <c r="BF77"/>
      <c r="BG77"/>
      <c r="BH77"/>
      <c r="BI77"/>
      <c r="BJ77"/>
      <c r="BK77"/>
      <c r="BL77"/>
      <c r="BM77"/>
      <c r="BN77"/>
      <c r="BO77"/>
      <c r="BP77"/>
      <c r="BQ77"/>
      <c r="BR77"/>
      <c r="BS77"/>
      <c r="BT77"/>
      <c r="BU77"/>
      <c r="BV77"/>
      <c r="BW77"/>
      <c r="BX77"/>
      <c r="BY77"/>
      <c r="BZ77"/>
      <c r="CA77"/>
    </row>
    <row r="78" spans="1:80">
      <c r="A78" s="183">
        <f t="shared" si="12"/>
        <v>8.1837109758233986</v>
      </c>
      <c r="B78" s="151">
        <f t="shared" si="13"/>
        <v>29.434815926981109</v>
      </c>
      <c r="C78" s="20" t="str">
        <f t="shared" si="15"/>
        <v>Other</v>
      </c>
      <c r="D78" s="20" t="str">
        <f t="shared" si="16"/>
        <v>MotorsRewind-NR-Other</v>
      </c>
      <c r="E78" s="46">
        <f t="shared" si="17"/>
        <v>3.7199933234935458E-3</v>
      </c>
      <c r="F78" s="46">
        <f t="shared" si="20"/>
        <v>7.3730267671642076E-3</v>
      </c>
      <c r="G78" s="46">
        <f t="shared" si="20"/>
        <v>1.0960004289389593E-2</v>
      </c>
      <c r="H78" s="46">
        <f t="shared" si="20"/>
        <v>1.4481819001046784E-2</v>
      </c>
      <c r="I78" s="46">
        <f t="shared" si="20"/>
        <v>1.7939353287546703E-2</v>
      </c>
      <c r="J78" s="46">
        <f t="shared" si="20"/>
        <v>2.097792094739136E-2</v>
      </c>
      <c r="K78" s="46">
        <f t="shared" si="20"/>
        <v>2.3326096973166992E-2</v>
      </c>
      <c r="L78" s="46">
        <f t="shared" si="20"/>
        <v>2.5127477715187238E-2</v>
      </c>
      <c r="M78" s="46">
        <f t="shared" si="20"/>
        <v>2.6495901435147146E-2</v>
      </c>
      <c r="N78" s="46">
        <f t="shared" si="20"/>
        <v>2.752161422640843E-2</v>
      </c>
      <c r="O78" s="46">
        <f t="shared" si="20"/>
        <v>2.8276158355202773E-2</v>
      </c>
      <c r="P78" s="46">
        <f t="shared" si="20"/>
        <v>2.8816247737142357E-2</v>
      </c>
      <c r="Q78" s="46">
        <f t="shared" si="20"/>
        <v>2.9186840414605831E-2</v>
      </c>
      <c r="R78" s="46">
        <f t="shared" si="20"/>
        <v>2.9423574416421478E-2</v>
      </c>
      <c r="S78" s="46">
        <f t="shared" si="20"/>
        <v>2.955469890703943E-2</v>
      </c>
      <c r="T78" s="46">
        <f t="shared" si="20"/>
        <v>2.9602605201214025E-2</v>
      </c>
      <c r="U78" s="46">
        <f t="shared" si="20"/>
        <v>2.933830351418092E-2</v>
      </c>
      <c r="V78" s="46">
        <f t="shared" si="20"/>
        <v>2.9075009733960374E-2</v>
      </c>
      <c r="W78" s="46">
        <f t="shared" si="20"/>
        <v>2.8813588348460786E-2</v>
      </c>
      <c r="X78" s="46">
        <f t="shared" si="20"/>
        <v>2.8554348037711733E-2</v>
      </c>
      <c r="Y78" s="46">
        <f t="shared" si="18"/>
        <v>0.22914750134557568</v>
      </c>
      <c r="Z78" s="46">
        <f t="shared" si="19"/>
        <v>0.46856458263188172</v>
      </c>
      <c r="AA78" s="46"/>
      <c r="AC78"/>
      <c r="AD78"/>
      <c r="AE78"/>
      <c r="AF78"/>
      <c r="AG78"/>
      <c r="AH78"/>
      <c r="AI78"/>
      <c r="AJ78"/>
      <c r="AK78"/>
      <c r="AL78"/>
      <c r="AM78"/>
      <c r="AN78"/>
      <c r="AO78"/>
      <c r="AP78"/>
      <c r="AQ78"/>
      <c r="AR78"/>
      <c r="AS78"/>
      <c r="AT78"/>
      <c r="AU78"/>
      <c r="AV78"/>
      <c r="AW78"/>
      <c r="AX78"/>
      <c r="AY78"/>
      <c r="AZ78"/>
      <c r="BA78"/>
      <c r="BB78"/>
      <c r="BC78"/>
      <c r="BD78"/>
      <c r="BE78"/>
      <c r="BF78"/>
      <c r="BG78"/>
      <c r="BH78"/>
      <c r="BI78"/>
      <c r="BJ78"/>
      <c r="BK78"/>
      <c r="BL78"/>
      <c r="BM78"/>
      <c r="BN78"/>
      <c r="BO78"/>
      <c r="BP78"/>
      <c r="BQ78"/>
      <c r="BR78"/>
      <c r="BS78"/>
      <c r="BT78"/>
      <c r="BU78"/>
      <c r="BV78"/>
      <c r="BW78"/>
      <c r="BX78"/>
      <c r="BY78"/>
      <c r="BZ78"/>
      <c r="CA78"/>
    </row>
    <row r="79" spans="1:80">
      <c r="A79" s="152"/>
      <c r="AC79"/>
      <c r="AD79"/>
      <c r="AE79"/>
      <c r="AF79"/>
      <c r="AG79"/>
      <c r="AH79"/>
      <c r="AI79"/>
      <c r="AJ79"/>
      <c r="AK79"/>
      <c r="AL79"/>
      <c r="AM79"/>
      <c r="AN79"/>
      <c r="AO79"/>
      <c r="AP79"/>
      <c r="AQ79"/>
      <c r="AR79"/>
      <c r="AS79"/>
      <c r="AT79"/>
      <c r="AU79"/>
      <c r="AV79"/>
      <c r="AW79"/>
      <c r="AX79"/>
      <c r="AY79"/>
      <c r="AZ79"/>
      <c r="BA79"/>
      <c r="BB79"/>
      <c r="BC79"/>
      <c r="BD79"/>
      <c r="BE79"/>
      <c r="BF79"/>
      <c r="BG79"/>
      <c r="BH79"/>
      <c r="BI79"/>
      <c r="BJ79"/>
      <c r="BK79"/>
      <c r="BL79"/>
      <c r="BM79"/>
      <c r="BN79"/>
      <c r="BO79"/>
      <c r="BP79"/>
      <c r="BQ79"/>
      <c r="BR79"/>
      <c r="BS79"/>
      <c r="BT79"/>
      <c r="BU79"/>
      <c r="BV79"/>
      <c r="BW79"/>
      <c r="BX79"/>
      <c r="BY79"/>
      <c r="BZ79"/>
      <c r="CA79"/>
    </row>
    <row r="80" spans="1:80">
      <c r="D80" s="40"/>
      <c r="E80" s="40">
        <f>SUM(E61:E79)</f>
        <v>3.8828628546349303E-2</v>
      </c>
      <c r="F80" s="40">
        <f t="shared" ref="F80:X80" si="21">SUM(F61:F79)</f>
        <v>7.7306494769015799E-2</v>
      </c>
      <c r="G80" s="40">
        <f t="shared" si="21"/>
        <v>0.11543650466919961</v>
      </c>
      <c r="H80" s="40">
        <f t="shared" si="21"/>
        <v>0.15322153846415176</v>
      </c>
      <c r="I80" s="40">
        <f t="shared" si="21"/>
        <v>0.19066445083262606</v>
      </c>
      <c r="J80" s="40">
        <f t="shared" si="21"/>
        <v>0.22397193663860077</v>
      </c>
      <c r="K80" s="40">
        <f t="shared" si="21"/>
        <v>0.25017472127809998</v>
      </c>
      <c r="L80" s="40">
        <f t="shared" si="21"/>
        <v>0.27072128104418491</v>
      </c>
      <c r="M80" s="40">
        <f t="shared" si="21"/>
        <v>0.28676511035634139</v>
      </c>
      <c r="N80" s="40">
        <f t="shared" si="21"/>
        <v>0.29922479677159342</v>
      </c>
      <c r="O80" s="40">
        <f t="shared" si="21"/>
        <v>0.30883186045412436</v>
      </c>
      <c r="P80" s="40">
        <f t="shared" si="21"/>
        <v>0.31616885031113018</v>
      </c>
      <c r="Q80" s="40">
        <f t="shared" si="21"/>
        <v>0.32169968133749766</v>
      </c>
      <c r="R80" s="40">
        <f t="shared" si="21"/>
        <v>0.32579379346636372</v>
      </c>
      <c r="S80" s="40">
        <f t="shared" si="21"/>
        <v>0.32874539032682892</v>
      </c>
      <c r="T80" s="40">
        <f t="shared" si="21"/>
        <v>0.3307887599871655</v>
      </c>
      <c r="U80" s="40">
        <f t="shared" si="21"/>
        <v>0.32934069898604296</v>
      </c>
      <c r="V80" s="40">
        <f t="shared" si="21"/>
        <v>0.32788517473800605</v>
      </c>
      <c r="W80" s="40">
        <f t="shared" si="21"/>
        <v>0.32643195868357117</v>
      </c>
      <c r="X80" s="40">
        <f t="shared" si="21"/>
        <v>0.32498467716212859</v>
      </c>
      <c r="Y80" s="40">
        <f>SUM(Y61:Y79)</f>
        <v>2.6079890407215234</v>
      </c>
      <c r="Z80" s="40"/>
      <c r="AA80" s="40"/>
      <c r="AB80" s="94"/>
      <c r="AC80"/>
      <c r="AD80"/>
      <c r="AE80"/>
      <c r="AF80"/>
      <c r="AG80"/>
      <c r="AH80"/>
      <c r="AI80"/>
      <c r="AJ80"/>
      <c r="AK80"/>
      <c r="AL80"/>
      <c r="AM80"/>
      <c r="AN80"/>
      <c r="AO80"/>
      <c r="AP80"/>
      <c r="AQ80"/>
      <c r="AR80"/>
      <c r="AS80"/>
      <c r="AT80"/>
      <c r="AU80"/>
      <c r="AV80"/>
      <c r="AW80"/>
      <c r="AX80"/>
      <c r="AY80"/>
      <c r="AZ80"/>
      <c r="BA80"/>
      <c r="BB80"/>
      <c r="BC80"/>
      <c r="BD80"/>
      <c r="BE80"/>
      <c r="BF80"/>
      <c r="BG80"/>
      <c r="BH80"/>
      <c r="BI80"/>
      <c r="BJ80"/>
      <c r="BK80"/>
      <c r="BL80"/>
      <c r="BM80"/>
      <c r="BN80"/>
      <c r="BO80"/>
      <c r="BP80"/>
      <c r="BQ80"/>
      <c r="BR80"/>
      <c r="BS80"/>
      <c r="BT80"/>
      <c r="BU80"/>
      <c r="BV80"/>
      <c r="BW80"/>
      <c r="BX80"/>
      <c r="BY80"/>
      <c r="BZ80"/>
      <c r="CA80"/>
    </row>
    <row r="81" spans="1:79">
      <c r="AC81"/>
      <c r="AD81"/>
      <c r="AE81"/>
      <c r="AF81"/>
      <c r="AG81"/>
      <c r="AH81"/>
      <c r="AI81"/>
      <c r="AJ81"/>
      <c r="AK81"/>
      <c r="AL81"/>
      <c r="AM81"/>
      <c r="AN81"/>
      <c r="AO81"/>
      <c r="AP81"/>
      <c r="AQ81"/>
      <c r="AR81"/>
      <c r="AS81"/>
      <c r="AT81"/>
      <c r="AU81"/>
      <c r="AV81"/>
      <c r="AW81"/>
      <c r="AX81"/>
      <c r="AY81"/>
      <c r="AZ81"/>
      <c r="BA81"/>
      <c r="BB81"/>
      <c r="BC81"/>
      <c r="BD81"/>
      <c r="BE81"/>
      <c r="BF81"/>
      <c r="BG81"/>
      <c r="BH81"/>
      <c r="BI81"/>
      <c r="BJ81"/>
      <c r="BK81"/>
      <c r="BL81"/>
      <c r="BM81"/>
      <c r="BN81"/>
      <c r="BO81"/>
      <c r="BP81"/>
      <c r="BQ81"/>
      <c r="BR81"/>
      <c r="BS81"/>
      <c r="BT81"/>
      <c r="BU81"/>
      <c r="BV81"/>
      <c r="BW81"/>
      <c r="BX81"/>
      <c r="BY81"/>
      <c r="BZ81"/>
      <c r="CA81"/>
    </row>
    <row r="82" spans="1:79">
      <c r="AC82"/>
      <c r="AD82"/>
      <c r="AE82"/>
      <c r="AF82"/>
      <c r="AG82"/>
      <c r="AH82"/>
      <c r="AI82"/>
      <c r="AJ82"/>
      <c r="AK82"/>
      <c r="AL82"/>
      <c r="AM82"/>
      <c r="AN82"/>
      <c r="AO82"/>
      <c r="AP82"/>
      <c r="AQ82"/>
      <c r="AR82"/>
      <c r="AS82"/>
      <c r="AT82"/>
      <c r="AU82"/>
      <c r="AV82"/>
      <c r="AW82"/>
      <c r="AX82"/>
      <c r="AY82"/>
      <c r="AZ82"/>
      <c r="BA82"/>
      <c r="BB82"/>
      <c r="BC82"/>
      <c r="BD82"/>
      <c r="BE82"/>
      <c r="BF82"/>
      <c r="BG82"/>
      <c r="BH82"/>
      <c r="BI82"/>
      <c r="BJ82"/>
      <c r="BK82"/>
      <c r="BL82"/>
      <c r="BM82"/>
      <c r="BN82"/>
      <c r="BO82"/>
      <c r="BP82"/>
      <c r="BQ82"/>
      <c r="BR82"/>
      <c r="BS82"/>
      <c r="BT82"/>
      <c r="BU82"/>
      <c r="BV82"/>
      <c r="BW82"/>
      <c r="BX82"/>
      <c r="BY82"/>
      <c r="BZ82"/>
      <c r="CA82"/>
    </row>
    <row r="83" spans="1:79" ht="15">
      <c r="A83" s="99" t="s">
        <v>259</v>
      </c>
      <c r="B83" s="100"/>
      <c r="AC83"/>
      <c r="AD83"/>
      <c r="AE83"/>
      <c r="AF83"/>
      <c r="AG83"/>
      <c r="AH83"/>
      <c r="AI83"/>
      <c r="AJ83"/>
      <c r="AK83"/>
      <c r="AL83"/>
      <c r="AM83"/>
      <c r="AN83"/>
      <c r="AO83"/>
      <c r="AP83"/>
      <c r="AQ83"/>
      <c r="AR83"/>
      <c r="AS83"/>
      <c r="AT83"/>
      <c r="AU83"/>
      <c r="AV83"/>
      <c r="AW83"/>
      <c r="AX83"/>
      <c r="AY83"/>
      <c r="AZ83"/>
      <c r="BA83"/>
      <c r="BB83"/>
      <c r="BC83"/>
      <c r="BD83"/>
      <c r="BE83"/>
      <c r="BF83"/>
      <c r="BG83"/>
      <c r="BH83"/>
      <c r="BI83"/>
      <c r="BJ83"/>
      <c r="BK83"/>
      <c r="BL83"/>
      <c r="BM83"/>
      <c r="BN83"/>
      <c r="BO83"/>
      <c r="BP83"/>
      <c r="BQ83"/>
      <c r="BR83"/>
      <c r="BS83"/>
      <c r="BT83"/>
      <c r="BU83"/>
      <c r="BV83"/>
      <c r="BW83"/>
      <c r="BX83"/>
      <c r="BY83"/>
      <c r="BZ83"/>
      <c r="CA83"/>
    </row>
    <row r="84" spans="1:79" ht="15">
      <c r="C84" s="119"/>
      <c r="D84" s="119"/>
      <c r="E84" s="92">
        <f>E59</f>
        <v>2016</v>
      </c>
      <c r="F84" s="92">
        <f t="shared" ref="F84:X84" si="22">F59</f>
        <v>2017</v>
      </c>
      <c r="G84" s="92">
        <f t="shared" si="22"/>
        <v>2018</v>
      </c>
      <c r="H84" s="92">
        <f t="shared" si="22"/>
        <v>2019</v>
      </c>
      <c r="I84" s="92">
        <f t="shared" si="22"/>
        <v>2020</v>
      </c>
      <c r="J84" s="92">
        <f t="shared" si="22"/>
        <v>2021</v>
      </c>
      <c r="K84" s="92">
        <f t="shared" si="22"/>
        <v>2022</v>
      </c>
      <c r="L84" s="92">
        <f t="shared" si="22"/>
        <v>2023</v>
      </c>
      <c r="M84" s="92">
        <f t="shared" si="22"/>
        <v>2024</v>
      </c>
      <c r="N84" s="92">
        <f t="shared" si="22"/>
        <v>2025</v>
      </c>
      <c r="O84" s="92">
        <f t="shared" si="22"/>
        <v>2026</v>
      </c>
      <c r="P84" s="92">
        <f t="shared" si="22"/>
        <v>2027</v>
      </c>
      <c r="Q84" s="92">
        <f t="shared" si="22"/>
        <v>2028</v>
      </c>
      <c r="R84" s="92">
        <f t="shared" si="22"/>
        <v>2029</v>
      </c>
      <c r="S84" s="92">
        <f t="shared" si="22"/>
        <v>2030</v>
      </c>
      <c r="T84" s="92">
        <f t="shared" si="22"/>
        <v>2031</v>
      </c>
      <c r="U84" s="92">
        <f t="shared" si="22"/>
        <v>2032</v>
      </c>
      <c r="V84" s="92">
        <f t="shared" si="22"/>
        <v>2033</v>
      </c>
      <c r="W84" s="92">
        <f t="shared" si="22"/>
        <v>2034</v>
      </c>
      <c r="X84" s="92">
        <f t="shared" si="22"/>
        <v>2035</v>
      </c>
      <c r="Y84" s="92" t="s">
        <v>362</v>
      </c>
      <c r="AC84"/>
      <c r="AD84"/>
      <c r="AE84"/>
      <c r="AF84"/>
      <c r="AG84"/>
      <c r="AH84"/>
      <c r="AI84"/>
      <c r="AJ84"/>
      <c r="AK84"/>
      <c r="AL84"/>
      <c r="AM84"/>
      <c r="AN84"/>
      <c r="AO84"/>
      <c r="AP84"/>
      <c r="AQ84"/>
      <c r="AR84"/>
      <c r="AS84"/>
      <c r="AT84"/>
      <c r="AU84"/>
      <c r="AV84"/>
      <c r="AW84"/>
      <c r="AX84"/>
      <c r="AY84"/>
      <c r="AZ84"/>
      <c r="BA84"/>
      <c r="BB84"/>
      <c r="BC84"/>
      <c r="BD84"/>
      <c r="BE84"/>
      <c r="BF84"/>
      <c r="BG84"/>
      <c r="BH84"/>
      <c r="BI84"/>
      <c r="BJ84"/>
      <c r="BK84"/>
      <c r="BL84"/>
      <c r="BM84"/>
      <c r="BN84"/>
      <c r="BO84"/>
      <c r="BP84"/>
      <c r="BQ84"/>
      <c r="BR84"/>
      <c r="BS84"/>
      <c r="BT84"/>
      <c r="BU84"/>
      <c r="BV84"/>
      <c r="BW84"/>
      <c r="BX84"/>
      <c r="BY84"/>
      <c r="BZ84"/>
      <c r="CA84"/>
    </row>
    <row r="85" spans="1:79" ht="15">
      <c r="C85" s="120" t="s">
        <v>256</v>
      </c>
      <c r="D85" s="120" t="s">
        <v>256</v>
      </c>
      <c r="E85" s="93" t="str">
        <f>CONCATENATE("aMW_",E$11)</f>
        <v>aMW_2016</v>
      </c>
      <c r="F85" s="93" t="str">
        <f t="shared" ref="F85:X85" si="23">CONCATENATE("aMW_",F$11)</f>
        <v>aMW_2017</v>
      </c>
      <c r="G85" s="93" t="str">
        <f t="shared" si="23"/>
        <v>aMW_2018</v>
      </c>
      <c r="H85" s="93" t="str">
        <f t="shared" si="23"/>
        <v>aMW_2019</v>
      </c>
      <c r="I85" s="93" t="str">
        <f t="shared" si="23"/>
        <v>aMW_2020</v>
      </c>
      <c r="J85" s="93" t="str">
        <f t="shared" si="23"/>
        <v>aMW_2021</v>
      </c>
      <c r="K85" s="93" t="str">
        <f t="shared" si="23"/>
        <v>aMW_2022</v>
      </c>
      <c r="L85" s="93" t="str">
        <f t="shared" si="23"/>
        <v>aMW_2023</v>
      </c>
      <c r="M85" s="93" t="str">
        <f t="shared" si="23"/>
        <v>aMW_2024</v>
      </c>
      <c r="N85" s="93" t="str">
        <f t="shared" si="23"/>
        <v>aMW_2025</v>
      </c>
      <c r="O85" s="93" t="str">
        <f t="shared" si="23"/>
        <v>aMW_2026</v>
      </c>
      <c r="P85" s="93" t="str">
        <f t="shared" si="23"/>
        <v>aMW_2027</v>
      </c>
      <c r="Q85" s="93" t="str">
        <f t="shared" si="23"/>
        <v>aMW_2028</v>
      </c>
      <c r="R85" s="93" t="str">
        <f t="shared" si="23"/>
        <v>aMW_2029</v>
      </c>
      <c r="S85" s="93" t="str">
        <f t="shared" si="23"/>
        <v>aMW_2030</v>
      </c>
      <c r="T85" s="93" t="str">
        <f t="shared" si="23"/>
        <v>aMW_2031</v>
      </c>
      <c r="U85" s="93" t="str">
        <f t="shared" si="23"/>
        <v>aMW_2032</v>
      </c>
      <c r="V85" s="93" t="str">
        <f t="shared" si="23"/>
        <v>aMW_2033</v>
      </c>
      <c r="W85" s="93" t="str">
        <f t="shared" si="23"/>
        <v>aMW_2034</v>
      </c>
      <c r="X85" s="93" t="str">
        <f t="shared" si="23"/>
        <v>aMW_2035</v>
      </c>
      <c r="Y85" s="93" t="s">
        <v>411</v>
      </c>
      <c r="AC85"/>
      <c r="AD85"/>
      <c r="AE85"/>
      <c r="AF85"/>
      <c r="AG85"/>
      <c r="AH85"/>
      <c r="AI85"/>
      <c r="AJ85"/>
      <c r="AK85"/>
      <c r="AL85"/>
      <c r="AM85"/>
      <c r="AN85"/>
      <c r="AO85"/>
      <c r="AP85"/>
      <c r="AQ85"/>
      <c r="AR85"/>
      <c r="AS85"/>
      <c r="AT85"/>
      <c r="AU85"/>
      <c r="AV85"/>
      <c r="AW85"/>
      <c r="AX85"/>
      <c r="AY85"/>
      <c r="AZ85"/>
      <c r="BA85"/>
      <c r="BB85"/>
      <c r="BC85"/>
      <c r="BD85"/>
      <c r="BE85"/>
      <c r="BF85"/>
      <c r="BG85"/>
      <c r="BH85"/>
      <c r="BI85"/>
      <c r="BJ85"/>
      <c r="BK85"/>
      <c r="BL85"/>
      <c r="BM85"/>
      <c r="BN85"/>
      <c r="BO85"/>
      <c r="BP85"/>
      <c r="BQ85"/>
      <c r="BR85"/>
      <c r="BS85"/>
      <c r="BT85"/>
      <c r="BU85"/>
      <c r="BV85"/>
      <c r="BW85"/>
      <c r="BX85"/>
      <c r="BY85"/>
      <c r="BZ85"/>
      <c r="CA85"/>
    </row>
    <row r="86" spans="1:79">
      <c r="B86" s="20" t="s">
        <v>50</v>
      </c>
      <c r="C86" s="115" t="s">
        <v>260</v>
      </c>
      <c r="D86" s="115" t="s">
        <v>261</v>
      </c>
      <c r="E86" s="46">
        <f>DSUM($B$60:$Y$78,E$60,$C$85:$D86)</f>
        <v>0</v>
      </c>
      <c r="F86" s="46">
        <f>DSUM($B$60:$Y$78,F$60,$C$85:$D86)</f>
        <v>0</v>
      </c>
      <c r="G86" s="46">
        <f>DSUM($B$60:$Y$78,G$60,$C$85:$D86)</f>
        <v>0</v>
      </c>
      <c r="H86" s="46">
        <f>DSUM($B$60:$Y$78,H$60,$C$85:$D86)</f>
        <v>0</v>
      </c>
      <c r="I86" s="46">
        <f>DSUM($B$60:$Y$78,I$60,$C$85:$D86)</f>
        <v>0</v>
      </c>
      <c r="J86" s="46">
        <f>DSUM($B$60:$Y$78,J$60,$C$85:$D86)</f>
        <v>0</v>
      </c>
      <c r="K86" s="46">
        <f>DSUM($B$60:$Y$78,K$60,$C$85:$D86)</f>
        <v>0</v>
      </c>
      <c r="L86" s="46">
        <f>DSUM($B$60:$Y$78,L$60,$C$85:$D86)</f>
        <v>0</v>
      </c>
      <c r="M86" s="46">
        <f>DSUM($B$60:$Y$78,M$60,$C$85:$D86)</f>
        <v>0</v>
      </c>
      <c r="N86" s="46">
        <f>DSUM($B$60:$Y$78,N$60,$C$85:$D86)</f>
        <v>0</v>
      </c>
      <c r="O86" s="46">
        <f>DSUM($B$60:$Y$78,O$60,$C$85:$D86)</f>
        <v>0</v>
      </c>
      <c r="P86" s="46">
        <f>DSUM($B$60:$Y$78,P$60,$C$85:$D86)</f>
        <v>0</v>
      </c>
      <c r="Q86" s="46">
        <f>DSUM($B$60:$Y$78,Q$60,$C$85:$D86)</f>
        <v>0</v>
      </c>
      <c r="R86" s="46">
        <f>DSUM($B$60:$Y$78,R$60,$C$85:$D86)</f>
        <v>0</v>
      </c>
      <c r="S86" s="46">
        <f>DSUM($B$60:$Y$78,S$60,$C$85:$D86)</f>
        <v>0</v>
      </c>
      <c r="T86" s="46">
        <f>DSUM($B$60:$Y$78,T$60,$C$85:$D86)</f>
        <v>0</v>
      </c>
      <c r="U86" s="46">
        <f>DSUM($B$60:$Y$78,U$60,$C$85:$D86)</f>
        <v>0</v>
      </c>
      <c r="V86" s="46">
        <f>DSUM($B$60:$Y$78,V$60,$C$85:$D86)</f>
        <v>0</v>
      </c>
      <c r="W86" s="46">
        <f>DSUM($B$60:$Y$78,W$60,$C$85:$D86)</f>
        <v>0</v>
      </c>
      <c r="X86" s="46">
        <f>DSUM($B$60:$Y$78,X$60,$C$85:$D86)</f>
        <v>0</v>
      </c>
      <c r="Y86" s="46">
        <f>DSUM($B$60:$Y$78,Y$60,$C$85:$D86)</f>
        <v>0</v>
      </c>
      <c r="AC86"/>
      <c r="AD86"/>
      <c r="AE86"/>
      <c r="AF86"/>
      <c r="AG86"/>
      <c r="AH86"/>
      <c r="AI86"/>
      <c r="AJ86"/>
      <c r="AK86"/>
      <c r="AL86"/>
      <c r="AM86"/>
      <c r="AN86"/>
      <c r="AO86"/>
      <c r="AP86"/>
      <c r="AQ86"/>
      <c r="AR86"/>
      <c r="AS86"/>
      <c r="AT86"/>
      <c r="AU86"/>
      <c r="AV86"/>
      <c r="AW86"/>
      <c r="AX86"/>
      <c r="AY86"/>
      <c r="AZ86"/>
      <c r="BA86"/>
      <c r="BB86"/>
      <c r="BC86"/>
      <c r="BD86"/>
      <c r="BE86"/>
      <c r="BF86"/>
      <c r="BG86"/>
      <c r="BH86"/>
      <c r="BI86"/>
      <c r="BJ86"/>
      <c r="BK86"/>
      <c r="BL86"/>
      <c r="BM86"/>
      <c r="BN86"/>
      <c r="BO86"/>
      <c r="BP86"/>
      <c r="BQ86"/>
      <c r="BR86"/>
      <c r="BS86"/>
      <c r="BT86"/>
      <c r="BU86"/>
      <c r="BV86"/>
      <c r="BW86"/>
      <c r="BX86"/>
      <c r="BY86"/>
      <c r="BZ86"/>
      <c r="CA86"/>
    </row>
    <row r="87" spans="1:79">
      <c r="B87" s="20" t="s">
        <v>51</v>
      </c>
      <c r="C87" s="115" t="s">
        <v>262</v>
      </c>
      <c r="D87" s="115" t="s">
        <v>263</v>
      </c>
      <c r="E87" s="46">
        <f>DSUM($B$60:$Y$78,E$60,$C$85:$D87)</f>
        <v>5.0601864584140866E-3</v>
      </c>
      <c r="F87" s="46">
        <f>DSUM($B$60:$Y$78,F$60,$C$85:$D87)</f>
        <v>1.0096895476501685E-2</v>
      </c>
      <c r="G87" s="46">
        <f>DSUM($B$60:$Y$78,G$60,$C$85:$D87)</f>
        <v>1.5110209016965751E-2</v>
      </c>
      <c r="H87" s="46">
        <f>DSUM($B$60:$Y$78,H$60,$C$85:$D87)</f>
        <v>2.0100208787385613E-2</v>
      </c>
      <c r="I87" s="46">
        <f>DSUM($B$60:$Y$78,I$60,$C$85:$D87)</f>
        <v>2.5066976240963573E-2</v>
      </c>
      <c r="J87" s="46">
        <f>DSUM($B$60:$Y$78,J$60,$C$85:$D87)</f>
        <v>2.9510416034314882E-2</v>
      </c>
      <c r="K87" s="46">
        <f>DSUM($B$60:$Y$78,K$60,$C$85:$D87)</f>
        <v>3.3034876925506385E-2</v>
      </c>
      <c r="L87" s="46">
        <f>DSUM($B$60:$Y$78,L$60,$C$85:$D87)</f>
        <v>3.5825911541653307E-2</v>
      </c>
      <c r="M87" s="46">
        <f>DSUM($B$60:$Y$78,M$60,$C$85:$D87)</f>
        <v>3.8031617485160658E-2</v>
      </c>
      <c r="N87" s="46">
        <f>DSUM($B$60:$Y$78,N$60,$C$85:$D87)</f>
        <v>3.9770197856320827E-2</v>
      </c>
      <c r="O87" s="46">
        <f>DSUM($B$60:$Y$78,O$60,$C$85:$D87)</f>
        <v>4.1135995638467635E-2</v>
      </c>
      <c r="P87" s="46">
        <f>DSUM($B$60:$Y$78,P$60,$C$85:$D87)</f>
        <v>4.2204310005891921E-2</v>
      </c>
      <c r="Q87" s="46">
        <f>DSUM($B$60:$Y$78,Q$60,$C$85:$D87)</f>
        <v>4.3035240430863542E-2</v>
      </c>
      <c r="R87" s="46">
        <f>DSUM($B$60:$Y$78,R$60,$C$85:$D87)</f>
        <v>4.3676754834446982E-2</v>
      </c>
      <c r="S87" s="46">
        <f>DSUM($B$60:$Y$78,S$60,$C$85:$D87)</f>
        <v>4.4167138412597444E-2</v>
      </c>
      <c r="T87" s="46">
        <f>DSUM($B$60:$Y$78,T$60,$C$85:$D87)</f>
        <v>4.4536948151996519E-2</v>
      </c>
      <c r="U87" s="46">
        <f>DSUM($B$60:$Y$78,U$60,$C$85:$D87)</f>
        <v>4.4436855970554967E-2</v>
      </c>
      <c r="V87" s="46">
        <f>DSUM($B$60:$Y$78,V$60,$C$85:$D87)</f>
        <v>4.433492813658637E-2</v>
      </c>
      <c r="W87" s="46">
        <f>DSUM($B$60:$Y$78,W$60,$C$85:$D87)</f>
        <v>4.4232481891935488E-2</v>
      </c>
      <c r="X87" s="46">
        <f>DSUM($B$60:$Y$78,X$60,$C$85:$D87)</f>
        <v>4.4130011296698891E-2</v>
      </c>
      <c r="Y87" s="46">
        <f>DSUM($B$60:$Y$78,Y$60,$C$85:$D87)</f>
        <v>0.35414157625435144</v>
      </c>
      <c r="AC87"/>
      <c r="AD87"/>
      <c r="AE87"/>
      <c r="AF87"/>
      <c r="AG87"/>
      <c r="AH87"/>
      <c r="AI87"/>
      <c r="AJ87"/>
      <c r="AK87"/>
      <c r="AL87"/>
      <c r="AM87"/>
      <c r="AN87"/>
      <c r="AO87"/>
      <c r="AP87"/>
      <c r="AQ87"/>
      <c r="AR87"/>
      <c r="AS87"/>
      <c r="AT87"/>
      <c r="AU87"/>
      <c r="AV87"/>
      <c r="AW87"/>
      <c r="AX87"/>
      <c r="AY87"/>
      <c r="AZ87"/>
      <c r="BA87"/>
      <c r="BB87"/>
      <c r="BC87"/>
      <c r="BD87"/>
      <c r="BE87"/>
      <c r="BF87"/>
      <c r="BG87"/>
      <c r="BH87"/>
      <c r="BI87"/>
      <c r="BJ87"/>
      <c r="BK87"/>
      <c r="BL87"/>
      <c r="BM87"/>
      <c r="BN87"/>
      <c r="BO87"/>
      <c r="BP87"/>
      <c r="BQ87"/>
      <c r="BR87"/>
      <c r="BS87"/>
      <c r="BT87"/>
      <c r="BU87"/>
      <c r="BV87"/>
      <c r="BW87"/>
      <c r="BX87"/>
      <c r="BY87"/>
      <c r="BZ87"/>
      <c r="CA87"/>
    </row>
    <row r="88" spans="1:79">
      <c r="B88" s="20" t="s">
        <v>52</v>
      </c>
      <c r="C88" s="115" t="s">
        <v>264</v>
      </c>
      <c r="D88" s="115" t="s">
        <v>265</v>
      </c>
      <c r="E88" s="46">
        <f>DSUM($B$60:$Y$78,E$60,$C$85:$D88)</f>
        <v>8.715166962017299E-3</v>
      </c>
      <c r="F88" s="46">
        <f>DSUM($B$60:$Y$78,F$60,$C$85:$D88)</f>
        <v>1.7350299876682563E-2</v>
      </c>
      <c r="G88" s="46">
        <f>DSUM($B$60:$Y$78,G$60,$C$85:$D88)</f>
        <v>2.590617885095595E-2</v>
      </c>
      <c r="H88" s="46">
        <f>DSUM($B$60:$Y$78,H$60,$C$85:$D88)</f>
        <v>3.4383575770337724E-2</v>
      </c>
      <c r="I88" s="46">
        <f>DSUM($B$60:$Y$78,I$60,$C$85:$D88)</f>
        <v>4.2783254386808883E-2</v>
      </c>
      <c r="J88" s="46">
        <f>DSUM($B$60:$Y$78,J$60,$C$85:$D88)</f>
        <v>5.0254204232411059E-2</v>
      </c>
      <c r="K88" s="46">
        <f>DSUM($B$60:$Y$78,K$60,$C$85:$D88)</f>
        <v>5.6130480258555021E-2</v>
      </c>
      <c r="L88" s="46">
        <f>DSUM($B$60:$Y$78,L$60,$C$85:$D88)</f>
        <v>6.0737386232033841E-2</v>
      </c>
      <c r="M88" s="46">
        <f>DSUM($B$60:$Y$78,M$60,$C$85:$D88)</f>
        <v>6.4333948827064613E-2</v>
      </c>
      <c r="N88" s="46">
        <f>DSUM($B$60:$Y$78,N$60,$C$85:$D88)</f>
        <v>6.7126421992363294E-2</v>
      </c>
      <c r="O88" s="46">
        <f>DSUM($B$60:$Y$78,O$60,$C$85:$D88)</f>
        <v>6.9279039346038046E-2</v>
      </c>
      <c r="P88" s="46">
        <f>DSUM($B$60:$Y$78,P$60,$C$85:$D88)</f>
        <v>7.0922575483804887E-2</v>
      </c>
      <c r="Q88" s="46">
        <f>DSUM($B$60:$Y$78,Q$60,$C$85:$D88)</f>
        <v>7.2161162754710212E-2</v>
      </c>
      <c r="R88" s="46">
        <f>DSUM($B$60:$Y$78,R$60,$C$85:$D88)</f>
        <v>7.3077719035891955E-2</v>
      </c>
      <c r="S88" s="46">
        <f>DSUM($B$60:$Y$78,S$60,$C$85:$D88)</f>
        <v>7.3738269571325316E-2</v>
      </c>
      <c r="T88" s="46">
        <f>DSUM($B$60:$Y$78,T$60,$C$85:$D88)</f>
        <v>7.4195388245567526E-2</v>
      </c>
      <c r="U88" s="46">
        <f>DSUM($B$60:$Y$78,U$60,$C$85:$D88)</f>
        <v>7.3869688849755408E-2</v>
      </c>
      <c r="V88" s="46">
        <f>DSUM($B$60:$Y$78,V$60,$C$85:$D88)</f>
        <v>7.3542627892261347E-2</v>
      </c>
      <c r="W88" s="46">
        <f>DSUM($B$60:$Y$78,W$60,$C$85:$D88)</f>
        <v>7.3216392430486943E-2</v>
      </c>
      <c r="X88" s="46">
        <f>DSUM($B$60:$Y$78,X$60,$C$85:$D88)</f>
        <v>7.2891791186068366E-2</v>
      </c>
      <c r="Y88" s="46">
        <f>DSUM($B$60:$Y$78,Y$60,$C$85:$D88)</f>
        <v>0.58495370991596118</v>
      </c>
      <c r="AC88"/>
      <c r="AD88"/>
      <c r="AE88"/>
      <c r="AF88"/>
      <c r="AG88"/>
      <c r="AH88"/>
      <c r="AI88"/>
      <c r="AJ88"/>
      <c r="AK88"/>
      <c r="AL88"/>
      <c r="AM88"/>
      <c r="AN88"/>
      <c r="AO88"/>
      <c r="AP88"/>
      <c r="AQ88"/>
      <c r="AR88"/>
      <c r="AS88"/>
      <c r="AT88"/>
      <c r="AU88"/>
      <c r="AV88"/>
      <c r="AW88"/>
      <c r="AX88"/>
      <c r="AY88"/>
      <c r="AZ88"/>
      <c r="BA88"/>
      <c r="BB88"/>
      <c r="BC88"/>
      <c r="BD88"/>
      <c r="BE88"/>
      <c r="BF88"/>
      <c r="BG88"/>
      <c r="BH88"/>
      <c r="BI88"/>
      <c r="BJ88"/>
      <c r="BK88"/>
      <c r="BL88"/>
      <c r="BM88"/>
      <c r="BN88"/>
      <c r="BO88"/>
      <c r="BP88"/>
      <c r="BQ88"/>
      <c r="BR88"/>
      <c r="BS88"/>
      <c r="BT88"/>
      <c r="BU88"/>
      <c r="BV88"/>
      <c r="BW88"/>
      <c r="BX88"/>
      <c r="BY88"/>
      <c r="BZ88"/>
      <c r="CA88"/>
    </row>
    <row r="89" spans="1:79">
      <c r="B89" s="20" t="s">
        <v>53</v>
      </c>
      <c r="C89" s="115" t="s">
        <v>266</v>
      </c>
      <c r="D89" s="115" t="s">
        <v>267</v>
      </c>
      <c r="E89" s="46">
        <f>DSUM($B$60:$Y$78,E$60,$C$85:$D89)</f>
        <v>2.0398854870876778E-2</v>
      </c>
      <c r="F89" s="46">
        <f>DSUM($B$60:$Y$78,F$60,$C$85:$D89)</f>
        <v>4.0576972647104519E-2</v>
      </c>
      <c r="G89" s="46">
        <f>DSUM($B$60:$Y$78,G$60,$C$85:$D89)</f>
        <v>6.053654960029177E-2</v>
      </c>
      <c r="H89" s="46">
        <f>DSUM($B$60:$Y$78,H$60,$C$85:$D89)</f>
        <v>8.0279759770293363E-2</v>
      </c>
      <c r="I89" s="46">
        <f>DSUM($B$60:$Y$78,I$60,$C$85:$D89)</f>
        <v>9.9808755193496912E-2</v>
      </c>
      <c r="J89" s="46">
        <f>DSUM($B$60:$Y$78,J$60,$C$85:$D89)</f>
        <v>0.11714023835994693</v>
      </c>
      <c r="K89" s="46">
        <f>DSUM($B$60:$Y$78,K$60,$C$85:$D89)</f>
        <v>0.13072854578290657</v>
      </c>
      <c r="L89" s="46">
        <f>DSUM($B$60:$Y$78,L$60,$C$85:$D89)</f>
        <v>0.14133991739633084</v>
      </c>
      <c r="M89" s="46">
        <f>DSUM($B$60:$Y$78,M$60,$C$85:$D89)</f>
        <v>0.1495839871797254</v>
      </c>
      <c r="N89" s="46">
        <f>DSUM($B$60:$Y$78,N$60,$C$85:$D89)</f>
        <v>0.15594579196066849</v>
      </c>
      <c r="O89" s="46">
        <f>DSUM($B$60:$Y$78,O$60,$C$85:$D89)</f>
        <v>0.16081123726112853</v>
      </c>
      <c r="P89" s="46">
        <f>DSUM($B$60:$Y$78,P$60,$C$85:$D89)</f>
        <v>0.16448735777813547</v>
      </c>
      <c r="Q89" s="46">
        <f>DSUM($B$60:$Y$78,Q$60,$C$85:$D89)</f>
        <v>0.16721843661466823</v>
      </c>
      <c r="R89" s="46">
        <f>DSUM($B$60:$Y$78,R$60,$C$85:$D89)</f>
        <v>0.16919882982048501</v>
      </c>
      <c r="S89" s="46">
        <f>DSUM($B$60:$Y$78,S$60,$C$85:$D89)</f>
        <v>0.17058316972995874</v>
      </c>
      <c r="T89" s="46">
        <f>DSUM($B$60:$Y$78,T$60,$C$85:$D89)</f>
        <v>0.17149448289834873</v>
      </c>
      <c r="U89" s="46">
        <f>DSUM($B$60:$Y$78,U$60,$C$85:$D89)</f>
        <v>0.17059592608577076</v>
      </c>
      <c r="V89" s="46">
        <f>DSUM($B$60:$Y$78,V$60,$C$85:$D89)</f>
        <v>0.16969530334872682</v>
      </c>
      <c r="W89" s="46">
        <f>DSUM($B$60:$Y$78,W$60,$C$85:$D89)</f>
        <v>0.16879767059782172</v>
      </c>
      <c r="X89" s="46">
        <f>DSUM($B$60:$Y$78,X$60,$C$85:$D89)</f>
        <v>0.16790489140983705</v>
      </c>
      <c r="Y89" s="46">
        <f>DSUM($B$60:$Y$78,Y$60,$C$85:$D89)</f>
        <v>1.3474300404075226</v>
      </c>
      <c r="AC89"/>
      <c r="AD89"/>
      <c r="AE89"/>
      <c r="AF89"/>
      <c r="AG89"/>
      <c r="AH89"/>
      <c r="AI89"/>
      <c r="AJ89"/>
      <c r="AK89"/>
      <c r="AL89"/>
      <c r="AM89"/>
      <c r="AN89"/>
      <c r="AO89"/>
      <c r="AP89"/>
      <c r="AQ89"/>
      <c r="AR89"/>
      <c r="AS89"/>
      <c r="AT89"/>
      <c r="AU89"/>
      <c r="AV89"/>
      <c r="AW89"/>
      <c r="AX89"/>
      <c r="AY89"/>
      <c r="AZ89"/>
      <c r="BA89"/>
      <c r="BB89"/>
      <c r="BC89"/>
      <c r="BD89"/>
      <c r="BE89"/>
      <c r="BF89"/>
      <c r="BG89"/>
      <c r="BH89"/>
      <c r="BI89"/>
      <c r="BJ89"/>
      <c r="BK89"/>
      <c r="BL89"/>
      <c r="BM89"/>
      <c r="BN89"/>
      <c r="BO89"/>
      <c r="BP89"/>
      <c r="BQ89"/>
      <c r="BR89"/>
      <c r="BS89"/>
      <c r="BT89"/>
      <c r="BU89"/>
      <c r="BV89"/>
      <c r="BW89"/>
      <c r="BX89"/>
      <c r="BY89"/>
      <c r="BZ89"/>
      <c r="CA89"/>
    </row>
    <row r="90" spans="1:79">
      <c r="B90" s="20" t="s">
        <v>54</v>
      </c>
      <c r="C90" s="115" t="s">
        <v>268</v>
      </c>
      <c r="D90" s="115" t="s">
        <v>269</v>
      </c>
      <c r="E90" s="46">
        <f>DSUM($B$60:$Y$78,E$60,$C$85:$D90)</f>
        <v>3.8828628546349303E-2</v>
      </c>
      <c r="F90" s="46">
        <f>DSUM($B$60:$Y$78,F$60,$C$85:$D90)</f>
        <v>7.7306494769015799E-2</v>
      </c>
      <c r="G90" s="46">
        <f>DSUM($B$60:$Y$78,G$60,$C$85:$D90)</f>
        <v>0.11543650466919961</v>
      </c>
      <c r="H90" s="46">
        <f>DSUM($B$60:$Y$78,H$60,$C$85:$D90)</f>
        <v>0.15322153846415176</v>
      </c>
      <c r="I90" s="46">
        <f>DSUM($B$60:$Y$78,I$60,$C$85:$D90)</f>
        <v>0.19066445083262606</v>
      </c>
      <c r="J90" s="46">
        <f>DSUM($B$60:$Y$78,J$60,$C$85:$D90)</f>
        <v>0.22397193663860077</v>
      </c>
      <c r="K90" s="46">
        <f>DSUM($B$60:$Y$78,K$60,$C$85:$D90)</f>
        <v>0.25017472127809998</v>
      </c>
      <c r="L90" s="46">
        <f>DSUM($B$60:$Y$78,L$60,$C$85:$D90)</f>
        <v>0.27072128104418491</v>
      </c>
      <c r="M90" s="46">
        <f>DSUM($B$60:$Y$78,M$60,$C$85:$D90)</f>
        <v>0.28676511035634139</v>
      </c>
      <c r="N90" s="46">
        <f>DSUM($B$60:$Y$78,N$60,$C$85:$D90)</f>
        <v>0.29922479677159342</v>
      </c>
      <c r="O90" s="46">
        <f>DSUM($B$60:$Y$78,O$60,$C$85:$D90)</f>
        <v>0.30883186045412436</v>
      </c>
      <c r="P90" s="46">
        <f>DSUM($B$60:$Y$78,P$60,$C$85:$D90)</f>
        <v>0.31616885031113018</v>
      </c>
      <c r="Q90" s="46">
        <f>DSUM($B$60:$Y$78,Q$60,$C$85:$D90)</f>
        <v>0.32169968133749766</v>
      </c>
      <c r="R90" s="46">
        <f>DSUM($B$60:$Y$78,R$60,$C$85:$D90)</f>
        <v>0.32579379346636372</v>
      </c>
      <c r="S90" s="46">
        <f>DSUM($B$60:$Y$78,S$60,$C$85:$D90)</f>
        <v>0.32874539032682892</v>
      </c>
      <c r="T90" s="46">
        <f>DSUM($B$60:$Y$78,T$60,$C$85:$D90)</f>
        <v>0.3307887599871655</v>
      </c>
      <c r="U90" s="46">
        <f>DSUM($B$60:$Y$78,U$60,$C$85:$D90)</f>
        <v>0.32934069898604296</v>
      </c>
      <c r="V90" s="46">
        <f>DSUM($B$60:$Y$78,V$60,$C$85:$D90)</f>
        <v>0.32788517473800605</v>
      </c>
      <c r="W90" s="46">
        <f>DSUM($B$60:$Y$78,W$60,$C$85:$D90)</f>
        <v>0.32643195868357117</v>
      </c>
      <c r="X90" s="46">
        <f>DSUM($B$60:$Y$78,X$60,$C$85:$D90)</f>
        <v>0.32498467716212859</v>
      </c>
      <c r="Y90" s="46">
        <f>DSUM($B$60:$Y$78,Y$60,$C$85:$D90)</f>
        <v>2.6079890407215234</v>
      </c>
      <c r="AC90"/>
      <c r="AD90"/>
      <c r="AE90"/>
      <c r="AF90"/>
      <c r="AG90"/>
      <c r="AH90"/>
      <c r="AI90"/>
      <c r="AJ90"/>
      <c r="AK90"/>
      <c r="AL90"/>
      <c r="AM90"/>
      <c r="AN90"/>
      <c r="AO90"/>
      <c r="AP90"/>
      <c r="AQ90"/>
      <c r="AR90"/>
      <c r="AS90"/>
      <c r="AT90"/>
      <c r="AU90"/>
      <c r="AV90"/>
      <c r="AW90"/>
      <c r="AX90"/>
      <c r="AY90"/>
      <c r="AZ90"/>
      <c r="BA90"/>
      <c r="BB90"/>
      <c r="BC90"/>
      <c r="BD90"/>
      <c r="BE90"/>
      <c r="BF90"/>
      <c r="BG90"/>
      <c r="BH90"/>
      <c r="BI90"/>
      <c r="BJ90"/>
      <c r="BK90"/>
      <c r="BL90"/>
      <c r="BM90"/>
      <c r="BN90"/>
      <c r="BO90"/>
      <c r="BP90"/>
      <c r="BQ90"/>
      <c r="BR90"/>
      <c r="BS90"/>
      <c r="BT90"/>
      <c r="BU90"/>
      <c r="BV90"/>
      <c r="BW90"/>
      <c r="BX90"/>
      <c r="BY90"/>
      <c r="BZ90"/>
      <c r="CA90"/>
    </row>
    <row r="91" spans="1:79">
      <c r="B91" s="20" t="s">
        <v>55</v>
      </c>
      <c r="C91" s="115" t="s">
        <v>270</v>
      </c>
      <c r="D91" s="115" t="s">
        <v>271</v>
      </c>
      <c r="E91" s="46">
        <f>DSUM($B$60:$Y$78,E$60,$C$85:$D91)</f>
        <v>3.8828628546349303E-2</v>
      </c>
      <c r="F91" s="46">
        <f>DSUM($B$60:$Y$78,F$60,$C$85:$D91)</f>
        <v>7.7306494769015799E-2</v>
      </c>
      <c r="G91" s="46">
        <f>DSUM($B$60:$Y$78,G$60,$C$85:$D91)</f>
        <v>0.11543650466919961</v>
      </c>
      <c r="H91" s="46">
        <f>DSUM($B$60:$Y$78,H$60,$C$85:$D91)</f>
        <v>0.15322153846415176</v>
      </c>
      <c r="I91" s="46">
        <f>DSUM($B$60:$Y$78,I$60,$C$85:$D91)</f>
        <v>0.19066445083262606</v>
      </c>
      <c r="J91" s="46">
        <f>DSUM($B$60:$Y$78,J$60,$C$85:$D91)</f>
        <v>0.22397193663860077</v>
      </c>
      <c r="K91" s="46">
        <f>DSUM($B$60:$Y$78,K$60,$C$85:$D91)</f>
        <v>0.25017472127809998</v>
      </c>
      <c r="L91" s="46">
        <f>DSUM($B$60:$Y$78,L$60,$C$85:$D91)</f>
        <v>0.27072128104418491</v>
      </c>
      <c r="M91" s="46">
        <f>DSUM($B$60:$Y$78,M$60,$C$85:$D91)</f>
        <v>0.28676511035634139</v>
      </c>
      <c r="N91" s="46">
        <f>DSUM($B$60:$Y$78,N$60,$C$85:$D91)</f>
        <v>0.29922479677159342</v>
      </c>
      <c r="O91" s="46">
        <f>DSUM($B$60:$Y$78,O$60,$C$85:$D91)</f>
        <v>0.30883186045412436</v>
      </c>
      <c r="P91" s="46">
        <f>DSUM($B$60:$Y$78,P$60,$C$85:$D91)</f>
        <v>0.31616885031113018</v>
      </c>
      <c r="Q91" s="46">
        <f>DSUM($B$60:$Y$78,Q$60,$C$85:$D91)</f>
        <v>0.32169968133749766</v>
      </c>
      <c r="R91" s="46">
        <f>DSUM($B$60:$Y$78,R$60,$C$85:$D91)</f>
        <v>0.32579379346636372</v>
      </c>
      <c r="S91" s="46">
        <f>DSUM($B$60:$Y$78,S$60,$C$85:$D91)</f>
        <v>0.32874539032682892</v>
      </c>
      <c r="T91" s="46">
        <f>DSUM($B$60:$Y$78,T$60,$C$85:$D91)</f>
        <v>0.3307887599871655</v>
      </c>
      <c r="U91" s="46">
        <f>DSUM($B$60:$Y$78,U$60,$C$85:$D91)</f>
        <v>0.32934069898604296</v>
      </c>
      <c r="V91" s="46">
        <f>DSUM($B$60:$Y$78,V$60,$C$85:$D91)</f>
        <v>0.32788517473800605</v>
      </c>
      <c r="W91" s="46">
        <f>DSUM($B$60:$Y$78,W$60,$C$85:$D91)</f>
        <v>0.32643195868357117</v>
      </c>
      <c r="X91" s="46">
        <f>DSUM($B$60:$Y$78,X$60,$C$85:$D91)</f>
        <v>0.32498467716212859</v>
      </c>
      <c r="Y91" s="46">
        <f>DSUM($B$60:$Y$78,Y$60,$C$85:$D91)</f>
        <v>2.6079890407215234</v>
      </c>
      <c r="AC91"/>
      <c r="AD91"/>
      <c r="AE91"/>
      <c r="AF91"/>
      <c r="AG91"/>
      <c r="AH91"/>
      <c r="AI91"/>
      <c r="AJ91"/>
      <c r="AK91"/>
      <c r="AL91"/>
      <c r="AM91"/>
      <c r="AN91"/>
      <c r="AO91"/>
      <c r="AP91"/>
      <c r="AQ91"/>
      <c r="AR91"/>
      <c r="AS91"/>
      <c r="AT91"/>
      <c r="AU91"/>
      <c r="AV91"/>
      <c r="AW91"/>
      <c r="AX91"/>
      <c r="AY91"/>
      <c r="AZ91"/>
      <c r="BA91"/>
      <c r="BB91"/>
      <c r="BC91"/>
      <c r="BD91"/>
      <c r="BE91"/>
      <c r="BF91"/>
      <c r="BG91"/>
      <c r="BH91"/>
      <c r="BI91"/>
      <c r="BJ91"/>
      <c r="BK91"/>
      <c r="BL91"/>
      <c r="BM91"/>
      <c r="BN91"/>
      <c r="BO91"/>
      <c r="BP91"/>
      <c r="BQ91"/>
      <c r="BR91"/>
      <c r="BS91"/>
      <c r="BT91"/>
      <c r="BU91"/>
      <c r="BV91"/>
      <c r="BW91"/>
      <c r="BX91"/>
      <c r="BY91"/>
      <c r="BZ91"/>
      <c r="CA91"/>
    </row>
    <row r="92" spans="1:79">
      <c r="B92" s="20" t="s">
        <v>56</v>
      </c>
      <c r="C92" s="115" t="s">
        <v>272</v>
      </c>
      <c r="D92" s="115" t="s">
        <v>273</v>
      </c>
      <c r="E92" s="46">
        <f>DSUM($B$60:$Y$78,E$60,$C$85:$D92)</f>
        <v>3.8828628546349303E-2</v>
      </c>
      <c r="F92" s="46">
        <f>DSUM($B$60:$Y$78,F$60,$C$85:$D92)</f>
        <v>7.7306494769015799E-2</v>
      </c>
      <c r="G92" s="46">
        <f>DSUM($B$60:$Y$78,G$60,$C$85:$D92)</f>
        <v>0.11543650466919961</v>
      </c>
      <c r="H92" s="46">
        <f>DSUM($B$60:$Y$78,H$60,$C$85:$D92)</f>
        <v>0.15322153846415176</v>
      </c>
      <c r="I92" s="46">
        <f>DSUM($B$60:$Y$78,I$60,$C$85:$D92)</f>
        <v>0.19066445083262606</v>
      </c>
      <c r="J92" s="46">
        <f>DSUM($B$60:$Y$78,J$60,$C$85:$D92)</f>
        <v>0.22397193663860077</v>
      </c>
      <c r="K92" s="46">
        <f>DSUM($B$60:$Y$78,K$60,$C$85:$D92)</f>
        <v>0.25017472127809998</v>
      </c>
      <c r="L92" s="46">
        <f>DSUM($B$60:$Y$78,L$60,$C$85:$D92)</f>
        <v>0.27072128104418491</v>
      </c>
      <c r="M92" s="46">
        <f>DSUM($B$60:$Y$78,M$60,$C$85:$D92)</f>
        <v>0.28676511035634139</v>
      </c>
      <c r="N92" s="46">
        <f>DSUM($B$60:$Y$78,N$60,$C$85:$D92)</f>
        <v>0.29922479677159342</v>
      </c>
      <c r="O92" s="46">
        <f>DSUM($B$60:$Y$78,O$60,$C$85:$D92)</f>
        <v>0.30883186045412436</v>
      </c>
      <c r="P92" s="46">
        <f>DSUM($B$60:$Y$78,P$60,$C$85:$D92)</f>
        <v>0.31616885031113018</v>
      </c>
      <c r="Q92" s="46">
        <f>DSUM($B$60:$Y$78,Q$60,$C$85:$D92)</f>
        <v>0.32169968133749766</v>
      </c>
      <c r="R92" s="46">
        <f>DSUM($B$60:$Y$78,R$60,$C$85:$D92)</f>
        <v>0.32579379346636372</v>
      </c>
      <c r="S92" s="46">
        <f>DSUM($B$60:$Y$78,S$60,$C$85:$D92)</f>
        <v>0.32874539032682892</v>
      </c>
      <c r="T92" s="46">
        <f>DSUM($B$60:$Y$78,T$60,$C$85:$D92)</f>
        <v>0.3307887599871655</v>
      </c>
      <c r="U92" s="46">
        <f>DSUM($B$60:$Y$78,U$60,$C$85:$D92)</f>
        <v>0.32934069898604296</v>
      </c>
      <c r="V92" s="46">
        <f>DSUM($B$60:$Y$78,V$60,$C$85:$D92)</f>
        <v>0.32788517473800605</v>
      </c>
      <c r="W92" s="46">
        <f>DSUM($B$60:$Y$78,W$60,$C$85:$D92)</f>
        <v>0.32643195868357117</v>
      </c>
      <c r="X92" s="46">
        <f>DSUM($B$60:$Y$78,X$60,$C$85:$D92)</f>
        <v>0.32498467716212859</v>
      </c>
      <c r="Y92" s="46">
        <f>DSUM($B$60:$Y$78,Y$60,$C$85:$D92)</f>
        <v>2.6079890407215234</v>
      </c>
      <c r="AC92"/>
      <c r="AD92"/>
      <c r="AE92"/>
      <c r="AF92"/>
      <c r="AG92"/>
      <c r="AH92"/>
      <c r="AI92"/>
      <c r="AJ92"/>
      <c r="AK92"/>
      <c r="AL92"/>
      <c r="AM92"/>
      <c r="AN92"/>
      <c r="AO92"/>
      <c r="AP92"/>
      <c r="AQ92"/>
      <c r="AR92"/>
      <c r="AS92"/>
      <c r="AT92"/>
      <c r="AU92"/>
      <c r="AV92"/>
      <c r="AW92"/>
      <c r="AX92"/>
      <c r="AY92"/>
      <c r="AZ92"/>
      <c r="BA92"/>
      <c r="BB92"/>
      <c r="BC92"/>
      <c r="BD92"/>
      <c r="BE92"/>
      <c r="BF92"/>
      <c r="BG92"/>
      <c r="BH92"/>
      <c r="BI92"/>
      <c r="BJ92"/>
      <c r="BK92"/>
      <c r="BL92"/>
      <c r="BM92"/>
      <c r="BN92"/>
      <c r="BO92"/>
      <c r="BP92"/>
      <c r="BQ92"/>
      <c r="BR92"/>
      <c r="BS92"/>
      <c r="BT92"/>
      <c r="BU92"/>
      <c r="BV92"/>
      <c r="BW92"/>
      <c r="BX92"/>
      <c r="BY92"/>
      <c r="BZ92"/>
      <c r="CA92"/>
    </row>
    <row r="93" spans="1:79">
      <c r="B93" s="20" t="s">
        <v>57</v>
      </c>
      <c r="C93" s="115" t="s">
        <v>274</v>
      </c>
      <c r="D93" s="115" t="s">
        <v>275</v>
      </c>
      <c r="E93" s="46">
        <f>DSUM($B$60:$Y$78,E$60,$C$85:$D93)</f>
        <v>3.8828628546349303E-2</v>
      </c>
      <c r="F93" s="46">
        <f>DSUM($B$60:$Y$78,F$60,$C$85:$D93)</f>
        <v>7.7306494769015799E-2</v>
      </c>
      <c r="G93" s="46">
        <f>DSUM($B$60:$Y$78,G$60,$C$85:$D93)</f>
        <v>0.11543650466919961</v>
      </c>
      <c r="H93" s="46">
        <f>DSUM($B$60:$Y$78,H$60,$C$85:$D93)</f>
        <v>0.15322153846415176</v>
      </c>
      <c r="I93" s="46">
        <f>DSUM($B$60:$Y$78,I$60,$C$85:$D93)</f>
        <v>0.19066445083262606</v>
      </c>
      <c r="J93" s="46">
        <f>DSUM($B$60:$Y$78,J$60,$C$85:$D93)</f>
        <v>0.22397193663860077</v>
      </c>
      <c r="K93" s="46">
        <f>DSUM($B$60:$Y$78,K$60,$C$85:$D93)</f>
        <v>0.25017472127809998</v>
      </c>
      <c r="L93" s="46">
        <f>DSUM($B$60:$Y$78,L$60,$C$85:$D93)</f>
        <v>0.27072128104418491</v>
      </c>
      <c r="M93" s="46">
        <f>DSUM($B$60:$Y$78,M$60,$C$85:$D93)</f>
        <v>0.28676511035634139</v>
      </c>
      <c r="N93" s="46">
        <f>DSUM($B$60:$Y$78,N$60,$C$85:$D93)</f>
        <v>0.29922479677159342</v>
      </c>
      <c r="O93" s="46">
        <f>DSUM($B$60:$Y$78,O$60,$C$85:$D93)</f>
        <v>0.30883186045412436</v>
      </c>
      <c r="P93" s="46">
        <f>DSUM($B$60:$Y$78,P$60,$C$85:$D93)</f>
        <v>0.31616885031113018</v>
      </c>
      <c r="Q93" s="46">
        <f>DSUM($B$60:$Y$78,Q$60,$C$85:$D93)</f>
        <v>0.32169968133749766</v>
      </c>
      <c r="R93" s="46">
        <f>DSUM($B$60:$Y$78,R$60,$C$85:$D93)</f>
        <v>0.32579379346636372</v>
      </c>
      <c r="S93" s="46">
        <f>DSUM($B$60:$Y$78,S$60,$C$85:$D93)</f>
        <v>0.32874539032682892</v>
      </c>
      <c r="T93" s="46">
        <f>DSUM($B$60:$Y$78,T$60,$C$85:$D93)</f>
        <v>0.3307887599871655</v>
      </c>
      <c r="U93" s="46">
        <f>DSUM($B$60:$Y$78,U$60,$C$85:$D93)</f>
        <v>0.32934069898604296</v>
      </c>
      <c r="V93" s="46">
        <f>DSUM($B$60:$Y$78,V$60,$C$85:$D93)</f>
        <v>0.32788517473800605</v>
      </c>
      <c r="W93" s="46">
        <f>DSUM($B$60:$Y$78,W$60,$C$85:$D93)</f>
        <v>0.32643195868357117</v>
      </c>
      <c r="X93" s="46">
        <f>DSUM($B$60:$Y$78,X$60,$C$85:$D93)</f>
        <v>0.32498467716212859</v>
      </c>
      <c r="Y93" s="46">
        <f>DSUM($B$60:$Y$78,Y$60,$C$85:$D93)</f>
        <v>2.6079890407215234</v>
      </c>
      <c r="AC93"/>
      <c r="AD93"/>
      <c r="AE93"/>
      <c r="AF93"/>
      <c r="AG93"/>
      <c r="AH93"/>
      <c r="AI93"/>
      <c r="AJ93"/>
      <c r="AK93"/>
      <c r="AL93"/>
      <c r="AM93"/>
      <c r="AN93"/>
      <c r="AO93"/>
      <c r="AP93"/>
      <c r="AQ93"/>
      <c r="AR93"/>
      <c r="AS93"/>
      <c r="AT93"/>
      <c r="AU93"/>
      <c r="AV93"/>
      <c r="AW93"/>
      <c r="AX93"/>
      <c r="AY93"/>
      <c r="AZ93"/>
      <c r="BA93"/>
      <c r="BB93"/>
      <c r="BC93"/>
      <c r="BD93"/>
      <c r="BE93"/>
      <c r="BF93"/>
      <c r="BG93"/>
      <c r="BH93"/>
      <c r="BI93"/>
      <c r="BJ93"/>
      <c r="BK93"/>
      <c r="BL93"/>
      <c r="BM93"/>
      <c r="BN93"/>
      <c r="BO93"/>
      <c r="BP93"/>
      <c r="BQ93"/>
      <c r="BR93"/>
      <c r="BS93"/>
      <c r="BT93"/>
      <c r="BU93"/>
      <c r="BV93"/>
      <c r="BW93"/>
      <c r="BX93"/>
      <c r="BY93"/>
      <c r="BZ93"/>
      <c r="CA93"/>
    </row>
    <row r="94" spans="1:79">
      <c r="B94" s="20" t="s">
        <v>58</v>
      </c>
      <c r="C94" s="115" t="s">
        <v>276</v>
      </c>
      <c r="D94" s="115" t="s">
        <v>277</v>
      </c>
      <c r="E94" s="46">
        <f>DSUM($B$60:$Y$78,E$60,$C$85:$D94)</f>
        <v>3.8828628546349303E-2</v>
      </c>
      <c r="F94" s="46">
        <f>DSUM($B$60:$Y$78,F$60,$C$85:$D94)</f>
        <v>7.7306494769015799E-2</v>
      </c>
      <c r="G94" s="46">
        <f>DSUM($B$60:$Y$78,G$60,$C$85:$D94)</f>
        <v>0.11543650466919961</v>
      </c>
      <c r="H94" s="46">
        <f>DSUM($B$60:$Y$78,H$60,$C$85:$D94)</f>
        <v>0.15322153846415176</v>
      </c>
      <c r="I94" s="46">
        <f>DSUM($B$60:$Y$78,I$60,$C$85:$D94)</f>
        <v>0.19066445083262606</v>
      </c>
      <c r="J94" s="46">
        <f>DSUM($B$60:$Y$78,J$60,$C$85:$D94)</f>
        <v>0.22397193663860077</v>
      </c>
      <c r="K94" s="46">
        <f>DSUM($B$60:$Y$78,K$60,$C$85:$D94)</f>
        <v>0.25017472127809998</v>
      </c>
      <c r="L94" s="46">
        <f>DSUM($B$60:$Y$78,L$60,$C$85:$D94)</f>
        <v>0.27072128104418491</v>
      </c>
      <c r="M94" s="46">
        <f>DSUM($B$60:$Y$78,M$60,$C$85:$D94)</f>
        <v>0.28676511035634139</v>
      </c>
      <c r="N94" s="46">
        <f>DSUM($B$60:$Y$78,N$60,$C$85:$D94)</f>
        <v>0.29922479677159342</v>
      </c>
      <c r="O94" s="46">
        <f>DSUM($B$60:$Y$78,O$60,$C$85:$D94)</f>
        <v>0.30883186045412436</v>
      </c>
      <c r="P94" s="46">
        <f>DSUM($B$60:$Y$78,P$60,$C$85:$D94)</f>
        <v>0.31616885031113018</v>
      </c>
      <c r="Q94" s="46">
        <f>DSUM($B$60:$Y$78,Q$60,$C$85:$D94)</f>
        <v>0.32169968133749766</v>
      </c>
      <c r="R94" s="46">
        <f>DSUM($B$60:$Y$78,R$60,$C$85:$D94)</f>
        <v>0.32579379346636372</v>
      </c>
      <c r="S94" s="46">
        <f>DSUM($B$60:$Y$78,S$60,$C$85:$D94)</f>
        <v>0.32874539032682892</v>
      </c>
      <c r="T94" s="46">
        <f>DSUM($B$60:$Y$78,T$60,$C$85:$D94)</f>
        <v>0.3307887599871655</v>
      </c>
      <c r="U94" s="46">
        <f>DSUM($B$60:$Y$78,U$60,$C$85:$D94)</f>
        <v>0.32934069898604296</v>
      </c>
      <c r="V94" s="46">
        <f>DSUM($B$60:$Y$78,V$60,$C$85:$D94)</f>
        <v>0.32788517473800605</v>
      </c>
      <c r="W94" s="46">
        <f>DSUM($B$60:$Y$78,W$60,$C$85:$D94)</f>
        <v>0.32643195868357117</v>
      </c>
      <c r="X94" s="46">
        <f>DSUM($B$60:$Y$78,X$60,$C$85:$D94)</f>
        <v>0.32498467716212859</v>
      </c>
      <c r="Y94" s="46">
        <f>DSUM($B$60:$Y$78,Y$60,$C$85:$D94)</f>
        <v>2.6079890407215234</v>
      </c>
      <c r="AC94"/>
      <c r="AD94"/>
      <c r="AE94"/>
      <c r="AF94"/>
      <c r="AG94"/>
      <c r="AH94"/>
      <c r="AI94"/>
      <c r="AJ94"/>
      <c r="AK94"/>
      <c r="AL94"/>
      <c r="AM94"/>
      <c r="AN94"/>
      <c r="AO94"/>
      <c r="AP94"/>
      <c r="AQ94"/>
      <c r="AR94"/>
      <c r="AS94"/>
      <c r="AT94"/>
      <c r="AU94"/>
      <c r="AV94"/>
      <c r="AW94"/>
      <c r="AX94"/>
      <c r="AY94"/>
      <c r="AZ94"/>
      <c r="BA94"/>
      <c r="BB94"/>
      <c r="BC94"/>
      <c r="BD94"/>
      <c r="BE94"/>
      <c r="BF94"/>
      <c r="BG94"/>
      <c r="BH94"/>
      <c r="BI94"/>
      <c r="BJ94"/>
      <c r="BK94"/>
      <c r="BL94"/>
      <c r="BM94"/>
      <c r="BN94"/>
      <c r="BO94"/>
      <c r="BP94"/>
      <c r="BQ94"/>
      <c r="BR94"/>
      <c r="BS94"/>
      <c r="BT94"/>
      <c r="BU94"/>
      <c r="BV94"/>
      <c r="BW94"/>
      <c r="BX94"/>
      <c r="BY94"/>
      <c r="BZ94"/>
      <c r="CA94"/>
    </row>
    <row r="95" spans="1:79">
      <c r="B95" s="20" t="s">
        <v>59</v>
      </c>
      <c r="C95" s="115" t="s">
        <v>278</v>
      </c>
      <c r="D95" s="115" t="s">
        <v>279</v>
      </c>
      <c r="E95" s="46">
        <f>DSUM($B$60:$Y$78,E$60,$C$85:$D95)</f>
        <v>3.8828628546349303E-2</v>
      </c>
      <c r="F95" s="46">
        <f>DSUM($B$60:$Y$78,F$60,$C$85:$D95)</f>
        <v>7.7306494769015799E-2</v>
      </c>
      <c r="G95" s="46">
        <f>DSUM($B$60:$Y$78,G$60,$C$85:$D95)</f>
        <v>0.11543650466919961</v>
      </c>
      <c r="H95" s="46">
        <f>DSUM($B$60:$Y$78,H$60,$C$85:$D95)</f>
        <v>0.15322153846415176</v>
      </c>
      <c r="I95" s="46">
        <f>DSUM($B$60:$Y$78,I$60,$C$85:$D95)</f>
        <v>0.19066445083262606</v>
      </c>
      <c r="J95" s="46">
        <f>DSUM($B$60:$Y$78,J$60,$C$85:$D95)</f>
        <v>0.22397193663860077</v>
      </c>
      <c r="K95" s="46">
        <f>DSUM($B$60:$Y$78,K$60,$C$85:$D95)</f>
        <v>0.25017472127809998</v>
      </c>
      <c r="L95" s="46">
        <f>DSUM($B$60:$Y$78,L$60,$C$85:$D95)</f>
        <v>0.27072128104418491</v>
      </c>
      <c r="M95" s="46">
        <f>DSUM($B$60:$Y$78,M$60,$C$85:$D95)</f>
        <v>0.28676511035634139</v>
      </c>
      <c r="N95" s="46">
        <f>DSUM($B$60:$Y$78,N$60,$C$85:$D95)</f>
        <v>0.29922479677159342</v>
      </c>
      <c r="O95" s="46">
        <f>DSUM($B$60:$Y$78,O$60,$C$85:$D95)</f>
        <v>0.30883186045412436</v>
      </c>
      <c r="P95" s="46">
        <f>DSUM($B$60:$Y$78,P$60,$C$85:$D95)</f>
        <v>0.31616885031113018</v>
      </c>
      <c r="Q95" s="46">
        <f>DSUM($B$60:$Y$78,Q$60,$C$85:$D95)</f>
        <v>0.32169968133749766</v>
      </c>
      <c r="R95" s="46">
        <f>DSUM($B$60:$Y$78,R$60,$C$85:$D95)</f>
        <v>0.32579379346636372</v>
      </c>
      <c r="S95" s="46">
        <f>DSUM($B$60:$Y$78,S$60,$C$85:$D95)</f>
        <v>0.32874539032682892</v>
      </c>
      <c r="T95" s="46">
        <f>DSUM($B$60:$Y$78,T$60,$C$85:$D95)</f>
        <v>0.3307887599871655</v>
      </c>
      <c r="U95" s="46">
        <f>DSUM($B$60:$Y$78,U$60,$C$85:$D95)</f>
        <v>0.32934069898604296</v>
      </c>
      <c r="V95" s="46">
        <f>DSUM($B$60:$Y$78,V$60,$C$85:$D95)</f>
        <v>0.32788517473800605</v>
      </c>
      <c r="W95" s="46">
        <f>DSUM($B$60:$Y$78,W$60,$C$85:$D95)</f>
        <v>0.32643195868357117</v>
      </c>
      <c r="X95" s="46">
        <f>DSUM($B$60:$Y$78,X$60,$C$85:$D95)</f>
        <v>0.32498467716212859</v>
      </c>
      <c r="Y95" s="46">
        <f>DSUM($B$60:$Y$78,Y$60,$C$85:$D95)</f>
        <v>2.6079890407215234</v>
      </c>
      <c r="AC95"/>
      <c r="AD95"/>
      <c r="AE95"/>
      <c r="AF95"/>
      <c r="AG95"/>
      <c r="AH95"/>
      <c r="AI95"/>
      <c r="AJ95"/>
      <c r="AK95"/>
      <c r="AL95"/>
      <c r="AM95"/>
      <c r="AN95"/>
      <c r="AO95"/>
      <c r="AP95"/>
      <c r="AQ95"/>
      <c r="AR95"/>
      <c r="AS95"/>
      <c r="AT95"/>
      <c r="AU95"/>
      <c r="AV95"/>
      <c r="AW95"/>
      <c r="AX95"/>
      <c r="AY95"/>
      <c r="AZ95"/>
      <c r="BA95"/>
      <c r="BB95"/>
      <c r="BC95"/>
      <c r="BD95"/>
      <c r="BE95"/>
      <c r="BF95"/>
      <c r="BG95"/>
      <c r="BH95"/>
      <c r="BI95"/>
      <c r="BJ95"/>
      <c r="BK95"/>
      <c r="BL95"/>
      <c r="BM95"/>
      <c r="BN95"/>
      <c r="BO95"/>
      <c r="BP95"/>
      <c r="BQ95"/>
      <c r="BR95"/>
      <c r="BS95"/>
      <c r="BT95"/>
      <c r="BU95"/>
      <c r="BV95"/>
      <c r="BW95"/>
      <c r="BX95"/>
      <c r="BY95"/>
      <c r="BZ95"/>
      <c r="CA95"/>
    </row>
    <row r="96" spans="1:79">
      <c r="B96" s="20" t="s">
        <v>60</v>
      </c>
      <c r="C96" s="115" t="s">
        <v>280</v>
      </c>
      <c r="D96" s="115" t="s">
        <v>281</v>
      </c>
      <c r="E96" s="46">
        <f>DSUM($B$60:$Y$78,E$60,$C$85:$D96)</f>
        <v>3.8828628546349303E-2</v>
      </c>
      <c r="F96" s="46">
        <f>DSUM($B$60:$Y$78,F$60,$C$85:$D96)</f>
        <v>7.7306494769015799E-2</v>
      </c>
      <c r="G96" s="46">
        <f>DSUM($B$60:$Y$78,G$60,$C$85:$D96)</f>
        <v>0.11543650466919961</v>
      </c>
      <c r="H96" s="46">
        <f>DSUM($B$60:$Y$78,H$60,$C$85:$D96)</f>
        <v>0.15322153846415176</v>
      </c>
      <c r="I96" s="46">
        <f>DSUM($B$60:$Y$78,I$60,$C$85:$D96)</f>
        <v>0.19066445083262606</v>
      </c>
      <c r="J96" s="46">
        <f>DSUM($B$60:$Y$78,J$60,$C$85:$D96)</f>
        <v>0.22397193663860077</v>
      </c>
      <c r="K96" s="46">
        <f>DSUM($B$60:$Y$78,K$60,$C$85:$D96)</f>
        <v>0.25017472127809998</v>
      </c>
      <c r="L96" s="46">
        <f>DSUM($B$60:$Y$78,L$60,$C$85:$D96)</f>
        <v>0.27072128104418491</v>
      </c>
      <c r="M96" s="46">
        <f>DSUM($B$60:$Y$78,M$60,$C$85:$D96)</f>
        <v>0.28676511035634139</v>
      </c>
      <c r="N96" s="46">
        <f>DSUM($B$60:$Y$78,N$60,$C$85:$D96)</f>
        <v>0.29922479677159342</v>
      </c>
      <c r="O96" s="46">
        <f>DSUM($B$60:$Y$78,O$60,$C$85:$D96)</f>
        <v>0.30883186045412436</v>
      </c>
      <c r="P96" s="46">
        <f>DSUM($B$60:$Y$78,P$60,$C$85:$D96)</f>
        <v>0.31616885031113018</v>
      </c>
      <c r="Q96" s="46">
        <f>DSUM($B$60:$Y$78,Q$60,$C$85:$D96)</f>
        <v>0.32169968133749766</v>
      </c>
      <c r="R96" s="46">
        <f>DSUM($B$60:$Y$78,R$60,$C$85:$D96)</f>
        <v>0.32579379346636372</v>
      </c>
      <c r="S96" s="46">
        <f>DSUM($B$60:$Y$78,S$60,$C$85:$D96)</f>
        <v>0.32874539032682892</v>
      </c>
      <c r="T96" s="46">
        <f>DSUM($B$60:$Y$78,T$60,$C$85:$D96)</f>
        <v>0.3307887599871655</v>
      </c>
      <c r="U96" s="46">
        <f>DSUM($B$60:$Y$78,U$60,$C$85:$D96)</f>
        <v>0.32934069898604296</v>
      </c>
      <c r="V96" s="46">
        <f>DSUM($B$60:$Y$78,V$60,$C$85:$D96)</f>
        <v>0.32788517473800605</v>
      </c>
      <c r="W96" s="46">
        <f>DSUM($B$60:$Y$78,W$60,$C$85:$D96)</f>
        <v>0.32643195868357117</v>
      </c>
      <c r="X96" s="46">
        <f>DSUM($B$60:$Y$78,X$60,$C$85:$D96)</f>
        <v>0.32498467716212859</v>
      </c>
      <c r="Y96" s="46">
        <f>DSUM($B$60:$Y$78,Y$60,$C$85:$D96)</f>
        <v>2.6079890407215234</v>
      </c>
      <c r="AC96"/>
      <c r="AD96"/>
      <c r="AE96"/>
      <c r="AF96"/>
      <c r="AG96"/>
      <c r="AH96"/>
      <c r="AI96"/>
      <c r="AJ96"/>
      <c r="AK96"/>
      <c r="AL96"/>
      <c r="AM96"/>
      <c r="AN96"/>
      <c r="AO96"/>
      <c r="AP96"/>
      <c r="AQ96"/>
      <c r="AR96"/>
      <c r="AS96"/>
      <c r="AT96"/>
      <c r="AU96"/>
      <c r="AV96"/>
      <c r="AW96"/>
      <c r="AX96"/>
      <c r="AY96"/>
      <c r="AZ96"/>
      <c r="BA96"/>
      <c r="BB96"/>
      <c r="BC96"/>
      <c r="BD96"/>
      <c r="BE96"/>
      <c r="BF96"/>
      <c r="BG96"/>
      <c r="BH96"/>
      <c r="BI96"/>
      <c r="BJ96"/>
      <c r="BK96"/>
      <c r="BL96"/>
      <c r="BM96"/>
      <c r="BN96"/>
      <c r="BO96"/>
      <c r="BP96"/>
      <c r="BQ96"/>
      <c r="BR96"/>
      <c r="BS96"/>
      <c r="BT96"/>
      <c r="BU96"/>
      <c r="BV96"/>
      <c r="BW96"/>
      <c r="BX96"/>
      <c r="BY96"/>
      <c r="BZ96"/>
      <c r="CA96"/>
    </row>
    <row r="97" spans="2:79">
      <c r="B97" s="20" t="s">
        <v>61</v>
      </c>
      <c r="C97" s="115" t="s">
        <v>282</v>
      </c>
      <c r="D97" s="115" t="s">
        <v>283</v>
      </c>
      <c r="E97" s="46">
        <f>DSUM($B$60:$Y$78,E$60,$C$85:$D97)</f>
        <v>3.8828628546349303E-2</v>
      </c>
      <c r="F97" s="46">
        <f>DSUM($B$60:$Y$78,F$60,$C$85:$D97)</f>
        <v>7.7306494769015799E-2</v>
      </c>
      <c r="G97" s="46">
        <f>DSUM($B$60:$Y$78,G$60,$C$85:$D97)</f>
        <v>0.11543650466919961</v>
      </c>
      <c r="H97" s="46">
        <f>DSUM($B$60:$Y$78,H$60,$C$85:$D97)</f>
        <v>0.15322153846415176</v>
      </c>
      <c r="I97" s="46">
        <f>DSUM($B$60:$Y$78,I$60,$C$85:$D97)</f>
        <v>0.19066445083262606</v>
      </c>
      <c r="J97" s="46">
        <f>DSUM($B$60:$Y$78,J$60,$C$85:$D97)</f>
        <v>0.22397193663860077</v>
      </c>
      <c r="K97" s="46">
        <f>DSUM($B$60:$Y$78,K$60,$C$85:$D97)</f>
        <v>0.25017472127809998</v>
      </c>
      <c r="L97" s="46">
        <f>DSUM($B$60:$Y$78,L$60,$C$85:$D97)</f>
        <v>0.27072128104418491</v>
      </c>
      <c r="M97" s="46">
        <f>DSUM($B$60:$Y$78,M$60,$C$85:$D97)</f>
        <v>0.28676511035634139</v>
      </c>
      <c r="N97" s="46">
        <f>DSUM($B$60:$Y$78,N$60,$C$85:$D97)</f>
        <v>0.29922479677159342</v>
      </c>
      <c r="O97" s="46">
        <f>DSUM($B$60:$Y$78,O$60,$C$85:$D97)</f>
        <v>0.30883186045412436</v>
      </c>
      <c r="P97" s="46">
        <f>DSUM($B$60:$Y$78,P$60,$C$85:$D97)</f>
        <v>0.31616885031113018</v>
      </c>
      <c r="Q97" s="46">
        <f>DSUM($B$60:$Y$78,Q$60,$C$85:$D97)</f>
        <v>0.32169968133749766</v>
      </c>
      <c r="R97" s="46">
        <f>DSUM($B$60:$Y$78,R$60,$C$85:$D97)</f>
        <v>0.32579379346636372</v>
      </c>
      <c r="S97" s="46">
        <f>DSUM($B$60:$Y$78,S$60,$C$85:$D97)</f>
        <v>0.32874539032682892</v>
      </c>
      <c r="T97" s="46">
        <f>DSUM($B$60:$Y$78,T$60,$C$85:$D97)</f>
        <v>0.3307887599871655</v>
      </c>
      <c r="U97" s="46">
        <f>DSUM($B$60:$Y$78,U$60,$C$85:$D97)</f>
        <v>0.32934069898604296</v>
      </c>
      <c r="V97" s="46">
        <f>DSUM($B$60:$Y$78,V$60,$C$85:$D97)</f>
        <v>0.32788517473800605</v>
      </c>
      <c r="W97" s="46">
        <f>DSUM($B$60:$Y$78,W$60,$C$85:$D97)</f>
        <v>0.32643195868357117</v>
      </c>
      <c r="X97" s="46">
        <f>DSUM($B$60:$Y$78,X$60,$C$85:$D97)</f>
        <v>0.32498467716212859</v>
      </c>
      <c r="Y97" s="46">
        <f>DSUM($B$60:$Y$78,Y$60,$C$85:$D97)</f>
        <v>2.6079890407215234</v>
      </c>
      <c r="AC97"/>
      <c r="AD97"/>
      <c r="AE97"/>
      <c r="AF97"/>
      <c r="AG97"/>
      <c r="AH97"/>
      <c r="AI97"/>
      <c r="AJ97"/>
      <c r="AK97"/>
      <c r="AL97"/>
      <c r="AM97"/>
      <c r="AN97"/>
      <c r="AO97"/>
      <c r="AP97"/>
      <c r="AQ97"/>
      <c r="AR97"/>
      <c r="AS97"/>
      <c r="AT97"/>
      <c r="AU97"/>
      <c r="AV97"/>
      <c r="AW97"/>
      <c r="AX97"/>
      <c r="AY97"/>
      <c r="AZ97"/>
      <c r="BA97"/>
      <c r="BB97"/>
      <c r="BC97"/>
      <c r="BD97"/>
      <c r="BE97"/>
      <c r="BF97"/>
      <c r="BG97"/>
      <c r="BH97"/>
      <c r="BI97"/>
      <c r="BJ97"/>
      <c r="BK97"/>
      <c r="BL97"/>
      <c r="BM97"/>
      <c r="BN97"/>
      <c r="BO97"/>
      <c r="BP97"/>
      <c r="BQ97"/>
      <c r="BR97"/>
      <c r="BS97"/>
      <c r="BT97"/>
      <c r="BU97"/>
      <c r="BV97"/>
      <c r="BW97"/>
      <c r="BX97"/>
      <c r="BY97"/>
      <c r="BZ97"/>
      <c r="CA97"/>
    </row>
    <row r="98" spans="2:79">
      <c r="B98" s="20" t="s">
        <v>62</v>
      </c>
      <c r="C98" s="115" t="s">
        <v>284</v>
      </c>
      <c r="D98" s="115" t="s">
        <v>285</v>
      </c>
      <c r="E98" s="46">
        <f>DSUM($B$60:$Y$78,E$60,$C$85:$D98)</f>
        <v>3.8828628546349303E-2</v>
      </c>
      <c r="F98" s="46">
        <f>DSUM($B$60:$Y$78,F$60,$C$85:$D98)</f>
        <v>7.7306494769015799E-2</v>
      </c>
      <c r="G98" s="46">
        <f>DSUM($B$60:$Y$78,G$60,$C$85:$D98)</f>
        <v>0.11543650466919961</v>
      </c>
      <c r="H98" s="46">
        <f>DSUM($B$60:$Y$78,H$60,$C$85:$D98)</f>
        <v>0.15322153846415176</v>
      </c>
      <c r="I98" s="46">
        <f>DSUM($B$60:$Y$78,I$60,$C$85:$D98)</f>
        <v>0.19066445083262606</v>
      </c>
      <c r="J98" s="46">
        <f>DSUM($B$60:$Y$78,J$60,$C$85:$D98)</f>
        <v>0.22397193663860077</v>
      </c>
      <c r="K98" s="46">
        <f>DSUM($B$60:$Y$78,K$60,$C$85:$D98)</f>
        <v>0.25017472127809998</v>
      </c>
      <c r="L98" s="46">
        <f>DSUM($B$60:$Y$78,L$60,$C$85:$D98)</f>
        <v>0.27072128104418491</v>
      </c>
      <c r="M98" s="46">
        <f>DSUM($B$60:$Y$78,M$60,$C$85:$D98)</f>
        <v>0.28676511035634139</v>
      </c>
      <c r="N98" s="46">
        <f>DSUM($B$60:$Y$78,N$60,$C$85:$D98)</f>
        <v>0.29922479677159342</v>
      </c>
      <c r="O98" s="46">
        <f>DSUM($B$60:$Y$78,O$60,$C$85:$D98)</f>
        <v>0.30883186045412436</v>
      </c>
      <c r="P98" s="46">
        <f>DSUM($B$60:$Y$78,P$60,$C$85:$D98)</f>
        <v>0.31616885031113018</v>
      </c>
      <c r="Q98" s="46">
        <f>DSUM($B$60:$Y$78,Q$60,$C$85:$D98)</f>
        <v>0.32169968133749766</v>
      </c>
      <c r="R98" s="46">
        <f>DSUM($B$60:$Y$78,R$60,$C$85:$D98)</f>
        <v>0.32579379346636372</v>
      </c>
      <c r="S98" s="46">
        <f>DSUM($B$60:$Y$78,S$60,$C$85:$D98)</f>
        <v>0.32874539032682892</v>
      </c>
      <c r="T98" s="46">
        <f>DSUM($B$60:$Y$78,T$60,$C$85:$D98)</f>
        <v>0.3307887599871655</v>
      </c>
      <c r="U98" s="46">
        <f>DSUM($B$60:$Y$78,U$60,$C$85:$D98)</f>
        <v>0.32934069898604296</v>
      </c>
      <c r="V98" s="46">
        <f>DSUM($B$60:$Y$78,V$60,$C$85:$D98)</f>
        <v>0.32788517473800605</v>
      </c>
      <c r="W98" s="46">
        <f>DSUM($B$60:$Y$78,W$60,$C$85:$D98)</f>
        <v>0.32643195868357117</v>
      </c>
      <c r="X98" s="46">
        <f>DSUM($B$60:$Y$78,X$60,$C$85:$D98)</f>
        <v>0.32498467716212859</v>
      </c>
      <c r="Y98" s="46">
        <f>DSUM($B$60:$Y$78,Y$60,$C$85:$D98)</f>
        <v>2.6079890407215234</v>
      </c>
      <c r="AC98"/>
      <c r="AD98"/>
      <c r="AE98"/>
      <c r="AF98"/>
      <c r="AG98"/>
      <c r="AH98"/>
      <c r="AI98"/>
      <c r="AJ98"/>
      <c r="AK98"/>
      <c r="AL98"/>
      <c r="AM98"/>
      <c r="AN98"/>
      <c r="AO98"/>
      <c r="AP98"/>
      <c r="AQ98"/>
      <c r="AR98"/>
      <c r="AS98"/>
      <c r="AT98"/>
      <c r="AU98"/>
      <c r="AV98"/>
      <c r="AW98"/>
      <c r="AX98"/>
      <c r="AY98"/>
      <c r="AZ98"/>
      <c r="BA98"/>
      <c r="BB98"/>
      <c r="BC98"/>
      <c r="BD98"/>
      <c r="BE98"/>
      <c r="BF98"/>
      <c r="BG98"/>
      <c r="BH98"/>
      <c r="BI98"/>
      <c r="BJ98"/>
      <c r="BK98"/>
      <c r="BL98"/>
      <c r="BM98"/>
      <c r="BN98"/>
      <c r="BO98"/>
      <c r="BP98"/>
      <c r="BQ98"/>
      <c r="BR98"/>
      <c r="BS98"/>
      <c r="BT98"/>
      <c r="BU98"/>
      <c r="BV98"/>
      <c r="BW98"/>
      <c r="BX98"/>
      <c r="BY98"/>
      <c r="BZ98"/>
      <c r="CA98"/>
    </row>
    <row r="99" spans="2:79">
      <c r="B99" s="20" t="s">
        <v>63</v>
      </c>
      <c r="C99" s="115" t="s">
        <v>286</v>
      </c>
      <c r="D99" s="115" t="s">
        <v>287</v>
      </c>
      <c r="E99" s="46">
        <f>DSUM($B$60:$Y$78,E$60,$C$85:$D99)</f>
        <v>3.8828628546349303E-2</v>
      </c>
      <c r="F99" s="46">
        <f>DSUM($B$60:$Y$78,F$60,$C$85:$D99)</f>
        <v>7.7306494769015799E-2</v>
      </c>
      <c r="G99" s="46">
        <f>DSUM($B$60:$Y$78,G$60,$C$85:$D99)</f>
        <v>0.11543650466919961</v>
      </c>
      <c r="H99" s="46">
        <f>DSUM($B$60:$Y$78,H$60,$C$85:$D99)</f>
        <v>0.15322153846415176</v>
      </c>
      <c r="I99" s="46">
        <f>DSUM($B$60:$Y$78,I$60,$C$85:$D99)</f>
        <v>0.19066445083262606</v>
      </c>
      <c r="J99" s="46">
        <f>DSUM($B$60:$Y$78,J$60,$C$85:$D99)</f>
        <v>0.22397193663860077</v>
      </c>
      <c r="K99" s="46">
        <f>DSUM($B$60:$Y$78,K$60,$C$85:$D99)</f>
        <v>0.25017472127809998</v>
      </c>
      <c r="L99" s="46">
        <f>DSUM($B$60:$Y$78,L$60,$C$85:$D99)</f>
        <v>0.27072128104418491</v>
      </c>
      <c r="M99" s="46">
        <f>DSUM($B$60:$Y$78,M$60,$C$85:$D99)</f>
        <v>0.28676511035634139</v>
      </c>
      <c r="N99" s="46">
        <f>DSUM($B$60:$Y$78,N$60,$C$85:$D99)</f>
        <v>0.29922479677159342</v>
      </c>
      <c r="O99" s="46">
        <f>DSUM($B$60:$Y$78,O$60,$C$85:$D99)</f>
        <v>0.30883186045412436</v>
      </c>
      <c r="P99" s="46">
        <f>DSUM($B$60:$Y$78,P$60,$C$85:$D99)</f>
        <v>0.31616885031113018</v>
      </c>
      <c r="Q99" s="46">
        <f>DSUM($B$60:$Y$78,Q$60,$C$85:$D99)</f>
        <v>0.32169968133749766</v>
      </c>
      <c r="R99" s="46">
        <f>DSUM($B$60:$Y$78,R$60,$C$85:$D99)</f>
        <v>0.32579379346636372</v>
      </c>
      <c r="S99" s="46">
        <f>DSUM($B$60:$Y$78,S$60,$C$85:$D99)</f>
        <v>0.32874539032682892</v>
      </c>
      <c r="T99" s="46">
        <f>DSUM($B$60:$Y$78,T$60,$C$85:$D99)</f>
        <v>0.3307887599871655</v>
      </c>
      <c r="U99" s="46">
        <f>DSUM($B$60:$Y$78,U$60,$C$85:$D99)</f>
        <v>0.32934069898604296</v>
      </c>
      <c r="V99" s="46">
        <f>DSUM($B$60:$Y$78,V$60,$C$85:$D99)</f>
        <v>0.32788517473800605</v>
      </c>
      <c r="W99" s="46">
        <f>DSUM($B$60:$Y$78,W$60,$C$85:$D99)</f>
        <v>0.32643195868357117</v>
      </c>
      <c r="X99" s="46">
        <f>DSUM($B$60:$Y$78,X$60,$C$85:$D99)</f>
        <v>0.32498467716212859</v>
      </c>
      <c r="Y99" s="46">
        <f>DSUM($B$60:$Y$78,Y$60,$C$85:$D99)</f>
        <v>2.6079890407215234</v>
      </c>
      <c r="AC99"/>
      <c r="AD99"/>
      <c r="AE99"/>
      <c r="AF99"/>
      <c r="AG99"/>
      <c r="AH99"/>
      <c r="AI99"/>
      <c r="AJ99"/>
      <c r="AK99"/>
      <c r="AL99"/>
      <c r="AM99"/>
      <c r="AN99"/>
      <c r="AO99"/>
      <c r="AP99"/>
      <c r="AQ99"/>
      <c r="AR99"/>
      <c r="AS99"/>
      <c r="AT99"/>
      <c r="AU99"/>
      <c r="AV99"/>
      <c r="AW99"/>
      <c r="AX99"/>
      <c r="AY99"/>
      <c r="AZ99"/>
      <c r="BA99"/>
      <c r="BB99"/>
      <c r="BC99"/>
      <c r="BD99"/>
      <c r="BE99"/>
      <c r="BF99"/>
      <c r="BG99"/>
      <c r="BH99"/>
      <c r="BI99"/>
      <c r="BJ99"/>
      <c r="BK99"/>
      <c r="BL99"/>
      <c r="BM99"/>
      <c r="BN99"/>
      <c r="BO99"/>
      <c r="BP99"/>
      <c r="BQ99"/>
      <c r="BR99"/>
      <c r="BS99"/>
      <c r="BT99"/>
      <c r="BU99"/>
      <c r="BV99"/>
      <c r="BW99"/>
      <c r="BX99"/>
      <c r="BY99"/>
      <c r="BZ99"/>
      <c r="CA99"/>
    </row>
    <row r="100" spans="2:79">
      <c r="B100" s="20" t="s">
        <v>64</v>
      </c>
      <c r="C100" s="115" t="s">
        <v>288</v>
      </c>
      <c r="D100" s="115" t="s">
        <v>289</v>
      </c>
      <c r="E100" s="46">
        <f>DSUM($B$60:$Y$78,E$60,$C$85:$D100)</f>
        <v>3.8828628546349303E-2</v>
      </c>
      <c r="F100" s="46">
        <f>DSUM($B$60:$Y$78,F$60,$C$85:$D100)</f>
        <v>7.7306494769015799E-2</v>
      </c>
      <c r="G100" s="46">
        <f>DSUM($B$60:$Y$78,G$60,$C$85:$D100)</f>
        <v>0.11543650466919961</v>
      </c>
      <c r="H100" s="46">
        <f>DSUM($B$60:$Y$78,H$60,$C$85:$D100)</f>
        <v>0.15322153846415176</v>
      </c>
      <c r="I100" s="46">
        <f>DSUM($B$60:$Y$78,I$60,$C$85:$D100)</f>
        <v>0.19066445083262606</v>
      </c>
      <c r="J100" s="46">
        <f>DSUM($B$60:$Y$78,J$60,$C$85:$D100)</f>
        <v>0.22397193663860077</v>
      </c>
      <c r="K100" s="46">
        <f>DSUM($B$60:$Y$78,K$60,$C$85:$D100)</f>
        <v>0.25017472127809998</v>
      </c>
      <c r="L100" s="46">
        <f>DSUM($B$60:$Y$78,L$60,$C$85:$D100)</f>
        <v>0.27072128104418491</v>
      </c>
      <c r="M100" s="46">
        <f>DSUM($B$60:$Y$78,M$60,$C$85:$D100)</f>
        <v>0.28676511035634139</v>
      </c>
      <c r="N100" s="46">
        <f>DSUM($B$60:$Y$78,N$60,$C$85:$D100)</f>
        <v>0.29922479677159342</v>
      </c>
      <c r="O100" s="46">
        <f>DSUM($B$60:$Y$78,O$60,$C$85:$D100)</f>
        <v>0.30883186045412436</v>
      </c>
      <c r="P100" s="46">
        <f>DSUM($B$60:$Y$78,P$60,$C$85:$D100)</f>
        <v>0.31616885031113018</v>
      </c>
      <c r="Q100" s="46">
        <f>DSUM($B$60:$Y$78,Q$60,$C$85:$D100)</f>
        <v>0.32169968133749766</v>
      </c>
      <c r="R100" s="46">
        <f>DSUM($B$60:$Y$78,R$60,$C$85:$D100)</f>
        <v>0.32579379346636372</v>
      </c>
      <c r="S100" s="46">
        <f>DSUM($B$60:$Y$78,S$60,$C$85:$D100)</f>
        <v>0.32874539032682892</v>
      </c>
      <c r="T100" s="46">
        <f>DSUM($B$60:$Y$78,T$60,$C$85:$D100)</f>
        <v>0.3307887599871655</v>
      </c>
      <c r="U100" s="46">
        <f>DSUM($B$60:$Y$78,U$60,$C$85:$D100)</f>
        <v>0.32934069898604296</v>
      </c>
      <c r="V100" s="46">
        <f>DSUM($B$60:$Y$78,V$60,$C$85:$D100)</f>
        <v>0.32788517473800605</v>
      </c>
      <c r="W100" s="46">
        <f>DSUM($B$60:$Y$78,W$60,$C$85:$D100)</f>
        <v>0.32643195868357117</v>
      </c>
      <c r="X100" s="46">
        <f>DSUM($B$60:$Y$78,X$60,$C$85:$D100)</f>
        <v>0.32498467716212859</v>
      </c>
      <c r="Y100" s="46">
        <f>DSUM($B$60:$Y$78,Y$60,$C$85:$D100)</f>
        <v>2.6079890407215234</v>
      </c>
      <c r="AC100"/>
      <c r="AD100"/>
      <c r="AE100"/>
      <c r="AF100"/>
      <c r="AG100"/>
      <c r="AH100"/>
      <c r="AI100"/>
      <c r="AJ100"/>
      <c r="AK100"/>
      <c r="AL100"/>
      <c r="AM100"/>
      <c r="AN100"/>
      <c r="AO100"/>
      <c r="AP100"/>
      <c r="AQ100"/>
      <c r="AR100"/>
      <c r="AS100"/>
      <c r="AT100"/>
      <c r="AU100"/>
      <c r="AV100"/>
      <c r="AW100"/>
      <c r="AX100"/>
      <c r="AY100"/>
      <c r="AZ100"/>
      <c r="BA100"/>
      <c r="BB100"/>
      <c r="BC100"/>
      <c r="BD100"/>
      <c r="BE100"/>
      <c r="BF100"/>
      <c r="BG100"/>
      <c r="BH100"/>
      <c r="BI100"/>
      <c r="BJ100"/>
      <c r="BK100"/>
      <c r="BL100"/>
      <c r="BM100"/>
      <c r="BN100"/>
      <c r="BO100"/>
      <c r="BP100"/>
      <c r="BQ100"/>
      <c r="BR100"/>
      <c r="BS100"/>
      <c r="BT100"/>
      <c r="BU100"/>
      <c r="BV100"/>
      <c r="BW100"/>
      <c r="BX100"/>
      <c r="BY100"/>
      <c r="BZ100"/>
      <c r="CA100"/>
    </row>
    <row r="101" spans="2:79">
      <c r="B101" s="20" t="s">
        <v>65</v>
      </c>
      <c r="C101" s="115" t="s">
        <v>290</v>
      </c>
      <c r="D101" s="115" t="s">
        <v>291</v>
      </c>
      <c r="E101" s="46">
        <f>DSUM($B$60:$Y$78,E$60,$C$85:$D101)</f>
        <v>3.8828628546349303E-2</v>
      </c>
      <c r="F101" s="46">
        <f>DSUM($B$60:$Y$78,F$60,$C$85:$D101)</f>
        <v>7.7306494769015799E-2</v>
      </c>
      <c r="G101" s="46">
        <f>DSUM($B$60:$Y$78,G$60,$C$85:$D101)</f>
        <v>0.11543650466919961</v>
      </c>
      <c r="H101" s="46">
        <f>DSUM($B$60:$Y$78,H$60,$C$85:$D101)</f>
        <v>0.15322153846415176</v>
      </c>
      <c r="I101" s="46">
        <f>DSUM($B$60:$Y$78,I$60,$C$85:$D101)</f>
        <v>0.19066445083262606</v>
      </c>
      <c r="J101" s="46">
        <f>DSUM($B$60:$Y$78,J$60,$C$85:$D101)</f>
        <v>0.22397193663860077</v>
      </c>
      <c r="K101" s="46">
        <f>DSUM($B$60:$Y$78,K$60,$C$85:$D101)</f>
        <v>0.25017472127809998</v>
      </c>
      <c r="L101" s="46">
        <f>DSUM($B$60:$Y$78,L$60,$C$85:$D101)</f>
        <v>0.27072128104418491</v>
      </c>
      <c r="M101" s="46">
        <f>DSUM($B$60:$Y$78,M$60,$C$85:$D101)</f>
        <v>0.28676511035634139</v>
      </c>
      <c r="N101" s="46">
        <f>DSUM($B$60:$Y$78,N$60,$C$85:$D101)</f>
        <v>0.29922479677159342</v>
      </c>
      <c r="O101" s="46">
        <f>DSUM($B$60:$Y$78,O$60,$C$85:$D101)</f>
        <v>0.30883186045412436</v>
      </c>
      <c r="P101" s="46">
        <f>DSUM($B$60:$Y$78,P$60,$C$85:$D101)</f>
        <v>0.31616885031113018</v>
      </c>
      <c r="Q101" s="46">
        <f>DSUM($B$60:$Y$78,Q$60,$C$85:$D101)</f>
        <v>0.32169968133749766</v>
      </c>
      <c r="R101" s="46">
        <f>DSUM($B$60:$Y$78,R$60,$C$85:$D101)</f>
        <v>0.32579379346636372</v>
      </c>
      <c r="S101" s="46">
        <f>DSUM($B$60:$Y$78,S$60,$C$85:$D101)</f>
        <v>0.32874539032682892</v>
      </c>
      <c r="T101" s="46">
        <f>DSUM($B$60:$Y$78,T$60,$C$85:$D101)</f>
        <v>0.3307887599871655</v>
      </c>
      <c r="U101" s="46">
        <f>DSUM($B$60:$Y$78,U$60,$C$85:$D101)</f>
        <v>0.32934069898604296</v>
      </c>
      <c r="V101" s="46">
        <f>DSUM($B$60:$Y$78,V$60,$C$85:$D101)</f>
        <v>0.32788517473800605</v>
      </c>
      <c r="W101" s="46">
        <f>DSUM($B$60:$Y$78,W$60,$C$85:$D101)</f>
        <v>0.32643195868357117</v>
      </c>
      <c r="X101" s="46">
        <f>DSUM($B$60:$Y$78,X$60,$C$85:$D101)</f>
        <v>0.32498467716212859</v>
      </c>
      <c r="Y101" s="46">
        <f>DSUM($B$60:$Y$78,Y$60,$C$85:$D101)</f>
        <v>2.6079890407215234</v>
      </c>
      <c r="AC101"/>
      <c r="AD101"/>
      <c r="AE101"/>
      <c r="AF101"/>
      <c r="AG101"/>
      <c r="AH101"/>
      <c r="AI101"/>
      <c r="AJ101"/>
      <c r="AK101"/>
      <c r="AL101"/>
      <c r="AM101"/>
      <c r="AN101"/>
      <c r="AO101"/>
      <c r="AP101"/>
      <c r="AQ101"/>
      <c r="AR101"/>
      <c r="AS101"/>
      <c r="AT101"/>
      <c r="AU101"/>
      <c r="AV101"/>
      <c r="AW101"/>
      <c r="AX101"/>
      <c r="AY101"/>
      <c r="AZ101"/>
      <c r="BA101"/>
      <c r="BB101"/>
      <c r="BC101"/>
      <c r="BD101"/>
      <c r="BE101"/>
      <c r="BF101"/>
      <c r="BG101"/>
      <c r="BH101"/>
      <c r="BI101"/>
      <c r="BJ101"/>
      <c r="BK101"/>
      <c r="BL101"/>
      <c r="BM101"/>
      <c r="BN101"/>
      <c r="BO101"/>
      <c r="BP101"/>
      <c r="BQ101"/>
      <c r="BR101"/>
      <c r="BS101"/>
      <c r="BT101"/>
      <c r="BU101"/>
      <c r="BV101"/>
      <c r="BW101"/>
      <c r="BX101"/>
      <c r="BY101"/>
      <c r="BZ101"/>
      <c r="CA101"/>
    </row>
    <row r="102" spans="2:79">
      <c r="B102" s="20" t="s">
        <v>66</v>
      </c>
      <c r="C102" s="115" t="s">
        <v>292</v>
      </c>
      <c r="D102" s="115" t="s">
        <v>293</v>
      </c>
      <c r="E102" s="46">
        <f>DSUM($B$60:$Y$78,E$60,$C$85:$D102)</f>
        <v>3.8828628546349303E-2</v>
      </c>
      <c r="F102" s="46">
        <f>DSUM($B$60:$Y$78,F$60,$C$85:$D102)</f>
        <v>7.7306494769015799E-2</v>
      </c>
      <c r="G102" s="46">
        <f>DSUM($B$60:$Y$78,G$60,$C$85:$D102)</f>
        <v>0.11543650466919961</v>
      </c>
      <c r="H102" s="46">
        <f>DSUM($B$60:$Y$78,H$60,$C$85:$D102)</f>
        <v>0.15322153846415176</v>
      </c>
      <c r="I102" s="46">
        <f>DSUM($B$60:$Y$78,I$60,$C$85:$D102)</f>
        <v>0.19066445083262606</v>
      </c>
      <c r="J102" s="46">
        <f>DSUM($B$60:$Y$78,J$60,$C$85:$D102)</f>
        <v>0.22397193663860077</v>
      </c>
      <c r="K102" s="46">
        <f>DSUM($B$60:$Y$78,K$60,$C$85:$D102)</f>
        <v>0.25017472127809998</v>
      </c>
      <c r="L102" s="46">
        <f>DSUM($B$60:$Y$78,L$60,$C$85:$D102)</f>
        <v>0.27072128104418491</v>
      </c>
      <c r="M102" s="46">
        <f>DSUM($B$60:$Y$78,M$60,$C$85:$D102)</f>
        <v>0.28676511035634139</v>
      </c>
      <c r="N102" s="46">
        <f>DSUM($B$60:$Y$78,N$60,$C$85:$D102)</f>
        <v>0.29922479677159342</v>
      </c>
      <c r="O102" s="46">
        <f>DSUM($B$60:$Y$78,O$60,$C$85:$D102)</f>
        <v>0.30883186045412436</v>
      </c>
      <c r="P102" s="46">
        <f>DSUM($B$60:$Y$78,P$60,$C$85:$D102)</f>
        <v>0.31616885031113018</v>
      </c>
      <c r="Q102" s="46">
        <f>DSUM($B$60:$Y$78,Q$60,$C$85:$D102)</f>
        <v>0.32169968133749766</v>
      </c>
      <c r="R102" s="46">
        <f>DSUM($B$60:$Y$78,R$60,$C$85:$D102)</f>
        <v>0.32579379346636372</v>
      </c>
      <c r="S102" s="46">
        <f>DSUM($B$60:$Y$78,S$60,$C$85:$D102)</f>
        <v>0.32874539032682892</v>
      </c>
      <c r="T102" s="46">
        <f>DSUM($B$60:$Y$78,T$60,$C$85:$D102)</f>
        <v>0.3307887599871655</v>
      </c>
      <c r="U102" s="46">
        <f>DSUM($B$60:$Y$78,U$60,$C$85:$D102)</f>
        <v>0.32934069898604296</v>
      </c>
      <c r="V102" s="46">
        <f>DSUM($B$60:$Y$78,V$60,$C$85:$D102)</f>
        <v>0.32788517473800605</v>
      </c>
      <c r="W102" s="46">
        <f>DSUM($B$60:$Y$78,W$60,$C$85:$D102)</f>
        <v>0.32643195868357117</v>
      </c>
      <c r="X102" s="46">
        <f>DSUM($B$60:$Y$78,X$60,$C$85:$D102)</f>
        <v>0.32498467716212859</v>
      </c>
      <c r="Y102" s="46">
        <f>DSUM($B$60:$Y$78,Y$60,$C$85:$D102)</f>
        <v>2.6079890407215234</v>
      </c>
      <c r="AC102"/>
      <c r="AD102"/>
      <c r="AE102"/>
      <c r="AF102"/>
      <c r="AG102"/>
      <c r="AH102"/>
      <c r="AI102"/>
      <c r="AJ102"/>
      <c r="AK102"/>
      <c r="AL102"/>
      <c r="AM102"/>
      <c r="AN102"/>
      <c r="AO102"/>
      <c r="AP102"/>
      <c r="AQ102"/>
      <c r="AR102"/>
      <c r="AS102"/>
      <c r="AT102"/>
      <c r="AU102"/>
      <c r="AV102"/>
      <c r="AW102"/>
      <c r="AX102"/>
      <c r="AY102"/>
      <c r="AZ102"/>
      <c r="BA102"/>
      <c r="BB102"/>
      <c r="BC102"/>
      <c r="BD102"/>
      <c r="BE102"/>
      <c r="BF102"/>
      <c r="BG102"/>
      <c r="BH102"/>
      <c r="BI102"/>
      <c r="BJ102"/>
      <c r="BK102"/>
      <c r="BL102"/>
      <c r="BM102"/>
      <c r="BN102"/>
      <c r="BO102"/>
      <c r="BP102"/>
      <c r="BQ102"/>
      <c r="BR102"/>
      <c r="BS102"/>
      <c r="BT102"/>
      <c r="BU102"/>
      <c r="BV102"/>
      <c r="BW102"/>
      <c r="BX102"/>
      <c r="BY102"/>
      <c r="BZ102"/>
      <c r="CA102"/>
    </row>
    <row r="103" spans="2:79">
      <c r="B103" s="20" t="s">
        <v>67</v>
      </c>
      <c r="C103" s="115" t="s">
        <v>294</v>
      </c>
      <c r="D103" s="115" t="s">
        <v>295</v>
      </c>
      <c r="E103" s="46">
        <f>DSUM($B$60:$Y$78,E$60,$C$85:$D103)</f>
        <v>3.8828628546349303E-2</v>
      </c>
      <c r="F103" s="46">
        <f>DSUM($B$60:$Y$78,F$60,$C$85:$D103)</f>
        <v>7.7306494769015799E-2</v>
      </c>
      <c r="G103" s="46">
        <f>DSUM($B$60:$Y$78,G$60,$C$85:$D103)</f>
        <v>0.11543650466919961</v>
      </c>
      <c r="H103" s="46">
        <f>DSUM($B$60:$Y$78,H$60,$C$85:$D103)</f>
        <v>0.15322153846415176</v>
      </c>
      <c r="I103" s="46">
        <f>DSUM($B$60:$Y$78,I$60,$C$85:$D103)</f>
        <v>0.19066445083262606</v>
      </c>
      <c r="J103" s="46">
        <f>DSUM($B$60:$Y$78,J$60,$C$85:$D103)</f>
        <v>0.22397193663860077</v>
      </c>
      <c r="K103" s="46">
        <f>DSUM($B$60:$Y$78,K$60,$C$85:$D103)</f>
        <v>0.25017472127809998</v>
      </c>
      <c r="L103" s="46">
        <f>DSUM($B$60:$Y$78,L$60,$C$85:$D103)</f>
        <v>0.27072128104418491</v>
      </c>
      <c r="M103" s="46">
        <f>DSUM($B$60:$Y$78,M$60,$C$85:$D103)</f>
        <v>0.28676511035634139</v>
      </c>
      <c r="N103" s="46">
        <f>DSUM($B$60:$Y$78,N$60,$C$85:$D103)</f>
        <v>0.29922479677159342</v>
      </c>
      <c r="O103" s="46">
        <f>DSUM($B$60:$Y$78,O$60,$C$85:$D103)</f>
        <v>0.30883186045412436</v>
      </c>
      <c r="P103" s="46">
        <f>DSUM($B$60:$Y$78,P$60,$C$85:$D103)</f>
        <v>0.31616885031113018</v>
      </c>
      <c r="Q103" s="46">
        <f>DSUM($B$60:$Y$78,Q$60,$C$85:$D103)</f>
        <v>0.32169968133749766</v>
      </c>
      <c r="R103" s="46">
        <f>DSUM($B$60:$Y$78,R$60,$C$85:$D103)</f>
        <v>0.32579379346636372</v>
      </c>
      <c r="S103" s="46">
        <f>DSUM($B$60:$Y$78,S$60,$C$85:$D103)</f>
        <v>0.32874539032682892</v>
      </c>
      <c r="T103" s="46">
        <f>DSUM($B$60:$Y$78,T$60,$C$85:$D103)</f>
        <v>0.3307887599871655</v>
      </c>
      <c r="U103" s="46">
        <f>DSUM($B$60:$Y$78,U$60,$C$85:$D103)</f>
        <v>0.32934069898604296</v>
      </c>
      <c r="V103" s="46">
        <f>DSUM($B$60:$Y$78,V$60,$C$85:$D103)</f>
        <v>0.32788517473800605</v>
      </c>
      <c r="W103" s="46">
        <f>DSUM($B$60:$Y$78,W$60,$C$85:$D103)</f>
        <v>0.32643195868357117</v>
      </c>
      <c r="X103" s="46">
        <f>DSUM($B$60:$Y$78,X$60,$C$85:$D103)</f>
        <v>0.32498467716212859</v>
      </c>
      <c r="Y103" s="46">
        <f>DSUM($B$60:$Y$78,Y$60,$C$85:$D103)</f>
        <v>2.6079890407215234</v>
      </c>
      <c r="AC103"/>
      <c r="AD103"/>
      <c r="AE103"/>
      <c r="AF103"/>
      <c r="AG103"/>
      <c r="AH103"/>
      <c r="AI103"/>
      <c r="AJ103"/>
      <c r="AK103"/>
      <c r="AL103"/>
      <c r="AM103"/>
      <c r="AN103"/>
      <c r="AO103"/>
      <c r="AP103"/>
      <c r="AQ103"/>
      <c r="AR103"/>
      <c r="AS103"/>
      <c r="AT103"/>
      <c r="AU103"/>
      <c r="AV103"/>
      <c r="AW103"/>
      <c r="AX103"/>
      <c r="AY103"/>
      <c r="AZ103"/>
      <c r="BA103"/>
      <c r="BB103"/>
      <c r="BC103"/>
      <c r="BD103"/>
      <c r="BE103"/>
      <c r="BF103"/>
      <c r="BG103"/>
      <c r="BH103"/>
      <c r="BI103"/>
      <c r="BJ103"/>
      <c r="BK103"/>
      <c r="BL103"/>
      <c r="BM103"/>
      <c r="BN103"/>
      <c r="BO103"/>
      <c r="BP103"/>
      <c r="BQ103"/>
      <c r="BR103"/>
      <c r="BS103"/>
      <c r="BT103"/>
      <c r="BU103"/>
      <c r="BV103"/>
      <c r="BW103"/>
      <c r="BX103"/>
      <c r="BY103"/>
      <c r="BZ103"/>
      <c r="CA103"/>
    </row>
    <row r="104" spans="2:79">
      <c r="B104" s="20" t="s">
        <v>68</v>
      </c>
      <c r="C104" s="115" t="s">
        <v>296</v>
      </c>
      <c r="D104" s="115" t="s">
        <v>297</v>
      </c>
      <c r="E104" s="46">
        <f>DSUM($B$60:$Y$78,E$60,$C$85:$D104)</f>
        <v>3.8828628546349303E-2</v>
      </c>
      <c r="F104" s="46">
        <f>DSUM($B$60:$Y$78,F$60,$C$85:$D104)</f>
        <v>7.7306494769015799E-2</v>
      </c>
      <c r="G104" s="46">
        <f>DSUM($B$60:$Y$78,G$60,$C$85:$D104)</f>
        <v>0.11543650466919961</v>
      </c>
      <c r="H104" s="46">
        <f>DSUM($B$60:$Y$78,H$60,$C$85:$D104)</f>
        <v>0.15322153846415176</v>
      </c>
      <c r="I104" s="46">
        <f>DSUM($B$60:$Y$78,I$60,$C$85:$D104)</f>
        <v>0.19066445083262606</v>
      </c>
      <c r="J104" s="46">
        <f>DSUM($B$60:$Y$78,J$60,$C$85:$D104)</f>
        <v>0.22397193663860077</v>
      </c>
      <c r="K104" s="46">
        <f>DSUM($B$60:$Y$78,K$60,$C$85:$D104)</f>
        <v>0.25017472127809998</v>
      </c>
      <c r="L104" s="46">
        <f>DSUM($B$60:$Y$78,L$60,$C$85:$D104)</f>
        <v>0.27072128104418491</v>
      </c>
      <c r="M104" s="46">
        <f>DSUM($B$60:$Y$78,M$60,$C$85:$D104)</f>
        <v>0.28676511035634139</v>
      </c>
      <c r="N104" s="46">
        <f>DSUM($B$60:$Y$78,N$60,$C$85:$D104)</f>
        <v>0.29922479677159342</v>
      </c>
      <c r="O104" s="46">
        <f>DSUM($B$60:$Y$78,O$60,$C$85:$D104)</f>
        <v>0.30883186045412436</v>
      </c>
      <c r="P104" s="46">
        <f>DSUM($B$60:$Y$78,P$60,$C$85:$D104)</f>
        <v>0.31616885031113018</v>
      </c>
      <c r="Q104" s="46">
        <f>DSUM($B$60:$Y$78,Q$60,$C$85:$D104)</f>
        <v>0.32169968133749766</v>
      </c>
      <c r="R104" s="46">
        <f>DSUM($B$60:$Y$78,R$60,$C$85:$D104)</f>
        <v>0.32579379346636372</v>
      </c>
      <c r="S104" s="46">
        <f>DSUM($B$60:$Y$78,S$60,$C$85:$D104)</f>
        <v>0.32874539032682892</v>
      </c>
      <c r="T104" s="46">
        <f>DSUM($B$60:$Y$78,T$60,$C$85:$D104)</f>
        <v>0.3307887599871655</v>
      </c>
      <c r="U104" s="46">
        <f>DSUM($B$60:$Y$78,U$60,$C$85:$D104)</f>
        <v>0.32934069898604296</v>
      </c>
      <c r="V104" s="46">
        <f>DSUM($B$60:$Y$78,V$60,$C$85:$D104)</f>
        <v>0.32788517473800605</v>
      </c>
      <c r="W104" s="46">
        <f>DSUM($B$60:$Y$78,W$60,$C$85:$D104)</f>
        <v>0.32643195868357117</v>
      </c>
      <c r="X104" s="46">
        <f>DSUM($B$60:$Y$78,X$60,$C$85:$D104)</f>
        <v>0.32498467716212859</v>
      </c>
      <c r="Y104" s="46">
        <f>DSUM($B$60:$Y$78,Y$60,$C$85:$D104)</f>
        <v>2.6079890407215234</v>
      </c>
      <c r="AC104"/>
      <c r="AD104"/>
      <c r="AE104"/>
      <c r="AF104"/>
      <c r="AG104"/>
      <c r="AH104"/>
      <c r="AI104"/>
      <c r="AJ104"/>
      <c r="AK104"/>
      <c r="AL104"/>
      <c r="AM104"/>
      <c r="AN104"/>
      <c r="AO104"/>
      <c r="AP104"/>
      <c r="AQ104"/>
      <c r="AR104"/>
      <c r="AS104"/>
      <c r="AT104"/>
      <c r="AU104"/>
      <c r="AV104"/>
      <c r="AW104"/>
      <c r="AX104"/>
      <c r="AY104"/>
      <c r="AZ104"/>
      <c r="BA104"/>
      <c r="BB104"/>
      <c r="BC104"/>
      <c r="BD104"/>
      <c r="BE104"/>
      <c r="BF104"/>
      <c r="BG104"/>
      <c r="BH104"/>
      <c r="BI104"/>
      <c r="BJ104"/>
      <c r="BK104"/>
      <c r="BL104"/>
      <c r="BM104"/>
      <c r="BN104"/>
      <c r="BO104"/>
      <c r="BP104"/>
      <c r="BQ104"/>
      <c r="BR104"/>
      <c r="BS104"/>
      <c r="BT104"/>
      <c r="BU104"/>
      <c r="BV104"/>
      <c r="BW104"/>
      <c r="BX104"/>
      <c r="BY104"/>
      <c r="BZ104"/>
      <c r="CA104"/>
    </row>
    <row r="105" spans="2:79">
      <c r="B105" s="20" t="s">
        <v>69</v>
      </c>
      <c r="C105" s="115" t="s">
        <v>298</v>
      </c>
      <c r="D105" s="115" t="s">
        <v>299</v>
      </c>
      <c r="E105" s="46">
        <f>DSUM($B$60:$Y$78,E$60,$C$85:$D105)</f>
        <v>3.8828628546349303E-2</v>
      </c>
      <c r="F105" s="46">
        <f>DSUM($B$60:$Y$78,F$60,$C$85:$D105)</f>
        <v>7.7306494769015799E-2</v>
      </c>
      <c r="G105" s="46">
        <f>DSUM($B$60:$Y$78,G$60,$C$85:$D105)</f>
        <v>0.11543650466919961</v>
      </c>
      <c r="H105" s="46">
        <f>DSUM($B$60:$Y$78,H$60,$C$85:$D105)</f>
        <v>0.15322153846415176</v>
      </c>
      <c r="I105" s="46">
        <f>DSUM($B$60:$Y$78,I$60,$C$85:$D105)</f>
        <v>0.19066445083262606</v>
      </c>
      <c r="J105" s="46">
        <f>DSUM($B$60:$Y$78,J$60,$C$85:$D105)</f>
        <v>0.22397193663860077</v>
      </c>
      <c r="K105" s="46">
        <f>DSUM($B$60:$Y$78,K$60,$C$85:$D105)</f>
        <v>0.25017472127809998</v>
      </c>
      <c r="L105" s="46">
        <f>DSUM($B$60:$Y$78,L$60,$C$85:$D105)</f>
        <v>0.27072128104418491</v>
      </c>
      <c r="M105" s="46">
        <f>DSUM($B$60:$Y$78,M$60,$C$85:$D105)</f>
        <v>0.28676511035634139</v>
      </c>
      <c r="N105" s="46">
        <f>DSUM($B$60:$Y$78,N$60,$C$85:$D105)</f>
        <v>0.29922479677159342</v>
      </c>
      <c r="O105" s="46">
        <f>DSUM($B$60:$Y$78,O$60,$C$85:$D105)</f>
        <v>0.30883186045412436</v>
      </c>
      <c r="P105" s="46">
        <f>DSUM($B$60:$Y$78,P$60,$C$85:$D105)</f>
        <v>0.31616885031113018</v>
      </c>
      <c r="Q105" s="46">
        <f>DSUM($B$60:$Y$78,Q$60,$C$85:$D105)</f>
        <v>0.32169968133749766</v>
      </c>
      <c r="R105" s="46">
        <f>DSUM($B$60:$Y$78,R$60,$C$85:$D105)</f>
        <v>0.32579379346636372</v>
      </c>
      <c r="S105" s="46">
        <f>DSUM($B$60:$Y$78,S$60,$C$85:$D105)</f>
        <v>0.32874539032682892</v>
      </c>
      <c r="T105" s="46">
        <f>DSUM($B$60:$Y$78,T$60,$C$85:$D105)</f>
        <v>0.3307887599871655</v>
      </c>
      <c r="U105" s="46">
        <f>DSUM($B$60:$Y$78,U$60,$C$85:$D105)</f>
        <v>0.32934069898604296</v>
      </c>
      <c r="V105" s="46">
        <f>DSUM($B$60:$Y$78,V$60,$C$85:$D105)</f>
        <v>0.32788517473800605</v>
      </c>
      <c r="W105" s="46">
        <f>DSUM($B$60:$Y$78,W$60,$C$85:$D105)</f>
        <v>0.32643195868357117</v>
      </c>
      <c r="X105" s="46">
        <f>DSUM($B$60:$Y$78,X$60,$C$85:$D105)</f>
        <v>0.32498467716212859</v>
      </c>
      <c r="Y105" s="46">
        <f>DSUM($B$60:$Y$78,Y$60,$C$85:$D105)</f>
        <v>2.6079890407215234</v>
      </c>
      <c r="AC105"/>
      <c r="AD105"/>
      <c r="AE105"/>
      <c r="AF105"/>
      <c r="AG105"/>
      <c r="AH105"/>
      <c r="AI105"/>
      <c r="AJ105"/>
      <c r="AK105"/>
      <c r="AL105"/>
      <c r="AM105"/>
      <c r="AN105"/>
      <c r="AO105"/>
      <c r="AP105"/>
      <c r="AQ105"/>
      <c r="AR105"/>
      <c r="AS105"/>
      <c r="AT105"/>
      <c r="AU105"/>
      <c r="AV105"/>
      <c r="AW105"/>
      <c r="AX105"/>
      <c r="AY105"/>
      <c r="AZ105"/>
      <c r="BA105"/>
      <c r="BB105"/>
      <c r="BC105"/>
      <c r="BD105"/>
      <c r="BE105"/>
      <c r="BF105"/>
      <c r="BG105"/>
      <c r="BH105"/>
      <c r="BI105"/>
      <c r="BJ105"/>
      <c r="BK105"/>
      <c r="BL105"/>
      <c r="BM105"/>
      <c r="BN105"/>
      <c r="BO105"/>
      <c r="BP105"/>
      <c r="BQ105"/>
      <c r="BR105"/>
      <c r="BS105"/>
      <c r="BT105"/>
      <c r="BU105"/>
      <c r="BV105"/>
      <c r="BW105"/>
      <c r="BX105"/>
      <c r="BY105"/>
      <c r="BZ105"/>
      <c r="CA105"/>
    </row>
    <row r="106" spans="2:79">
      <c r="B106" s="20" t="s">
        <v>70</v>
      </c>
      <c r="C106" s="115" t="s">
        <v>300</v>
      </c>
      <c r="D106" s="115" t="s">
        <v>301</v>
      </c>
      <c r="E106" s="46">
        <f>DSUM($B$60:$Y$78,E$60,$C$85:$D106)</f>
        <v>3.8828628546349303E-2</v>
      </c>
      <c r="F106" s="46">
        <f>DSUM($B$60:$Y$78,F$60,$C$85:$D106)</f>
        <v>7.7306494769015799E-2</v>
      </c>
      <c r="G106" s="46">
        <f>DSUM($B$60:$Y$78,G$60,$C$85:$D106)</f>
        <v>0.11543650466919961</v>
      </c>
      <c r="H106" s="46">
        <f>DSUM($B$60:$Y$78,H$60,$C$85:$D106)</f>
        <v>0.15322153846415176</v>
      </c>
      <c r="I106" s="46">
        <f>DSUM($B$60:$Y$78,I$60,$C$85:$D106)</f>
        <v>0.19066445083262606</v>
      </c>
      <c r="J106" s="46">
        <f>DSUM($B$60:$Y$78,J$60,$C$85:$D106)</f>
        <v>0.22397193663860077</v>
      </c>
      <c r="K106" s="46">
        <f>DSUM($B$60:$Y$78,K$60,$C$85:$D106)</f>
        <v>0.25017472127809998</v>
      </c>
      <c r="L106" s="46">
        <f>DSUM($B$60:$Y$78,L$60,$C$85:$D106)</f>
        <v>0.27072128104418491</v>
      </c>
      <c r="M106" s="46">
        <f>DSUM($B$60:$Y$78,M$60,$C$85:$D106)</f>
        <v>0.28676511035634139</v>
      </c>
      <c r="N106" s="46">
        <f>DSUM($B$60:$Y$78,N$60,$C$85:$D106)</f>
        <v>0.29922479677159342</v>
      </c>
      <c r="O106" s="46">
        <f>DSUM($B$60:$Y$78,O$60,$C$85:$D106)</f>
        <v>0.30883186045412436</v>
      </c>
      <c r="P106" s="46">
        <f>DSUM($B$60:$Y$78,P$60,$C$85:$D106)</f>
        <v>0.31616885031113018</v>
      </c>
      <c r="Q106" s="46">
        <f>DSUM($B$60:$Y$78,Q$60,$C$85:$D106)</f>
        <v>0.32169968133749766</v>
      </c>
      <c r="R106" s="46">
        <f>DSUM($B$60:$Y$78,R$60,$C$85:$D106)</f>
        <v>0.32579379346636372</v>
      </c>
      <c r="S106" s="46">
        <f>DSUM($B$60:$Y$78,S$60,$C$85:$D106)</f>
        <v>0.32874539032682892</v>
      </c>
      <c r="T106" s="46">
        <f>DSUM($B$60:$Y$78,T$60,$C$85:$D106)</f>
        <v>0.3307887599871655</v>
      </c>
      <c r="U106" s="46">
        <f>DSUM($B$60:$Y$78,U$60,$C$85:$D106)</f>
        <v>0.32934069898604296</v>
      </c>
      <c r="V106" s="46">
        <f>DSUM($B$60:$Y$78,V$60,$C$85:$D106)</f>
        <v>0.32788517473800605</v>
      </c>
      <c r="W106" s="46">
        <f>DSUM($B$60:$Y$78,W$60,$C$85:$D106)</f>
        <v>0.32643195868357117</v>
      </c>
      <c r="X106" s="46">
        <f>DSUM($B$60:$Y$78,X$60,$C$85:$D106)</f>
        <v>0.32498467716212859</v>
      </c>
      <c r="Y106" s="46">
        <f>DSUM($B$60:$Y$78,Y$60,$C$85:$D106)</f>
        <v>2.6079890407215234</v>
      </c>
      <c r="AC106"/>
      <c r="AD106"/>
      <c r="AE106"/>
      <c r="AF106"/>
      <c r="AG106"/>
      <c r="AH106"/>
      <c r="AI106"/>
      <c r="AJ106"/>
      <c r="AK106"/>
      <c r="AL106"/>
      <c r="AM106"/>
      <c r="AN106"/>
      <c r="AO106"/>
      <c r="AP106"/>
      <c r="AQ106"/>
      <c r="AR106"/>
      <c r="AS106"/>
      <c r="AT106"/>
      <c r="AU106"/>
      <c r="AV106"/>
      <c r="AW106"/>
      <c r="AX106"/>
      <c r="AY106"/>
      <c r="AZ106"/>
      <c r="BA106"/>
      <c r="BB106"/>
      <c r="BC106"/>
      <c r="BD106"/>
      <c r="BE106"/>
      <c r="BF106"/>
      <c r="BG106"/>
      <c r="BH106"/>
      <c r="BI106"/>
      <c r="BJ106"/>
      <c r="BK106"/>
      <c r="BL106"/>
      <c r="BM106"/>
      <c r="BN106"/>
      <c r="BO106"/>
      <c r="BP106"/>
      <c r="BQ106"/>
      <c r="BR106"/>
      <c r="BS106"/>
      <c r="BT106"/>
      <c r="BU106"/>
      <c r="BV106"/>
      <c r="BW106"/>
      <c r="BX106"/>
      <c r="BY106"/>
      <c r="BZ106"/>
      <c r="CA106"/>
    </row>
    <row r="107" spans="2:79">
      <c r="B107" s="20" t="s">
        <v>330</v>
      </c>
      <c r="C107" s="115" t="s">
        <v>302</v>
      </c>
      <c r="D107" s="115" t="s">
        <v>331</v>
      </c>
      <c r="E107" s="46">
        <f>DSUM($B$60:$Y$78,E$60,$C$85:$D107)</f>
        <v>3.8828628546349303E-2</v>
      </c>
      <c r="F107" s="46">
        <f>DSUM($B$60:$Y$78,F$60,$C$85:$D107)</f>
        <v>7.7306494769015799E-2</v>
      </c>
      <c r="G107" s="46">
        <f>DSUM($B$60:$Y$78,G$60,$C$85:$D107)</f>
        <v>0.11543650466919961</v>
      </c>
      <c r="H107" s="46">
        <f>DSUM($B$60:$Y$78,H$60,$C$85:$D107)</f>
        <v>0.15322153846415176</v>
      </c>
      <c r="I107" s="46">
        <f>DSUM($B$60:$Y$78,I$60,$C$85:$D107)</f>
        <v>0.19066445083262606</v>
      </c>
      <c r="J107" s="46">
        <f>DSUM($B$60:$Y$78,J$60,$C$85:$D107)</f>
        <v>0.22397193663860077</v>
      </c>
      <c r="K107" s="46">
        <f>DSUM($B$60:$Y$78,K$60,$C$85:$D107)</f>
        <v>0.25017472127809998</v>
      </c>
      <c r="L107" s="46">
        <f>DSUM($B$60:$Y$78,L$60,$C$85:$D107)</f>
        <v>0.27072128104418491</v>
      </c>
      <c r="M107" s="46">
        <f>DSUM($B$60:$Y$78,M$60,$C$85:$D107)</f>
        <v>0.28676511035634139</v>
      </c>
      <c r="N107" s="46">
        <f>DSUM($B$60:$Y$78,N$60,$C$85:$D107)</f>
        <v>0.29922479677159342</v>
      </c>
      <c r="O107" s="46">
        <f>DSUM($B$60:$Y$78,O$60,$C$85:$D107)</f>
        <v>0.30883186045412436</v>
      </c>
      <c r="P107" s="46">
        <f>DSUM($B$60:$Y$78,P$60,$C$85:$D107)</f>
        <v>0.31616885031113018</v>
      </c>
      <c r="Q107" s="46">
        <f>DSUM($B$60:$Y$78,Q$60,$C$85:$D107)</f>
        <v>0.32169968133749766</v>
      </c>
      <c r="R107" s="46">
        <f>DSUM($B$60:$Y$78,R$60,$C$85:$D107)</f>
        <v>0.32579379346636372</v>
      </c>
      <c r="S107" s="46">
        <f>DSUM($B$60:$Y$78,S$60,$C$85:$D107)</f>
        <v>0.32874539032682892</v>
      </c>
      <c r="T107" s="46">
        <f>DSUM($B$60:$Y$78,T$60,$C$85:$D107)</f>
        <v>0.3307887599871655</v>
      </c>
      <c r="U107" s="46">
        <f>DSUM($B$60:$Y$78,U$60,$C$85:$D107)</f>
        <v>0.32934069898604296</v>
      </c>
      <c r="V107" s="46">
        <f>DSUM($B$60:$Y$78,V$60,$C$85:$D107)</f>
        <v>0.32788517473800605</v>
      </c>
      <c r="W107" s="46">
        <f>DSUM($B$60:$Y$78,W$60,$C$85:$D107)</f>
        <v>0.32643195868357117</v>
      </c>
      <c r="X107" s="46">
        <f>DSUM($B$60:$Y$78,X$60,$C$85:$D107)</f>
        <v>0.32498467716212859</v>
      </c>
      <c r="Y107" s="46">
        <f>DSUM($B$60:$Y$78,Y$60,$C$85:$D107)</f>
        <v>2.6079890407215234</v>
      </c>
      <c r="AC107"/>
      <c r="AD107"/>
      <c r="AE107"/>
      <c r="AF107"/>
      <c r="AG107"/>
      <c r="AH107"/>
      <c r="AI107"/>
      <c r="AJ107"/>
      <c r="AK107"/>
      <c r="AL107"/>
      <c r="AM107"/>
      <c r="AN107"/>
      <c r="AO107"/>
      <c r="AP107"/>
      <c r="AQ107"/>
      <c r="AR107"/>
      <c r="AS107"/>
      <c r="AT107"/>
      <c r="AU107"/>
      <c r="AV107"/>
      <c r="AW107"/>
      <c r="AX107"/>
      <c r="AY107"/>
      <c r="AZ107"/>
      <c r="BA107"/>
      <c r="BB107"/>
      <c r="BC107"/>
      <c r="BD107"/>
      <c r="BE107"/>
      <c r="BF107"/>
      <c r="BG107"/>
      <c r="BH107"/>
      <c r="BI107"/>
      <c r="BJ107"/>
      <c r="BK107"/>
      <c r="BL107"/>
      <c r="BM107"/>
      <c r="BN107"/>
      <c r="BO107"/>
      <c r="BP107"/>
      <c r="BQ107"/>
      <c r="BR107"/>
      <c r="BS107"/>
      <c r="BT107"/>
      <c r="BU107"/>
      <c r="BV107"/>
      <c r="BW107"/>
      <c r="BX107"/>
      <c r="BY107"/>
      <c r="BZ107"/>
      <c r="CA107"/>
    </row>
    <row r="108" spans="2:79">
      <c r="B108" s="20" t="s">
        <v>332</v>
      </c>
      <c r="C108" s="115" t="s">
        <v>333</v>
      </c>
      <c r="D108" s="115" t="s">
        <v>334</v>
      </c>
      <c r="E108" s="46">
        <f>DSUM($B$60:$Y$78,E$60,$C$85:$D108)</f>
        <v>3.8828628546349303E-2</v>
      </c>
      <c r="F108" s="46">
        <f>DSUM($B$60:$Y$78,F$60,$C$85:$D108)</f>
        <v>7.7306494769015799E-2</v>
      </c>
      <c r="G108" s="46">
        <f>DSUM($B$60:$Y$78,G$60,$C$85:$D108)</f>
        <v>0.11543650466919961</v>
      </c>
      <c r="H108" s="46">
        <f>DSUM($B$60:$Y$78,H$60,$C$85:$D108)</f>
        <v>0.15322153846415176</v>
      </c>
      <c r="I108" s="46">
        <f>DSUM($B$60:$Y$78,I$60,$C$85:$D108)</f>
        <v>0.19066445083262606</v>
      </c>
      <c r="J108" s="46">
        <f>DSUM($B$60:$Y$78,J$60,$C$85:$D108)</f>
        <v>0.22397193663860077</v>
      </c>
      <c r="K108" s="46">
        <f>DSUM($B$60:$Y$78,K$60,$C$85:$D108)</f>
        <v>0.25017472127809998</v>
      </c>
      <c r="L108" s="46">
        <f>DSUM($B$60:$Y$78,L$60,$C$85:$D108)</f>
        <v>0.27072128104418491</v>
      </c>
      <c r="M108" s="46">
        <f>DSUM($B$60:$Y$78,M$60,$C$85:$D108)</f>
        <v>0.28676511035634139</v>
      </c>
      <c r="N108" s="46">
        <f>DSUM($B$60:$Y$78,N$60,$C$85:$D108)</f>
        <v>0.29922479677159342</v>
      </c>
      <c r="O108" s="46">
        <f>DSUM($B$60:$Y$78,O$60,$C$85:$D108)</f>
        <v>0.30883186045412436</v>
      </c>
      <c r="P108" s="46">
        <f>DSUM($B$60:$Y$78,P$60,$C$85:$D108)</f>
        <v>0.31616885031113018</v>
      </c>
      <c r="Q108" s="46">
        <f>DSUM($B$60:$Y$78,Q$60,$C$85:$D108)</f>
        <v>0.32169968133749766</v>
      </c>
      <c r="R108" s="46">
        <f>DSUM($B$60:$Y$78,R$60,$C$85:$D108)</f>
        <v>0.32579379346636372</v>
      </c>
      <c r="S108" s="46">
        <f>DSUM($B$60:$Y$78,S$60,$C$85:$D108)</f>
        <v>0.32874539032682892</v>
      </c>
      <c r="T108" s="46">
        <f>DSUM($B$60:$Y$78,T$60,$C$85:$D108)</f>
        <v>0.3307887599871655</v>
      </c>
      <c r="U108" s="46">
        <f>DSUM($B$60:$Y$78,U$60,$C$85:$D108)</f>
        <v>0.32934069898604296</v>
      </c>
      <c r="V108" s="46">
        <f>DSUM($B$60:$Y$78,V$60,$C$85:$D108)</f>
        <v>0.32788517473800605</v>
      </c>
      <c r="W108" s="46">
        <f>DSUM($B$60:$Y$78,W$60,$C$85:$D108)</f>
        <v>0.32643195868357117</v>
      </c>
      <c r="X108" s="46">
        <f>DSUM($B$60:$Y$78,X$60,$C$85:$D108)</f>
        <v>0.32498467716212859</v>
      </c>
      <c r="Y108" s="46">
        <f>DSUM($B$60:$Y$78,Y$60,$C$85:$D108)</f>
        <v>2.6079890407215234</v>
      </c>
      <c r="AC108"/>
      <c r="AD108"/>
      <c r="AE108"/>
      <c r="AF108"/>
      <c r="AG108"/>
      <c r="AH108"/>
      <c r="AI108"/>
      <c r="AJ108"/>
      <c r="AK108"/>
      <c r="AL108"/>
      <c r="AM108"/>
      <c r="AN108"/>
      <c r="AO108"/>
      <c r="AP108"/>
      <c r="AQ108"/>
      <c r="AR108"/>
      <c r="AS108"/>
      <c r="AT108"/>
      <c r="AU108"/>
      <c r="AV108"/>
      <c r="AW108"/>
      <c r="AX108"/>
      <c r="AY108"/>
      <c r="AZ108"/>
      <c r="BA108"/>
      <c r="BB108"/>
      <c r="BC108"/>
      <c r="BD108"/>
      <c r="BE108"/>
      <c r="BF108"/>
      <c r="BG108"/>
      <c r="BH108"/>
      <c r="BI108"/>
      <c r="BJ108"/>
      <c r="BK108"/>
      <c r="BL108"/>
      <c r="BM108"/>
      <c r="BN108"/>
      <c r="BO108"/>
      <c r="BP108"/>
      <c r="BQ108"/>
      <c r="BR108"/>
      <c r="BS108"/>
      <c r="BT108"/>
      <c r="BU108"/>
      <c r="BV108"/>
      <c r="BW108"/>
      <c r="BX108"/>
      <c r="BY108"/>
      <c r="BZ108"/>
      <c r="CA108"/>
    </row>
    <row r="109" spans="2:79">
      <c r="B109" s="20" t="s">
        <v>335</v>
      </c>
      <c r="C109" s="115" t="s">
        <v>336</v>
      </c>
      <c r="D109" s="115" t="s">
        <v>337</v>
      </c>
      <c r="E109" s="46">
        <f>DSUM($B$60:$Y$78,E$60,$C$85:$D109)</f>
        <v>3.8828628546349303E-2</v>
      </c>
      <c r="F109" s="46">
        <f>DSUM($B$60:$Y$78,F$60,$C$85:$D109)</f>
        <v>7.7306494769015799E-2</v>
      </c>
      <c r="G109" s="46">
        <f>DSUM($B$60:$Y$78,G$60,$C$85:$D109)</f>
        <v>0.11543650466919961</v>
      </c>
      <c r="H109" s="46">
        <f>DSUM($B$60:$Y$78,H$60,$C$85:$D109)</f>
        <v>0.15322153846415176</v>
      </c>
      <c r="I109" s="46">
        <f>DSUM($B$60:$Y$78,I$60,$C$85:$D109)</f>
        <v>0.19066445083262606</v>
      </c>
      <c r="J109" s="46">
        <f>DSUM($B$60:$Y$78,J$60,$C$85:$D109)</f>
        <v>0.22397193663860077</v>
      </c>
      <c r="K109" s="46">
        <f>DSUM($B$60:$Y$78,K$60,$C$85:$D109)</f>
        <v>0.25017472127809998</v>
      </c>
      <c r="L109" s="46">
        <f>DSUM($B$60:$Y$78,L$60,$C$85:$D109)</f>
        <v>0.27072128104418491</v>
      </c>
      <c r="M109" s="46">
        <f>DSUM($B$60:$Y$78,M$60,$C$85:$D109)</f>
        <v>0.28676511035634139</v>
      </c>
      <c r="N109" s="46">
        <f>DSUM($B$60:$Y$78,N$60,$C$85:$D109)</f>
        <v>0.29922479677159342</v>
      </c>
      <c r="O109" s="46">
        <f>DSUM($B$60:$Y$78,O$60,$C$85:$D109)</f>
        <v>0.30883186045412436</v>
      </c>
      <c r="P109" s="46">
        <f>DSUM($B$60:$Y$78,P$60,$C$85:$D109)</f>
        <v>0.31616885031113018</v>
      </c>
      <c r="Q109" s="46">
        <f>DSUM($B$60:$Y$78,Q$60,$C$85:$D109)</f>
        <v>0.32169968133749766</v>
      </c>
      <c r="R109" s="46">
        <f>DSUM($B$60:$Y$78,R$60,$C$85:$D109)</f>
        <v>0.32579379346636372</v>
      </c>
      <c r="S109" s="46">
        <f>DSUM($B$60:$Y$78,S$60,$C$85:$D109)</f>
        <v>0.32874539032682892</v>
      </c>
      <c r="T109" s="46">
        <f>DSUM($B$60:$Y$78,T$60,$C$85:$D109)</f>
        <v>0.3307887599871655</v>
      </c>
      <c r="U109" s="46">
        <f>DSUM($B$60:$Y$78,U$60,$C$85:$D109)</f>
        <v>0.32934069898604296</v>
      </c>
      <c r="V109" s="46">
        <f>DSUM($B$60:$Y$78,V$60,$C$85:$D109)</f>
        <v>0.32788517473800605</v>
      </c>
      <c r="W109" s="46">
        <f>DSUM($B$60:$Y$78,W$60,$C$85:$D109)</f>
        <v>0.32643195868357117</v>
      </c>
      <c r="X109" s="46">
        <f>DSUM($B$60:$Y$78,X$60,$C$85:$D109)</f>
        <v>0.32498467716212859</v>
      </c>
      <c r="Y109" s="46">
        <f>DSUM($B$60:$Y$78,Y$60,$C$85:$D109)</f>
        <v>2.6079890407215234</v>
      </c>
      <c r="AC109"/>
      <c r="AD109"/>
      <c r="AE109"/>
      <c r="AF109"/>
      <c r="AG109"/>
      <c r="AH109"/>
      <c r="AI109"/>
      <c r="AJ109"/>
      <c r="AK109"/>
      <c r="AL109"/>
      <c r="AM109"/>
      <c r="AN109"/>
      <c r="AO109"/>
      <c r="AP109"/>
      <c r="AQ109"/>
      <c r="AR109"/>
      <c r="AS109"/>
      <c r="AT109"/>
      <c r="AU109"/>
      <c r="AV109"/>
      <c r="AW109"/>
      <c r="AX109"/>
      <c r="AY109"/>
      <c r="AZ109"/>
      <c r="BA109"/>
      <c r="BB109"/>
      <c r="BC109"/>
      <c r="BD109"/>
      <c r="BE109"/>
      <c r="BF109"/>
      <c r="BG109"/>
      <c r="BH109"/>
      <c r="BI109"/>
      <c r="BJ109"/>
      <c r="BK109"/>
      <c r="BL109"/>
      <c r="BM109"/>
      <c r="BN109"/>
      <c r="BO109"/>
      <c r="BP109"/>
      <c r="BQ109"/>
      <c r="BR109"/>
      <c r="BS109"/>
      <c r="BT109"/>
      <c r="BU109"/>
      <c r="BV109"/>
      <c r="BW109"/>
      <c r="BX109"/>
      <c r="BY109"/>
      <c r="BZ109"/>
      <c r="CA109"/>
    </row>
    <row r="110" spans="2:79">
      <c r="B110" s="20" t="s">
        <v>338</v>
      </c>
      <c r="C110" s="115" t="s">
        <v>339</v>
      </c>
      <c r="D110" s="115" t="s">
        <v>340</v>
      </c>
      <c r="E110" s="46">
        <f>DSUM($B$60:$Y$78,E$60,$C$85:$D110)</f>
        <v>3.8828628546349303E-2</v>
      </c>
      <c r="F110" s="46">
        <f>DSUM($B$60:$Y$78,F$60,$C$85:$D110)</f>
        <v>7.7306494769015799E-2</v>
      </c>
      <c r="G110" s="46">
        <f>DSUM($B$60:$Y$78,G$60,$C$85:$D110)</f>
        <v>0.11543650466919961</v>
      </c>
      <c r="H110" s="46">
        <f>DSUM($B$60:$Y$78,H$60,$C$85:$D110)</f>
        <v>0.15322153846415176</v>
      </c>
      <c r="I110" s="46">
        <f>DSUM($B$60:$Y$78,I$60,$C$85:$D110)</f>
        <v>0.19066445083262606</v>
      </c>
      <c r="J110" s="46">
        <f>DSUM($B$60:$Y$78,J$60,$C$85:$D110)</f>
        <v>0.22397193663860077</v>
      </c>
      <c r="K110" s="46">
        <f>DSUM($B$60:$Y$78,K$60,$C$85:$D110)</f>
        <v>0.25017472127809998</v>
      </c>
      <c r="L110" s="46">
        <f>DSUM($B$60:$Y$78,L$60,$C$85:$D110)</f>
        <v>0.27072128104418491</v>
      </c>
      <c r="M110" s="46">
        <f>DSUM($B$60:$Y$78,M$60,$C$85:$D110)</f>
        <v>0.28676511035634139</v>
      </c>
      <c r="N110" s="46">
        <f>DSUM($B$60:$Y$78,N$60,$C$85:$D110)</f>
        <v>0.29922479677159342</v>
      </c>
      <c r="O110" s="46">
        <f>DSUM($B$60:$Y$78,O$60,$C$85:$D110)</f>
        <v>0.30883186045412436</v>
      </c>
      <c r="P110" s="46">
        <f>DSUM($B$60:$Y$78,P$60,$C$85:$D110)</f>
        <v>0.31616885031113018</v>
      </c>
      <c r="Q110" s="46">
        <f>DSUM($B$60:$Y$78,Q$60,$C$85:$D110)</f>
        <v>0.32169968133749766</v>
      </c>
      <c r="R110" s="46">
        <f>DSUM($B$60:$Y$78,R$60,$C$85:$D110)</f>
        <v>0.32579379346636372</v>
      </c>
      <c r="S110" s="46">
        <f>DSUM($B$60:$Y$78,S$60,$C$85:$D110)</f>
        <v>0.32874539032682892</v>
      </c>
      <c r="T110" s="46">
        <f>DSUM($B$60:$Y$78,T$60,$C$85:$D110)</f>
        <v>0.3307887599871655</v>
      </c>
      <c r="U110" s="46">
        <f>DSUM($B$60:$Y$78,U$60,$C$85:$D110)</f>
        <v>0.32934069898604296</v>
      </c>
      <c r="V110" s="46">
        <f>DSUM($B$60:$Y$78,V$60,$C$85:$D110)</f>
        <v>0.32788517473800605</v>
      </c>
      <c r="W110" s="46">
        <f>DSUM($B$60:$Y$78,W$60,$C$85:$D110)</f>
        <v>0.32643195868357117</v>
      </c>
      <c r="X110" s="46">
        <f>DSUM($B$60:$Y$78,X$60,$C$85:$D110)</f>
        <v>0.32498467716212859</v>
      </c>
      <c r="Y110" s="46">
        <f>DSUM($B$60:$Y$78,Y$60,$C$85:$D110)</f>
        <v>2.6079890407215234</v>
      </c>
      <c r="AC110"/>
      <c r="AD110"/>
      <c r="AE110"/>
      <c r="AF110"/>
      <c r="AG110"/>
      <c r="AH110"/>
      <c r="AI110"/>
      <c r="AJ110"/>
      <c r="AK110"/>
      <c r="AL110"/>
      <c r="AM110"/>
      <c r="AN110"/>
      <c r="AO110"/>
      <c r="AP110"/>
      <c r="AQ110"/>
      <c r="AR110"/>
      <c r="AS110"/>
      <c r="AT110"/>
      <c r="AU110"/>
      <c r="AV110"/>
      <c r="AW110"/>
      <c r="AX110"/>
      <c r="AY110"/>
      <c r="AZ110"/>
      <c r="BA110"/>
      <c r="BB110"/>
      <c r="BC110"/>
      <c r="BD110"/>
      <c r="BE110"/>
      <c r="BF110"/>
      <c r="BG110"/>
      <c r="BH110"/>
      <c r="BI110"/>
      <c r="BJ110"/>
      <c r="BK110"/>
      <c r="BL110"/>
      <c r="BM110"/>
      <c r="BN110"/>
      <c r="BO110"/>
      <c r="BP110"/>
      <c r="BQ110"/>
      <c r="BR110"/>
      <c r="BS110"/>
      <c r="BT110"/>
      <c r="BU110"/>
      <c r="BV110"/>
      <c r="BW110"/>
      <c r="BX110"/>
      <c r="BY110"/>
      <c r="BZ110"/>
      <c r="CA110"/>
    </row>
    <row r="111" spans="2:79">
      <c r="B111" s="20" t="s">
        <v>341</v>
      </c>
      <c r="C111" s="115" t="s">
        <v>342</v>
      </c>
      <c r="D111" s="115" t="s">
        <v>343</v>
      </c>
      <c r="E111" s="46">
        <f>DSUM($B$60:$Y$78,E$60,$C$85:$D111)</f>
        <v>3.8828628546349303E-2</v>
      </c>
      <c r="F111" s="46">
        <f>DSUM($B$60:$Y$78,F$60,$C$85:$D111)</f>
        <v>7.7306494769015799E-2</v>
      </c>
      <c r="G111" s="46">
        <f>DSUM($B$60:$Y$78,G$60,$C$85:$D111)</f>
        <v>0.11543650466919961</v>
      </c>
      <c r="H111" s="46">
        <f>DSUM($B$60:$Y$78,H$60,$C$85:$D111)</f>
        <v>0.15322153846415176</v>
      </c>
      <c r="I111" s="46">
        <f>DSUM($B$60:$Y$78,I$60,$C$85:$D111)</f>
        <v>0.19066445083262606</v>
      </c>
      <c r="J111" s="46">
        <f>DSUM($B$60:$Y$78,J$60,$C$85:$D111)</f>
        <v>0.22397193663860077</v>
      </c>
      <c r="K111" s="46">
        <f>DSUM($B$60:$Y$78,K$60,$C$85:$D111)</f>
        <v>0.25017472127809998</v>
      </c>
      <c r="L111" s="46">
        <f>DSUM($B$60:$Y$78,L$60,$C$85:$D111)</f>
        <v>0.27072128104418491</v>
      </c>
      <c r="M111" s="46">
        <f>DSUM($B$60:$Y$78,M$60,$C$85:$D111)</f>
        <v>0.28676511035634139</v>
      </c>
      <c r="N111" s="46">
        <f>DSUM($B$60:$Y$78,N$60,$C$85:$D111)</f>
        <v>0.29922479677159342</v>
      </c>
      <c r="O111" s="46">
        <f>DSUM($B$60:$Y$78,O$60,$C$85:$D111)</f>
        <v>0.30883186045412436</v>
      </c>
      <c r="P111" s="46">
        <f>DSUM($B$60:$Y$78,P$60,$C$85:$D111)</f>
        <v>0.31616885031113018</v>
      </c>
      <c r="Q111" s="46">
        <f>DSUM($B$60:$Y$78,Q$60,$C$85:$D111)</f>
        <v>0.32169968133749766</v>
      </c>
      <c r="R111" s="46">
        <f>DSUM($B$60:$Y$78,R$60,$C$85:$D111)</f>
        <v>0.32579379346636372</v>
      </c>
      <c r="S111" s="46">
        <f>DSUM($B$60:$Y$78,S$60,$C$85:$D111)</f>
        <v>0.32874539032682892</v>
      </c>
      <c r="T111" s="46">
        <f>DSUM($B$60:$Y$78,T$60,$C$85:$D111)</f>
        <v>0.3307887599871655</v>
      </c>
      <c r="U111" s="46">
        <f>DSUM($B$60:$Y$78,U$60,$C$85:$D111)</f>
        <v>0.32934069898604296</v>
      </c>
      <c r="V111" s="46">
        <f>DSUM($B$60:$Y$78,V$60,$C$85:$D111)</f>
        <v>0.32788517473800605</v>
      </c>
      <c r="W111" s="46">
        <f>DSUM($B$60:$Y$78,W$60,$C$85:$D111)</f>
        <v>0.32643195868357117</v>
      </c>
      <c r="X111" s="46">
        <f>DSUM($B$60:$Y$78,X$60,$C$85:$D111)</f>
        <v>0.32498467716212859</v>
      </c>
      <c r="Y111" s="46">
        <f>DSUM($B$60:$Y$78,Y$60,$C$85:$D111)</f>
        <v>2.6079890407215234</v>
      </c>
      <c r="AC111"/>
      <c r="AD111"/>
      <c r="AE111"/>
      <c r="AF111"/>
      <c r="AG111"/>
      <c r="AH111"/>
      <c r="AI111"/>
      <c r="AJ111"/>
      <c r="AK111"/>
      <c r="AL111"/>
      <c r="AM111"/>
      <c r="AN111"/>
      <c r="AO111"/>
      <c r="AP111"/>
      <c r="AQ111"/>
      <c r="AR111"/>
      <c r="AS111"/>
      <c r="AT111"/>
      <c r="AU111"/>
      <c r="AV111"/>
      <c r="AW111"/>
      <c r="AX111"/>
      <c r="AY111"/>
      <c r="AZ111"/>
      <c r="BA111"/>
      <c r="BB111"/>
      <c r="BC111"/>
      <c r="BD111"/>
      <c r="BE111"/>
      <c r="BF111"/>
      <c r="BG111"/>
      <c r="BH111"/>
      <c r="BI111"/>
      <c r="BJ111"/>
      <c r="BK111"/>
      <c r="BL111"/>
      <c r="BM111"/>
      <c r="BN111"/>
      <c r="BO111"/>
      <c r="BP111"/>
      <c r="BQ111"/>
      <c r="BR111"/>
      <c r="BS111"/>
      <c r="BT111"/>
      <c r="BU111"/>
      <c r="BV111"/>
      <c r="BW111"/>
      <c r="BX111"/>
      <c r="BY111"/>
      <c r="BZ111"/>
      <c r="CA111"/>
    </row>
    <row r="112" spans="2:79">
      <c r="B112" s="20" t="s">
        <v>344</v>
      </c>
      <c r="C112" s="115" t="s">
        <v>345</v>
      </c>
      <c r="D112" s="115" t="s">
        <v>346</v>
      </c>
      <c r="E112" s="46">
        <f>DSUM($B$60:$Y$78,E$60,$C$85:$D112)</f>
        <v>3.8828628546349303E-2</v>
      </c>
      <c r="F112" s="46">
        <f>DSUM($B$60:$Y$78,F$60,$C$85:$D112)</f>
        <v>7.7306494769015799E-2</v>
      </c>
      <c r="G112" s="46">
        <f>DSUM($B$60:$Y$78,G$60,$C$85:$D112)</f>
        <v>0.11543650466919961</v>
      </c>
      <c r="H112" s="46">
        <f>DSUM($B$60:$Y$78,H$60,$C$85:$D112)</f>
        <v>0.15322153846415176</v>
      </c>
      <c r="I112" s="46">
        <f>DSUM($B$60:$Y$78,I$60,$C$85:$D112)</f>
        <v>0.19066445083262606</v>
      </c>
      <c r="J112" s="46">
        <f>DSUM($B$60:$Y$78,J$60,$C$85:$D112)</f>
        <v>0.22397193663860077</v>
      </c>
      <c r="K112" s="46">
        <f>DSUM($B$60:$Y$78,K$60,$C$85:$D112)</f>
        <v>0.25017472127809998</v>
      </c>
      <c r="L112" s="46">
        <f>DSUM($B$60:$Y$78,L$60,$C$85:$D112)</f>
        <v>0.27072128104418491</v>
      </c>
      <c r="M112" s="46">
        <f>DSUM($B$60:$Y$78,M$60,$C$85:$D112)</f>
        <v>0.28676511035634139</v>
      </c>
      <c r="N112" s="46">
        <f>DSUM($B$60:$Y$78,N$60,$C$85:$D112)</f>
        <v>0.29922479677159342</v>
      </c>
      <c r="O112" s="46">
        <f>DSUM($B$60:$Y$78,O$60,$C$85:$D112)</f>
        <v>0.30883186045412436</v>
      </c>
      <c r="P112" s="46">
        <f>DSUM($B$60:$Y$78,P$60,$C$85:$D112)</f>
        <v>0.31616885031113018</v>
      </c>
      <c r="Q112" s="46">
        <f>DSUM($B$60:$Y$78,Q$60,$C$85:$D112)</f>
        <v>0.32169968133749766</v>
      </c>
      <c r="R112" s="46">
        <f>DSUM($B$60:$Y$78,R$60,$C$85:$D112)</f>
        <v>0.32579379346636372</v>
      </c>
      <c r="S112" s="46">
        <f>DSUM($B$60:$Y$78,S$60,$C$85:$D112)</f>
        <v>0.32874539032682892</v>
      </c>
      <c r="T112" s="46">
        <f>DSUM($B$60:$Y$78,T$60,$C$85:$D112)</f>
        <v>0.3307887599871655</v>
      </c>
      <c r="U112" s="46">
        <f>DSUM($B$60:$Y$78,U$60,$C$85:$D112)</f>
        <v>0.32934069898604296</v>
      </c>
      <c r="V112" s="46">
        <f>DSUM($B$60:$Y$78,V$60,$C$85:$D112)</f>
        <v>0.32788517473800605</v>
      </c>
      <c r="W112" s="46">
        <f>DSUM($B$60:$Y$78,W$60,$C$85:$D112)</f>
        <v>0.32643195868357117</v>
      </c>
      <c r="X112" s="46">
        <f>DSUM($B$60:$Y$78,X$60,$C$85:$D112)</f>
        <v>0.32498467716212859</v>
      </c>
      <c r="Y112" s="46">
        <f>DSUM($B$60:$Y$78,Y$60,$C$85:$D112)</f>
        <v>2.6079890407215234</v>
      </c>
      <c r="AC112"/>
      <c r="AD112"/>
      <c r="AE112"/>
      <c r="AF112"/>
      <c r="AG112"/>
      <c r="AH112"/>
      <c r="AI112"/>
      <c r="AJ112"/>
      <c r="AK112"/>
      <c r="AL112"/>
      <c r="AM112"/>
      <c r="AN112"/>
      <c r="AO112"/>
      <c r="AP112"/>
      <c r="AQ112"/>
      <c r="AR112"/>
      <c r="AS112"/>
      <c r="AT112"/>
      <c r="AU112"/>
      <c r="AV112"/>
      <c r="AW112"/>
      <c r="AX112"/>
      <c r="AY112"/>
      <c r="AZ112"/>
      <c r="BA112"/>
      <c r="BB112"/>
      <c r="BC112"/>
      <c r="BD112"/>
      <c r="BE112"/>
      <c r="BF112"/>
      <c r="BG112"/>
      <c r="BH112"/>
      <c r="BI112"/>
      <c r="BJ112"/>
      <c r="BK112"/>
      <c r="BL112"/>
      <c r="BM112"/>
      <c r="BN112"/>
      <c r="BO112"/>
      <c r="BP112"/>
      <c r="BQ112"/>
      <c r="BR112"/>
      <c r="BS112"/>
      <c r="BT112"/>
      <c r="BU112"/>
      <c r="BV112"/>
      <c r="BW112"/>
      <c r="BX112"/>
      <c r="BY112"/>
      <c r="BZ112"/>
      <c r="CA112"/>
    </row>
    <row r="113" spans="1:79">
      <c r="B113" s="20" t="s">
        <v>347</v>
      </c>
      <c r="C113" s="115" t="s">
        <v>348</v>
      </c>
      <c r="D113" s="115" t="s">
        <v>349</v>
      </c>
      <c r="E113" s="46">
        <f>DSUM($B$60:$Y$78,E$60,$C$85:$D113)</f>
        <v>3.8828628546349303E-2</v>
      </c>
      <c r="F113" s="46">
        <f>DSUM($B$60:$Y$78,F$60,$C$85:$D113)</f>
        <v>7.7306494769015799E-2</v>
      </c>
      <c r="G113" s="46">
        <f>DSUM($B$60:$Y$78,G$60,$C$85:$D113)</f>
        <v>0.11543650466919961</v>
      </c>
      <c r="H113" s="46">
        <f>DSUM($B$60:$Y$78,H$60,$C$85:$D113)</f>
        <v>0.15322153846415176</v>
      </c>
      <c r="I113" s="46">
        <f>DSUM($B$60:$Y$78,I$60,$C$85:$D113)</f>
        <v>0.19066445083262606</v>
      </c>
      <c r="J113" s="46">
        <f>DSUM($B$60:$Y$78,J$60,$C$85:$D113)</f>
        <v>0.22397193663860077</v>
      </c>
      <c r="K113" s="46">
        <f>DSUM($B$60:$Y$78,K$60,$C$85:$D113)</f>
        <v>0.25017472127809998</v>
      </c>
      <c r="L113" s="46">
        <f>DSUM($B$60:$Y$78,L$60,$C$85:$D113)</f>
        <v>0.27072128104418491</v>
      </c>
      <c r="M113" s="46">
        <f>DSUM($B$60:$Y$78,M$60,$C$85:$D113)</f>
        <v>0.28676511035634139</v>
      </c>
      <c r="N113" s="46">
        <f>DSUM($B$60:$Y$78,N$60,$C$85:$D113)</f>
        <v>0.29922479677159342</v>
      </c>
      <c r="O113" s="46">
        <f>DSUM($B$60:$Y$78,O$60,$C$85:$D113)</f>
        <v>0.30883186045412436</v>
      </c>
      <c r="P113" s="46">
        <f>DSUM($B$60:$Y$78,P$60,$C$85:$D113)</f>
        <v>0.31616885031113018</v>
      </c>
      <c r="Q113" s="46">
        <f>DSUM($B$60:$Y$78,Q$60,$C$85:$D113)</f>
        <v>0.32169968133749766</v>
      </c>
      <c r="R113" s="46">
        <f>DSUM($B$60:$Y$78,R$60,$C$85:$D113)</f>
        <v>0.32579379346636372</v>
      </c>
      <c r="S113" s="46">
        <f>DSUM($B$60:$Y$78,S$60,$C$85:$D113)</f>
        <v>0.32874539032682892</v>
      </c>
      <c r="T113" s="46">
        <f>DSUM($B$60:$Y$78,T$60,$C$85:$D113)</f>
        <v>0.3307887599871655</v>
      </c>
      <c r="U113" s="46">
        <f>DSUM($B$60:$Y$78,U$60,$C$85:$D113)</f>
        <v>0.32934069898604296</v>
      </c>
      <c r="V113" s="46">
        <f>DSUM($B$60:$Y$78,V$60,$C$85:$D113)</f>
        <v>0.32788517473800605</v>
      </c>
      <c r="W113" s="46">
        <f>DSUM($B$60:$Y$78,W$60,$C$85:$D113)</f>
        <v>0.32643195868357117</v>
      </c>
      <c r="X113" s="46">
        <f>DSUM($B$60:$Y$78,X$60,$C$85:$D113)</f>
        <v>0.32498467716212859</v>
      </c>
      <c r="Y113" s="46">
        <f>DSUM($B$60:$Y$78,Y$60,$C$85:$D113)</f>
        <v>2.6079890407215234</v>
      </c>
      <c r="AC113"/>
      <c r="AD113"/>
      <c r="AE113"/>
      <c r="AF113"/>
      <c r="AG113"/>
      <c r="AH113"/>
      <c r="AI113"/>
      <c r="AJ113"/>
      <c r="AK113"/>
      <c r="AL113"/>
      <c r="AM113"/>
      <c r="AN113"/>
      <c r="AO113"/>
      <c r="AP113"/>
      <c r="AQ113"/>
      <c r="AR113"/>
      <c r="AS113"/>
      <c r="AT113"/>
      <c r="AU113"/>
      <c r="AV113"/>
      <c r="AW113"/>
      <c r="AX113"/>
      <c r="AY113"/>
      <c r="AZ113"/>
      <c r="BA113"/>
      <c r="BB113"/>
      <c r="BC113"/>
      <c r="BD113"/>
      <c r="BE113"/>
      <c r="BF113"/>
      <c r="BG113"/>
      <c r="BH113"/>
      <c r="BI113"/>
      <c r="BJ113"/>
      <c r="BK113"/>
      <c r="BL113"/>
      <c r="BM113"/>
      <c r="BN113"/>
      <c r="BO113"/>
      <c r="BP113"/>
      <c r="BQ113"/>
      <c r="BR113"/>
      <c r="BS113"/>
      <c r="BT113"/>
      <c r="BU113"/>
      <c r="BV113"/>
      <c r="BW113"/>
      <c r="BX113"/>
      <c r="BY113"/>
      <c r="BZ113"/>
      <c r="CA113"/>
    </row>
    <row r="114" spans="1:79">
      <c r="B114" s="20" t="s">
        <v>350</v>
      </c>
      <c r="C114" s="115" t="s">
        <v>351</v>
      </c>
      <c r="D114" s="115" t="s">
        <v>352</v>
      </c>
      <c r="E114" s="46">
        <f>DSUM($B$60:$Y$78,E$60,$C$85:$D114)</f>
        <v>3.8828628546349303E-2</v>
      </c>
      <c r="F114" s="46">
        <f>DSUM($B$60:$Y$78,F$60,$C$85:$D114)</f>
        <v>7.7306494769015799E-2</v>
      </c>
      <c r="G114" s="46">
        <f>DSUM($B$60:$Y$78,G$60,$C$85:$D114)</f>
        <v>0.11543650466919961</v>
      </c>
      <c r="H114" s="46">
        <f>DSUM($B$60:$Y$78,H$60,$C$85:$D114)</f>
        <v>0.15322153846415176</v>
      </c>
      <c r="I114" s="46">
        <f>DSUM($B$60:$Y$78,I$60,$C$85:$D114)</f>
        <v>0.19066445083262606</v>
      </c>
      <c r="J114" s="46">
        <f>DSUM($B$60:$Y$78,J$60,$C$85:$D114)</f>
        <v>0.22397193663860077</v>
      </c>
      <c r="K114" s="46">
        <f>DSUM($B$60:$Y$78,K$60,$C$85:$D114)</f>
        <v>0.25017472127809998</v>
      </c>
      <c r="L114" s="46">
        <f>DSUM($B$60:$Y$78,L$60,$C$85:$D114)</f>
        <v>0.27072128104418491</v>
      </c>
      <c r="M114" s="46">
        <f>DSUM($B$60:$Y$78,M$60,$C$85:$D114)</f>
        <v>0.28676511035634139</v>
      </c>
      <c r="N114" s="46">
        <f>DSUM($B$60:$Y$78,N$60,$C$85:$D114)</f>
        <v>0.29922479677159342</v>
      </c>
      <c r="O114" s="46">
        <f>DSUM($B$60:$Y$78,O$60,$C$85:$D114)</f>
        <v>0.30883186045412436</v>
      </c>
      <c r="P114" s="46">
        <f>DSUM($B$60:$Y$78,P$60,$C$85:$D114)</f>
        <v>0.31616885031113018</v>
      </c>
      <c r="Q114" s="46">
        <f>DSUM($B$60:$Y$78,Q$60,$C$85:$D114)</f>
        <v>0.32169968133749766</v>
      </c>
      <c r="R114" s="46">
        <f>DSUM($B$60:$Y$78,R$60,$C$85:$D114)</f>
        <v>0.32579379346636372</v>
      </c>
      <c r="S114" s="46">
        <f>DSUM($B$60:$Y$78,S$60,$C$85:$D114)</f>
        <v>0.32874539032682892</v>
      </c>
      <c r="T114" s="46">
        <f>DSUM($B$60:$Y$78,T$60,$C$85:$D114)</f>
        <v>0.3307887599871655</v>
      </c>
      <c r="U114" s="46">
        <f>DSUM($B$60:$Y$78,U$60,$C$85:$D114)</f>
        <v>0.32934069898604296</v>
      </c>
      <c r="V114" s="46">
        <f>DSUM($B$60:$Y$78,V$60,$C$85:$D114)</f>
        <v>0.32788517473800605</v>
      </c>
      <c r="W114" s="46">
        <f>DSUM($B$60:$Y$78,W$60,$C$85:$D114)</f>
        <v>0.32643195868357117</v>
      </c>
      <c r="X114" s="46">
        <f>DSUM($B$60:$Y$78,X$60,$C$85:$D114)</f>
        <v>0.32498467716212859</v>
      </c>
      <c r="Y114" s="46">
        <f>DSUM($B$60:$Y$78,Y$60,$C$85:$D114)</f>
        <v>2.6079890407215234</v>
      </c>
      <c r="AC114"/>
      <c r="AD114"/>
      <c r="AE114"/>
      <c r="AF114"/>
      <c r="AG114"/>
      <c r="AH114"/>
      <c r="AI114"/>
      <c r="AJ114"/>
      <c r="AK114"/>
      <c r="AL114"/>
      <c r="AM114"/>
      <c r="AN114"/>
      <c r="AO114"/>
      <c r="AP114"/>
      <c r="AQ114"/>
      <c r="AR114"/>
      <c r="AS114"/>
      <c r="AT114"/>
      <c r="AU114"/>
      <c r="AV114"/>
      <c r="AW114"/>
      <c r="AX114"/>
      <c r="AY114"/>
      <c r="AZ114"/>
      <c r="BA114"/>
      <c r="BB114"/>
      <c r="BC114"/>
      <c r="BD114"/>
      <c r="BE114"/>
      <c r="BF114"/>
      <c r="BG114"/>
      <c r="BH114"/>
      <c r="BI114"/>
      <c r="BJ114"/>
      <c r="BK114"/>
      <c r="BL114"/>
      <c r="BM114"/>
      <c r="BN114"/>
      <c r="BO114"/>
      <c r="BP114"/>
      <c r="BQ114"/>
      <c r="BR114"/>
      <c r="BS114"/>
      <c r="BT114"/>
      <c r="BU114"/>
      <c r="BV114"/>
      <c r="BW114"/>
      <c r="BX114"/>
      <c r="BY114"/>
      <c r="BZ114"/>
      <c r="CA114"/>
    </row>
    <row r="115" spans="1:79">
      <c r="B115" s="20" t="s">
        <v>353</v>
      </c>
      <c r="C115" s="115" t="s">
        <v>354</v>
      </c>
      <c r="D115" s="115" t="s">
        <v>355</v>
      </c>
      <c r="E115" s="46">
        <f>DSUM($B$60:$Y$78,E$60,$C$85:$D115)</f>
        <v>3.8828628546349303E-2</v>
      </c>
      <c r="F115" s="46">
        <f>DSUM($B$60:$Y$78,F$60,$C$85:$D115)</f>
        <v>7.7306494769015799E-2</v>
      </c>
      <c r="G115" s="46">
        <f>DSUM($B$60:$Y$78,G$60,$C$85:$D115)</f>
        <v>0.11543650466919961</v>
      </c>
      <c r="H115" s="46">
        <f>DSUM($B$60:$Y$78,H$60,$C$85:$D115)</f>
        <v>0.15322153846415176</v>
      </c>
      <c r="I115" s="46">
        <f>DSUM($B$60:$Y$78,I$60,$C$85:$D115)</f>
        <v>0.19066445083262606</v>
      </c>
      <c r="J115" s="46">
        <f>DSUM($B$60:$Y$78,J$60,$C$85:$D115)</f>
        <v>0.22397193663860077</v>
      </c>
      <c r="K115" s="46">
        <f>DSUM($B$60:$Y$78,K$60,$C$85:$D115)</f>
        <v>0.25017472127809998</v>
      </c>
      <c r="L115" s="46">
        <f>DSUM($B$60:$Y$78,L$60,$C$85:$D115)</f>
        <v>0.27072128104418491</v>
      </c>
      <c r="M115" s="46">
        <f>DSUM($B$60:$Y$78,M$60,$C$85:$D115)</f>
        <v>0.28676511035634139</v>
      </c>
      <c r="N115" s="46">
        <f>DSUM($B$60:$Y$78,N$60,$C$85:$D115)</f>
        <v>0.29922479677159342</v>
      </c>
      <c r="O115" s="46">
        <f>DSUM($B$60:$Y$78,O$60,$C$85:$D115)</f>
        <v>0.30883186045412436</v>
      </c>
      <c r="P115" s="46">
        <f>DSUM($B$60:$Y$78,P$60,$C$85:$D115)</f>
        <v>0.31616885031113018</v>
      </c>
      <c r="Q115" s="46">
        <f>DSUM($B$60:$Y$78,Q$60,$C$85:$D115)</f>
        <v>0.32169968133749766</v>
      </c>
      <c r="R115" s="46">
        <f>DSUM($B$60:$Y$78,R$60,$C$85:$D115)</f>
        <v>0.32579379346636372</v>
      </c>
      <c r="S115" s="46">
        <f>DSUM($B$60:$Y$78,S$60,$C$85:$D115)</f>
        <v>0.32874539032682892</v>
      </c>
      <c r="T115" s="46">
        <f>DSUM($B$60:$Y$78,T$60,$C$85:$D115)</f>
        <v>0.3307887599871655</v>
      </c>
      <c r="U115" s="46">
        <f>DSUM($B$60:$Y$78,U$60,$C$85:$D115)</f>
        <v>0.32934069898604296</v>
      </c>
      <c r="V115" s="46">
        <f>DSUM($B$60:$Y$78,V$60,$C$85:$D115)</f>
        <v>0.32788517473800605</v>
      </c>
      <c r="W115" s="46">
        <f>DSUM($B$60:$Y$78,W$60,$C$85:$D115)</f>
        <v>0.32643195868357117</v>
      </c>
      <c r="X115" s="46">
        <f>DSUM($B$60:$Y$78,X$60,$C$85:$D115)</f>
        <v>0.32498467716212859</v>
      </c>
      <c r="Y115" s="46">
        <f>DSUM($B$60:$Y$78,Y$60,$C$85:$D115)</f>
        <v>2.6079890407215234</v>
      </c>
      <c r="AC115"/>
      <c r="AD115"/>
      <c r="AE115"/>
      <c r="AF115"/>
      <c r="AG115"/>
      <c r="AH115"/>
      <c r="AI115"/>
      <c r="AJ115"/>
      <c r="AK115"/>
      <c r="AL115"/>
      <c r="AM115"/>
      <c r="AN115"/>
      <c r="AO115"/>
      <c r="AP115"/>
      <c r="AQ115"/>
      <c r="AR115"/>
      <c r="AS115"/>
      <c r="AT115"/>
      <c r="AU115"/>
      <c r="AV115"/>
      <c r="AW115"/>
      <c r="AX115"/>
      <c r="AY115"/>
      <c r="AZ115"/>
      <c r="BA115"/>
      <c r="BB115"/>
      <c r="BC115"/>
      <c r="BD115"/>
      <c r="BE115"/>
      <c r="BF115"/>
      <c r="BG115"/>
      <c r="BH115"/>
      <c r="BI115"/>
      <c r="BJ115"/>
      <c r="BK115"/>
      <c r="BL115"/>
      <c r="BM115"/>
      <c r="BN115"/>
      <c r="BO115"/>
      <c r="BP115"/>
      <c r="BQ115"/>
      <c r="BR115"/>
      <c r="BS115"/>
      <c r="BT115"/>
      <c r="BU115"/>
      <c r="BV115"/>
      <c r="BW115"/>
      <c r="BX115"/>
      <c r="BY115"/>
      <c r="BZ115"/>
      <c r="CA115"/>
    </row>
    <row r="116" spans="1:79">
      <c r="B116" s="20" t="s">
        <v>356</v>
      </c>
      <c r="C116" s="115" t="s">
        <v>357</v>
      </c>
      <c r="D116" s="115" t="s">
        <v>358</v>
      </c>
      <c r="E116" s="46">
        <f>DSUM($B$60:$Y$78,E$60,$C$85:$D116)</f>
        <v>3.8828628546349303E-2</v>
      </c>
      <c r="F116" s="46">
        <f>DSUM($B$60:$Y$78,F$60,$C$85:$D116)</f>
        <v>7.7306494769015799E-2</v>
      </c>
      <c r="G116" s="46">
        <f>DSUM($B$60:$Y$78,G$60,$C$85:$D116)</f>
        <v>0.11543650466919961</v>
      </c>
      <c r="H116" s="46">
        <f>DSUM($B$60:$Y$78,H$60,$C$85:$D116)</f>
        <v>0.15322153846415176</v>
      </c>
      <c r="I116" s="46">
        <f>DSUM($B$60:$Y$78,I$60,$C$85:$D116)</f>
        <v>0.19066445083262606</v>
      </c>
      <c r="J116" s="46">
        <f>DSUM($B$60:$Y$78,J$60,$C$85:$D116)</f>
        <v>0.22397193663860077</v>
      </c>
      <c r="K116" s="46">
        <f>DSUM($B$60:$Y$78,K$60,$C$85:$D116)</f>
        <v>0.25017472127809998</v>
      </c>
      <c r="L116" s="46">
        <f>DSUM($B$60:$Y$78,L$60,$C$85:$D116)</f>
        <v>0.27072128104418491</v>
      </c>
      <c r="M116" s="46">
        <f>DSUM($B$60:$Y$78,M$60,$C$85:$D116)</f>
        <v>0.28676511035634139</v>
      </c>
      <c r="N116" s="46">
        <f>DSUM($B$60:$Y$78,N$60,$C$85:$D116)</f>
        <v>0.29922479677159342</v>
      </c>
      <c r="O116" s="46">
        <f>DSUM($B$60:$Y$78,O$60,$C$85:$D116)</f>
        <v>0.30883186045412436</v>
      </c>
      <c r="P116" s="46">
        <f>DSUM($B$60:$Y$78,P$60,$C$85:$D116)</f>
        <v>0.31616885031113018</v>
      </c>
      <c r="Q116" s="46">
        <f>DSUM($B$60:$Y$78,Q$60,$C$85:$D116)</f>
        <v>0.32169968133749766</v>
      </c>
      <c r="R116" s="46">
        <f>DSUM($B$60:$Y$78,R$60,$C$85:$D116)</f>
        <v>0.32579379346636372</v>
      </c>
      <c r="S116" s="46">
        <f>DSUM($B$60:$Y$78,S$60,$C$85:$D116)</f>
        <v>0.32874539032682892</v>
      </c>
      <c r="T116" s="46">
        <f>DSUM($B$60:$Y$78,T$60,$C$85:$D116)</f>
        <v>0.3307887599871655</v>
      </c>
      <c r="U116" s="46">
        <f>DSUM($B$60:$Y$78,U$60,$C$85:$D116)</f>
        <v>0.32934069898604296</v>
      </c>
      <c r="V116" s="46">
        <f>DSUM($B$60:$Y$78,V$60,$C$85:$D116)</f>
        <v>0.32788517473800605</v>
      </c>
      <c r="W116" s="46">
        <f>DSUM($B$60:$Y$78,W$60,$C$85:$D116)</f>
        <v>0.32643195868357117</v>
      </c>
      <c r="X116" s="46">
        <f>DSUM($B$60:$Y$78,X$60,$C$85:$D116)</f>
        <v>0.32498467716212859</v>
      </c>
      <c r="Y116" s="46">
        <f>DSUM($B$60:$Y$78,Y$60,$C$85:$D116)</f>
        <v>2.6079890407215234</v>
      </c>
      <c r="AC116"/>
      <c r="AD116"/>
      <c r="AE116"/>
      <c r="AF116"/>
      <c r="AG116"/>
      <c r="AH116"/>
      <c r="AI116"/>
      <c r="AJ116"/>
      <c r="AK116"/>
      <c r="AL116"/>
      <c r="AM116"/>
      <c r="AN116"/>
      <c r="AO116"/>
      <c r="AP116"/>
      <c r="AQ116"/>
      <c r="AR116"/>
      <c r="AS116"/>
      <c r="AT116"/>
      <c r="AU116"/>
      <c r="AV116"/>
      <c r="AW116"/>
      <c r="AX116"/>
      <c r="AY116"/>
      <c r="AZ116"/>
      <c r="BA116"/>
      <c r="BB116"/>
      <c r="BC116"/>
      <c r="BD116"/>
      <c r="BE116"/>
      <c r="BF116"/>
      <c r="BG116"/>
      <c r="BH116"/>
      <c r="BI116"/>
      <c r="BJ116"/>
      <c r="BK116"/>
      <c r="BL116"/>
      <c r="BM116"/>
      <c r="BN116"/>
      <c r="BO116"/>
      <c r="BP116"/>
      <c r="BQ116"/>
      <c r="BR116"/>
      <c r="BS116"/>
      <c r="BT116"/>
      <c r="BU116"/>
      <c r="BV116"/>
      <c r="BW116"/>
      <c r="BX116"/>
      <c r="BY116"/>
      <c r="BZ116"/>
      <c r="CA116"/>
    </row>
    <row r="117" spans="1:79">
      <c r="B117" s="20" t="s">
        <v>359</v>
      </c>
      <c r="C117" s="115" t="s">
        <v>360</v>
      </c>
      <c r="D117" s="115" t="s">
        <v>361</v>
      </c>
      <c r="E117" s="46">
        <f>DSUM($B$60:$Y$78,E$60,$C$85:$D117)</f>
        <v>3.8828628546349303E-2</v>
      </c>
      <c r="F117" s="46">
        <f>DSUM($B$60:$Y$78,F$60,$C$85:$D117)</f>
        <v>7.7306494769015799E-2</v>
      </c>
      <c r="G117" s="46">
        <f>DSUM($B$60:$Y$78,G$60,$C$85:$D117)</f>
        <v>0.11543650466919961</v>
      </c>
      <c r="H117" s="46">
        <f>DSUM($B$60:$Y$78,H$60,$C$85:$D117)</f>
        <v>0.15322153846415176</v>
      </c>
      <c r="I117" s="46">
        <f>DSUM($B$60:$Y$78,I$60,$C$85:$D117)</f>
        <v>0.19066445083262606</v>
      </c>
      <c r="J117" s="46">
        <f>DSUM($B$60:$Y$78,J$60,$C$85:$D117)</f>
        <v>0.22397193663860077</v>
      </c>
      <c r="K117" s="46">
        <f>DSUM($B$60:$Y$78,K$60,$C$85:$D117)</f>
        <v>0.25017472127809998</v>
      </c>
      <c r="L117" s="46">
        <f>DSUM($B$60:$Y$78,L$60,$C$85:$D117)</f>
        <v>0.27072128104418491</v>
      </c>
      <c r="M117" s="46">
        <f>DSUM($B$60:$Y$78,M$60,$C$85:$D117)</f>
        <v>0.28676511035634139</v>
      </c>
      <c r="N117" s="46">
        <f>DSUM($B$60:$Y$78,N$60,$C$85:$D117)</f>
        <v>0.29922479677159342</v>
      </c>
      <c r="O117" s="46">
        <f>DSUM($B$60:$Y$78,O$60,$C$85:$D117)</f>
        <v>0.30883186045412436</v>
      </c>
      <c r="P117" s="46">
        <f>DSUM($B$60:$Y$78,P$60,$C$85:$D117)</f>
        <v>0.31616885031113018</v>
      </c>
      <c r="Q117" s="46">
        <f>DSUM($B$60:$Y$78,Q$60,$C$85:$D117)</f>
        <v>0.32169968133749766</v>
      </c>
      <c r="R117" s="46">
        <f>DSUM($B$60:$Y$78,R$60,$C$85:$D117)</f>
        <v>0.32579379346636372</v>
      </c>
      <c r="S117" s="46">
        <f>DSUM($B$60:$Y$78,S$60,$C$85:$D117)</f>
        <v>0.32874539032682892</v>
      </c>
      <c r="T117" s="46">
        <f>DSUM($B$60:$Y$78,T$60,$C$85:$D117)</f>
        <v>0.3307887599871655</v>
      </c>
      <c r="U117" s="46">
        <f>DSUM($B$60:$Y$78,U$60,$C$85:$D117)</f>
        <v>0.32934069898604296</v>
      </c>
      <c r="V117" s="46">
        <f>DSUM($B$60:$Y$78,V$60,$C$85:$D117)</f>
        <v>0.32788517473800605</v>
      </c>
      <c r="W117" s="46">
        <f>DSUM($B$60:$Y$78,W$60,$C$85:$D117)</f>
        <v>0.32643195868357117</v>
      </c>
      <c r="X117" s="46">
        <f>DSUM($B$60:$Y$78,X$60,$C$85:$D117)</f>
        <v>0.32498467716212859</v>
      </c>
      <c r="Y117" s="46">
        <f>DSUM($B$60:$Y$78,Y$60,$C$85:$D117)</f>
        <v>2.6079890407215234</v>
      </c>
      <c r="AC117"/>
      <c r="AD117"/>
      <c r="AE117"/>
      <c r="AF117"/>
      <c r="AG117"/>
      <c r="AH117"/>
      <c r="AI117"/>
      <c r="AJ117"/>
      <c r="AK117"/>
      <c r="AL117"/>
      <c r="AM117"/>
      <c r="AN117"/>
      <c r="AO117"/>
      <c r="AP117"/>
      <c r="AQ117"/>
      <c r="AR117"/>
      <c r="AS117"/>
      <c r="AT117"/>
      <c r="AU117"/>
      <c r="AV117"/>
      <c r="AW117"/>
      <c r="AX117"/>
      <c r="AY117"/>
      <c r="AZ117"/>
      <c r="BA117"/>
      <c r="BB117"/>
      <c r="BC117"/>
      <c r="BD117"/>
      <c r="BE117"/>
      <c r="BF117"/>
      <c r="BG117"/>
      <c r="BH117"/>
      <c r="BI117"/>
      <c r="BJ117"/>
      <c r="BK117"/>
      <c r="BL117"/>
      <c r="BM117"/>
      <c r="BN117"/>
      <c r="BO117"/>
      <c r="BP117"/>
      <c r="BQ117"/>
      <c r="BR117"/>
      <c r="BS117"/>
      <c r="BT117"/>
      <c r="BU117"/>
      <c r="BV117"/>
      <c r="BW117"/>
      <c r="BX117"/>
      <c r="BY117"/>
      <c r="BZ117"/>
      <c r="CA117"/>
    </row>
    <row r="118" spans="1:79">
      <c r="C118" s="153"/>
      <c r="D118" s="153"/>
      <c r="E118" s="46"/>
      <c r="F118" s="46"/>
      <c r="G118" s="46"/>
      <c r="H118" s="46"/>
      <c r="I118" s="46"/>
      <c r="J118" s="46"/>
      <c r="K118" s="46"/>
      <c r="L118" s="46"/>
      <c r="M118" s="46"/>
      <c r="N118" s="46"/>
      <c r="O118" s="46"/>
      <c r="P118" s="46"/>
      <c r="Q118" s="46"/>
      <c r="R118" s="46"/>
      <c r="S118" s="46"/>
      <c r="T118" s="46"/>
      <c r="U118" s="46"/>
      <c r="V118" s="46"/>
      <c r="W118" s="46"/>
      <c r="X118" s="46"/>
      <c r="Y118" s="46"/>
      <c r="AC118"/>
      <c r="AD118"/>
      <c r="AE118"/>
      <c r="AF118"/>
      <c r="AG118"/>
      <c r="AH118"/>
      <c r="AI118"/>
      <c r="AJ118"/>
      <c r="AK118"/>
      <c r="AL118"/>
      <c r="AM118"/>
      <c r="AN118"/>
      <c r="AO118"/>
      <c r="AP118"/>
      <c r="AQ118"/>
      <c r="AR118"/>
      <c r="AS118"/>
      <c r="AT118"/>
      <c r="AU118"/>
      <c r="AV118"/>
      <c r="AW118"/>
      <c r="AX118"/>
      <c r="AY118"/>
      <c r="AZ118"/>
      <c r="BA118"/>
      <c r="BB118"/>
      <c r="BC118"/>
      <c r="BD118"/>
      <c r="BE118"/>
      <c r="BF118"/>
      <c r="BG118"/>
      <c r="BH118"/>
      <c r="BI118"/>
      <c r="BJ118"/>
      <c r="BK118"/>
      <c r="BL118"/>
      <c r="BM118"/>
      <c r="BN118"/>
      <c r="BO118"/>
      <c r="BP118"/>
      <c r="BQ118"/>
      <c r="BR118"/>
      <c r="BS118"/>
      <c r="BT118"/>
      <c r="BU118"/>
      <c r="BV118"/>
      <c r="BW118"/>
      <c r="BX118"/>
      <c r="BY118"/>
      <c r="BZ118"/>
      <c r="CA118"/>
    </row>
    <row r="119" spans="1:79">
      <c r="E119" s="116">
        <f>E117</f>
        <v>3.8828628546349303E-2</v>
      </c>
      <c r="F119" s="116">
        <f t="shared" ref="F119:Y119" si="24">F117</f>
        <v>7.7306494769015799E-2</v>
      </c>
      <c r="G119" s="116">
        <f t="shared" si="24"/>
        <v>0.11543650466919961</v>
      </c>
      <c r="H119" s="116">
        <f t="shared" si="24"/>
        <v>0.15322153846415176</v>
      </c>
      <c r="I119" s="116">
        <f t="shared" si="24"/>
        <v>0.19066445083262606</v>
      </c>
      <c r="J119" s="116">
        <f t="shared" si="24"/>
        <v>0.22397193663860077</v>
      </c>
      <c r="K119" s="116">
        <f t="shared" si="24"/>
        <v>0.25017472127809998</v>
      </c>
      <c r="L119" s="116">
        <f t="shared" si="24"/>
        <v>0.27072128104418491</v>
      </c>
      <c r="M119" s="116">
        <f t="shared" si="24"/>
        <v>0.28676511035634139</v>
      </c>
      <c r="N119" s="116">
        <f t="shared" si="24"/>
        <v>0.29922479677159342</v>
      </c>
      <c r="O119" s="116">
        <f t="shared" si="24"/>
        <v>0.30883186045412436</v>
      </c>
      <c r="P119" s="116">
        <f t="shared" si="24"/>
        <v>0.31616885031113018</v>
      </c>
      <c r="Q119" s="116">
        <f t="shared" si="24"/>
        <v>0.32169968133749766</v>
      </c>
      <c r="R119" s="116">
        <f t="shared" si="24"/>
        <v>0.32579379346636372</v>
      </c>
      <c r="S119" s="116">
        <f t="shared" si="24"/>
        <v>0.32874539032682892</v>
      </c>
      <c r="T119" s="116">
        <f t="shared" si="24"/>
        <v>0.3307887599871655</v>
      </c>
      <c r="U119" s="116">
        <f t="shared" si="24"/>
        <v>0.32934069898604296</v>
      </c>
      <c r="V119" s="116">
        <f t="shared" si="24"/>
        <v>0.32788517473800605</v>
      </c>
      <c r="W119" s="116">
        <f t="shared" si="24"/>
        <v>0.32643195868357117</v>
      </c>
      <c r="X119" s="116">
        <f t="shared" si="24"/>
        <v>0.32498467716212859</v>
      </c>
      <c r="Y119" s="116">
        <f t="shared" si="24"/>
        <v>2.6079890407215234</v>
      </c>
      <c r="AC119"/>
      <c r="AD119"/>
      <c r="AE119"/>
      <c r="AF119"/>
      <c r="AG119"/>
      <c r="AH119"/>
      <c r="AI119"/>
      <c r="AJ119"/>
      <c r="AK119"/>
      <c r="AL119"/>
      <c r="AM119"/>
      <c r="AN119"/>
      <c r="AO119"/>
      <c r="AP119"/>
      <c r="AQ119"/>
      <c r="AR119"/>
      <c r="AS119"/>
      <c r="AT119"/>
      <c r="AU119"/>
      <c r="AV119"/>
      <c r="AW119"/>
      <c r="AX119"/>
      <c r="AY119"/>
      <c r="AZ119"/>
      <c r="BA119"/>
      <c r="BB119"/>
      <c r="BC119"/>
      <c r="BD119"/>
      <c r="BE119"/>
      <c r="BF119"/>
      <c r="BG119"/>
      <c r="BH119"/>
      <c r="BI119"/>
      <c r="BJ119"/>
      <c r="BK119"/>
      <c r="BL119"/>
      <c r="BM119"/>
      <c r="BN119"/>
      <c r="BO119"/>
      <c r="BP119"/>
      <c r="BQ119"/>
      <c r="BR119"/>
      <c r="BS119"/>
      <c r="BT119"/>
      <c r="BU119"/>
      <c r="BV119"/>
      <c r="BW119"/>
      <c r="BX119"/>
      <c r="BY119"/>
      <c r="BZ119"/>
      <c r="CA119"/>
    </row>
    <row r="120" spans="1:79" ht="15">
      <c r="A120" s="90" t="s">
        <v>303</v>
      </c>
      <c r="B120" s="101"/>
      <c r="AC120"/>
      <c r="AD120"/>
      <c r="AE120"/>
      <c r="AF120"/>
      <c r="AG120"/>
      <c r="AH120"/>
      <c r="AI120"/>
      <c r="AJ120"/>
      <c r="AK120"/>
      <c r="AL120"/>
      <c r="AM120"/>
      <c r="AN120"/>
      <c r="AO120"/>
      <c r="AP120"/>
      <c r="AQ120"/>
      <c r="AR120"/>
      <c r="AS120"/>
      <c r="AT120"/>
      <c r="AU120"/>
      <c r="AV120"/>
      <c r="AW120"/>
      <c r="AX120"/>
      <c r="AY120"/>
      <c r="AZ120"/>
      <c r="BA120"/>
      <c r="BB120"/>
      <c r="BC120"/>
      <c r="BD120"/>
      <c r="BE120"/>
      <c r="BF120"/>
      <c r="BG120"/>
      <c r="BH120"/>
      <c r="BI120"/>
      <c r="BJ120"/>
      <c r="BK120"/>
      <c r="BL120"/>
      <c r="BM120"/>
      <c r="BN120"/>
      <c r="BO120"/>
      <c r="BP120"/>
      <c r="BQ120"/>
      <c r="BR120"/>
      <c r="BS120"/>
      <c r="BT120"/>
      <c r="BU120"/>
      <c r="BV120"/>
      <c r="BW120"/>
      <c r="BX120"/>
      <c r="BY120"/>
      <c r="BZ120"/>
      <c r="CA120"/>
    </row>
    <row r="121" spans="1:79" ht="15">
      <c r="D121" s="91" t="str">
        <f>C8</f>
        <v>MotorsRewind-NR</v>
      </c>
      <c r="E121" s="92">
        <f>E84</f>
        <v>2016</v>
      </c>
      <c r="F121" s="92">
        <f t="shared" ref="F121:Y121" si="25">F84</f>
        <v>2017</v>
      </c>
      <c r="G121" s="92">
        <f t="shared" si="25"/>
        <v>2018</v>
      </c>
      <c r="H121" s="92">
        <f t="shared" si="25"/>
        <v>2019</v>
      </c>
      <c r="I121" s="92">
        <f t="shared" si="25"/>
        <v>2020</v>
      </c>
      <c r="J121" s="92">
        <f t="shared" si="25"/>
        <v>2021</v>
      </c>
      <c r="K121" s="92">
        <f t="shared" si="25"/>
        <v>2022</v>
      </c>
      <c r="L121" s="92">
        <f t="shared" si="25"/>
        <v>2023</v>
      </c>
      <c r="M121" s="92">
        <f t="shared" si="25"/>
        <v>2024</v>
      </c>
      <c r="N121" s="92">
        <f t="shared" si="25"/>
        <v>2025</v>
      </c>
      <c r="O121" s="92">
        <f t="shared" si="25"/>
        <v>2026</v>
      </c>
      <c r="P121" s="92">
        <f t="shared" si="25"/>
        <v>2027</v>
      </c>
      <c r="Q121" s="92">
        <f t="shared" si="25"/>
        <v>2028</v>
      </c>
      <c r="R121" s="92">
        <f t="shared" si="25"/>
        <v>2029</v>
      </c>
      <c r="S121" s="92">
        <f t="shared" si="25"/>
        <v>2030</v>
      </c>
      <c r="T121" s="92">
        <f t="shared" si="25"/>
        <v>2031</v>
      </c>
      <c r="U121" s="92">
        <f t="shared" si="25"/>
        <v>2032</v>
      </c>
      <c r="V121" s="92">
        <f t="shared" si="25"/>
        <v>2033</v>
      </c>
      <c r="W121" s="92">
        <f t="shared" si="25"/>
        <v>2034</v>
      </c>
      <c r="X121" s="92">
        <f t="shared" si="25"/>
        <v>2035</v>
      </c>
      <c r="Y121" s="92" t="str">
        <f t="shared" si="25"/>
        <v>Max</v>
      </c>
      <c r="AC121"/>
      <c r="AD121"/>
      <c r="AE121"/>
      <c r="AF121"/>
      <c r="AG121"/>
      <c r="AH121"/>
      <c r="AI121"/>
      <c r="AJ121"/>
      <c r="AK121"/>
      <c r="AL121"/>
      <c r="AM121"/>
      <c r="AN121"/>
      <c r="AO121"/>
      <c r="AP121"/>
      <c r="AQ121"/>
      <c r="AR121"/>
      <c r="AS121"/>
      <c r="AT121"/>
      <c r="AU121"/>
      <c r="AV121"/>
      <c r="AW121"/>
      <c r="AX121"/>
      <c r="AY121"/>
      <c r="AZ121"/>
      <c r="BA121"/>
      <c r="BB121"/>
      <c r="BC121"/>
      <c r="BD121"/>
      <c r="BE121"/>
      <c r="BF121"/>
      <c r="BG121"/>
      <c r="BH121"/>
      <c r="BI121"/>
      <c r="BJ121"/>
      <c r="BK121"/>
      <c r="BL121"/>
      <c r="BM121"/>
      <c r="BN121"/>
      <c r="BO121"/>
      <c r="BP121"/>
      <c r="BQ121"/>
      <c r="BR121"/>
      <c r="BS121"/>
      <c r="BT121"/>
      <c r="BU121"/>
      <c r="BV121"/>
      <c r="BW121"/>
      <c r="BX121"/>
      <c r="BY121"/>
      <c r="BZ121"/>
      <c r="CA121"/>
    </row>
    <row r="122" spans="1:79" ht="15">
      <c r="E122" s="93" t="str">
        <f>CONCATENATE("aMW_",E$11)</f>
        <v>aMW_2016</v>
      </c>
      <c r="F122" s="93" t="str">
        <f t="shared" ref="F122:Y122" si="26">CONCATENATE("aMW_",F$11)</f>
        <v>aMW_2017</v>
      </c>
      <c r="G122" s="93" t="str">
        <f t="shared" si="26"/>
        <v>aMW_2018</v>
      </c>
      <c r="H122" s="93" t="str">
        <f t="shared" si="26"/>
        <v>aMW_2019</v>
      </c>
      <c r="I122" s="93" t="str">
        <f t="shared" si="26"/>
        <v>aMW_2020</v>
      </c>
      <c r="J122" s="93" t="str">
        <f t="shared" si="26"/>
        <v>aMW_2021</v>
      </c>
      <c r="K122" s="93" t="str">
        <f t="shared" si="26"/>
        <v>aMW_2022</v>
      </c>
      <c r="L122" s="93" t="str">
        <f t="shared" si="26"/>
        <v>aMW_2023</v>
      </c>
      <c r="M122" s="93" t="str">
        <f t="shared" si="26"/>
        <v>aMW_2024</v>
      </c>
      <c r="N122" s="93" t="str">
        <f t="shared" si="26"/>
        <v>aMW_2025</v>
      </c>
      <c r="O122" s="93" t="str">
        <f t="shared" si="26"/>
        <v>aMW_2026</v>
      </c>
      <c r="P122" s="93" t="str">
        <f t="shared" si="26"/>
        <v>aMW_2027</v>
      </c>
      <c r="Q122" s="93" t="str">
        <f t="shared" si="26"/>
        <v>aMW_2028</v>
      </c>
      <c r="R122" s="93" t="str">
        <f t="shared" si="26"/>
        <v>aMW_2029</v>
      </c>
      <c r="S122" s="93" t="str">
        <f t="shared" si="26"/>
        <v>aMW_2030</v>
      </c>
      <c r="T122" s="93" t="str">
        <f t="shared" si="26"/>
        <v>aMW_2031</v>
      </c>
      <c r="U122" s="93" t="str">
        <f t="shared" si="26"/>
        <v>aMW_2032</v>
      </c>
      <c r="V122" s="93" t="str">
        <f t="shared" si="26"/>
        <v>aMW_2033</v>
      </c>
      <c r="W122" s="93" t="str">
        <f t="shared" si="26"/>
        <v>aMW_2034</v>
      </c>
      <c r="X122" s="93" t="str">
        <f t="shared" si="26"/>
        <v>aMW_2035</v>
      </c>
      <c r="Y122" s="93" t="str">
        <f t="shared" si="26"/>
        <v>aMW_</v>
      </c>
      <c r="AC122"/>
      <c r="AD122"/>
      <c r="AE122"/>
      <c r="AF122"/>
      <c r="AG122"/>
      <c r="AH122"/>
      <c r="AI122"/>
      <c r="AJ122"/>
      <c r="AK122"/>
      <c r="AL122"/>
      <c r="AM122"/>
      <c r="AN122"/>
      <c r="AO122"/>
      <c r="AP122"/>
      <c r="AQ122"/>
      <c r="AR122"/>
      <c r="AS122"/>
      <c r="AT122"/>
      <c r="AU122"/>
      <c r="AV122"/>
      <c r="AW122"/>
      <c r="AX122"/>
      <c r="AY122"/>
      <c r="AZ122"/>
      <c r="BA122"/>
      <c r="BB122"/>
      <c r="BC122"/>
      <c r="BD122"/>
      <c r="BE122"/>
      <c r="BF122"/>
      <c r="BG122"/>
      <c r="BH122"/>
      <c r="BI122"/>
      <c r="BJ122"/>
      <c r="BK122"/>
      <c r="BL122"/>
      <c r="BM122"/>
      <c r="BN122"/>
      <c r="BO122"/>
      <c r="BP122"/>
      <c r="BQ122"/>
      <c r="BR122"/>
      <c r="BS122"/>
      <c r="BT122"/>
      <c r="BU122"/>
      <c r="BV122"/>
      <c r="BW122"/>
      <c r="BX122"/>
      <c r="BY122"/>
      <c r="BZ122"/>
      <c r="CA122"/>
    </row>
    <row r="123" spans="1:79">
      <c r="C123" s="20" t="s">
        <v>50</v>
      </c>
      <c r="E123" s="95">
        <f t="shared" ref="E123:Y123" si="27">E86</f>
        <v>0</v>
      </c>
      <c r="F123" s="95">
        <f t="shared" si="27"/>
        <v>0</v>
      </c>
      <c r="G123" s="95">
        <f t="shared" si="27"/>
        <v>0</v>
      </c>
      <c r="H123" s="95">
        <f t="shared" si="27"/>
        <v>0</v>
      </c>
      <c r="I123" s="95">
        <f t="shared" si="27"/>
        <v>0</v>
      </c>
      <c r="J123" s="95">
        <f t="shared" si="27"/>
        <v>0</v>
      </c>
      <c r="K123" s="95">
        <f t="shared" si="27"/>
        <v>0</v>
      </c>
      <c r="L123" s="95">
        <f t="shared" si="27"/>
        <v>0</v>
      </c>
      <c r="M123" s="95">
        <f t="shared" si="27"/>
        <v>0</v>
      </c>
      <c r="N123" s="95">
        <f t="shared" si="27"/>
        <v>0</v>
      </c>
      <c r="O123" s="95">
        <f t="shared" si="27"/>
        <v>0</v>
      </c>
      <c r="P123" s="95">
        <f t="shared" si="27"/>
        <v>0</v>
      </c>
      <c r="Q123" s="95">
        <f t="shared" si="27"/>
        <v>0</v>
      </c>
      <c r="R123" s="95">
        <f t="shared" si="27"/>
        <v>0</v>
      </c>
      <c r="S123" s="95">
        <f t="shared" si="27"/>
        <v>0</v>
      </c>
      <c r="T123" s="95">
        <f t="shared" si="27"/>
        <v>0</v>
      </c>
      <c r="U123" s="95">
        <f t="shared" si="27"/>
        <v>0</v>
      </c>
      <c r="V123" s="95">
        <f t="shared" si="27"/>
        <v>0</v>
      </c>
      <c r="W123" s="95">
        <f t="shared" si="27"/>
        <v>0</v>
      </c>
      <c r="X123" s="95">
        <f t="shared" si="27"/>
        <v>0</v>
      </c>
      <c r="Y123" s="95">
        <f t="shared" si="27"/>
        <v>0</v>
      </c>
      <c r="Z123" s="154"/>
      <c r="AC123"/>
      <c r="AD123"/>
      <c r="AE123"/>
      <c r="AF123"/>
      <c r="AG123"/>
      <c r="AH123"/>
      <c r="AI123"/>
      <c r="AJ123"/>
      <c r="AK123"/>
      <c r="AL123"/>
      <c r="AM123"/>
      <c r="AN123"/>
      <c r="AO123"/>
      <c r="AP123"/>
      <c r="AQ123"/>
      <c r="AR123"/>
      <c r="AS123"/>
      <c r="AT123"/>
      <c r="AU123"/>
      <c r="AV123"/>
      <c r="AW123"/>
      <c r="AX123"/>
      <c r="AY123"/>
      <c r="AZ123"/>
      <c r="BA123"/>
      <c r="BB123"/>
      <c r="BC123"/>
      <c r="BD123"/>
      <c r="BE123"/>
      <c r="BF123"/>
      <c r="BG123"/>
      <c r="BH123"/>
      <c r="BI123"/>
      <c r="BJ123"/>
      <c r="BK123"/>
      <c r="BL123"/>
      <c r="BM123"/>
      <c r="BN123"/>
      <c r="BO123"/>
      <c r="BP123"/>
      <c r="BQ123"/>
      <c r="BR123"/>
      <c r="BS123"/>
      <c r="BT123"/>
      <c r="BU123"/>
      <c r="BV123"/>
      <c r="BW123"/>
      <c r="BX123"/>
      <c r="BY123"/>
      <c r="BZ123"/>
      <c r="CA123"/>
    </row>
    <row r="124" spans="1:79">
      <c r="C124" s="20" t="s">
        <v>51</v>
      </c>
      <c r="E124" s="95">
        <f t="shared" ref="E124:Y136" si="28">E87-E86</f>
        <v>5.0601864584140866E-3</v>
      </c>
      <c r="F124" s="95">
        <f t="shared" si="28"/>
        <v>1.0096895476501685E-2</v>
      </c>
      <c r="G124" s="95">
        <f t="shared" si="28"/>
        <v>1.5110209016965751E-2</v>
      </c>
      <c r="H124" s="95">
        <f t="shared" si="28"/>
        <v>2.0100208787385613E-2</v>
      </c>
      <c r="I124" s="95">
        <f t="shared" si="28"/>
        <v>2.5066976240963573E-2</v>
      </c>
      <c r="J124" s="95">
        <f t="shared" si="28"/>
        <v>2.9510416034314882E-2</v>
      </c>
      <c r="K124" s="95">
        <f t="shared" si="28"/>
        <v>3.3034876925506385E-2</v>
      </c>
      <c r="L124" s="95">
        <f t="shared" si="28"/>
        <v>3.5825911541653307E-2</v>
      </c>
      <c r="M124" s="95">
        <f t="shared" si="28"/>
        <v>3.8031617485160658E-2</v>
      </c>
      <c r="N124" s="95">
        <f t="shared" si="28"/>
        <v>3.9770197856320827E-2</v>
      </c>
      <c r="O124" s="95">
        <f t="shared" si="28"/>
        <v>4.1135995638467635E-2</v>
      </c>
      <c r="P124" s="95">
        <f t="shared" si="28"/>
        <v>4.2204310005891921E-2</v>
      </c>
      <c r="Q124" s="95">
        <f t="shared" si="28"/>
        <v>4.3035240430863542E-2</v>
      </c>
      <c r="R124" s="95">
        <f t="shared" si="28"/>
        <v>4.3676754834446982E-2</v>
      </c>
      <c r="S124" s="95">
        <f t="shared" si="28"/>
        <v>4.4167138412597444E-2</v>
      </c>
      <c r="T124" s="95">
        <f t="shared" si="28"/>
        <v>4.4536948151996519E-2</v>
      </c>
      <c r="U124" s="95">
        <f t="shared" si="28"/>
        <v>4.4436855970554967E-2</v>
      </c>
      <c r="V124" s="95">
        <f t="shared" si="28"/>
        <v>4.433492813658637E-2</v>
      </c>
      <c r="W124" s="95">
        <f t="shared" si="28"/>
        <v>4.4232481891935488E-2</v>
      </c>
      <c r="X124" s="95">
        <f t="shared" si="28"/>
        <v>4.4130011296698891E-2</v>
      </c>
      <c r="Y124" s="95">
        <f t="shared" si="28"/>
        <v>0.35414157625435144</v>
      </c>
      <c r="Z124" s="154"/>
      <c r="AC124"/>
      <c r="AD124"/>
      <c r="AE124"/>
      <c r="AF124"/>
      <c r="AG124"/>
      <c r="AH124"/>
      <c r="AI124"/>
      <c r="AJ124"/>
      <c r="AK124"/>
      <c r="AL124"/>
      <c r="AM124"/>
      <c r="AN124"/>
      <c r="AO124"/>
      <c r="AP124"/>
      <c r="AQ124"/>
      <c r="AR124"/>
      <c r="AS124"/>
      <c r="AT124"/>
      <c r="AU124"/>
      <c r="AV124"/>
      <c r="AW124"/>
      <c r="AX124"/>
      <c r="AY124"/>
      <c r="AZ124"/>
      <c r="BA124"/>
      <c r="BB124"/>
      <c r="BC124"/>
      <c r="BD124"/>
      <c r="BE124"/>
      <c r="BF124"/>
      <c r="BG124"/>
      <c r="BH124"/>
      <c r="BI124"/>
      <c r="BJ124"/>
      <c r="BK124"/>
      <c r="BL124"/>
      <c r="BM124"/>
      <c r="BN124"/>
      <c r="BO124"/>
      <c r="BP124"/>
      <c r="BQ124"/>
      <c r="BR124"/>
      <c r="BS124"/>
      <c r="BT124"/>
      <c r="BU124"/>
      <c r="BV124"/>
      <c r="BW124"/>
      <c r="BX124"/>
      <c r="BY124"/>
      <c r="BZ124"/>
      <c r="CA124"/>
    </row>
    <row r="125" spans="1:79">
      <c r="C125" s="20" t="s">
        <v>52</v>
      </c>
      <c r="E125" s="95">
        <f t="shared" si="28"/>
        <v>3.6549805036032125E-3</v>
      </c>
      <c r="F125" s="95">
        <f t="shared" si="28"/>
        <v>7.2534044001808778E-3</v>
      </c>
      <c r="G125" s="95">
        <f t="shared" si="28"/>
        <v>1.0795969833990199E-2</v>
      </c>
      <c r="H125" s="95">
        <f t="shared" si="28"/>
        <v>1.4283366982952111E-2</v>
      </c>
      <c r="I125" s="95">
        <f t="shared" si="28"/>
        <v>1.771627814584531E-2</v>
      </c>
      <c r="J125" s="95">
        <f t="shared" si="28"/>
        <v>2.0743788198096177E-2</v>
      </c>
      <c r="K125" s="95">
        <f t="shared" si="28"/>
        <v>2.3095603333048637E-2</v>
      </c>
      <c r="L125" s="95">
        <f t="shared" si="28"/>
        <v>2.4911474690380533E-2</v>
      </c>
      <c r="M125" s="95">
        <f t="shared" si="28"/>
        <v>2.6302331341903955E-2</v>
      </c>
      <c r="N125" s="95">
        <f t="shared" si="28"/>
        <v>2.7356224136042467E-2</v>
      </c>
      <c r="O125" s="95">
        <f t="shared" si="28"/>
        <v>2.8143043707570412E-2</v>
      </c>
      <c r="P125" s="95">
        <f t="shared" si="28"/>
        <v>2.8718265477912966E-2</v>
      </c>
      <c r="Q125" s="95">
        <f t="shared" si="28"/>
        <v>2.912592232384667E-2</v>
      </c>
      <c r="R125" s="95">
        <f t="shared" si="28"/>
        <v>2.9400964201444973E-2</v>
      </c>
      <c r="S125" s="95">
        <f t="shared" si="28"/>
        <v>2.9571131158727872E-2</v>
      </c>
      <c r="T125" s="95">
        <f t="shared" si="28"/>
        <v>2.9658440093571006E-2</v>
      </c>
      <c r="U125" s="95">
        <f t="shared" si="28"/>
        <v>2.9432832879200441E-2</v>
      </c>
      <c r="V125" s="95">
        <f t="shared" si="28"/>
        <v>2.9207699755674978E-2</v>
      </c>
      <c r="W125" s="95">
        <f t="shared" si="28"/>
        <v>2.8983910538551455E-2</v>
      </c>
      <c r="X125" s="95">
        <f t="shared" si="28"/>
        <v>2.8761779889369475E-2</v>
      </c>
      <c r="Y125" s="95">
        <f t="shared" si="28"/>
        <v>0.23081213366160974</v>
      </c>
      <c r="Z125" s="154"/>
      <c r="AC125"/>
      <c r="AD125"/>
      <c r="AE125"/>
      <c r="AF125"/>
      <c r="AG125"/>
      <c r="AH125"/>
      <c r="AI125"/>
      <c r="AJ125"/>
      <c r="AK125"/>
      <c r="AL125"/>
      <c r="AM125"/>
      <c r="AN125"/>
      <c r="AO125"/>
      <c r="AP125"/>
      <c r="AQ125"/>
      <c r="AR125"/>
      <c r="AS125"/>
      <c r="AT125"/>
      <c r="AU125"/>
      <c r="AV125"/>
      <c r="AW125"/>
      <c r="AX125"/>
      <c r="AY125"/>
      <c r="AZ125"/>
      <c r="BA125"/>
      <c r="BB125"/>
      <c r="BC125"/>
      <c r="BD125"/>
      <c r="BE125"/>
      <c r="BF125"/>
      <c r="BG125"/>
      <c r="BH125"/>
      <c r="BI125"/>
      <c r="BJ125"/>
      <c r="BK125"/>
      <c r="BL125"/>
      <c r="BM125"/>
      <c r="BN125"/>
      <c r="BO125"/>
      <c r="BP125"/>
      <c r="BQ125"/>
      <c r="BR125"/>
      <c r="BS125"/>
      <c r="BT125"/>
      <c r="BU125"/>
      <c r="BV125"/>
      <c r="BW125"/>
      <c r="BX125"/>
      <c r="BY125"/>
      <c r="BZ125"/>
      <c r="CA125"/>
    </row>
    <row r="126" spans="1:79">
      <c r="C126" s="20" t="s">
        <v>53</v>
      </c>
      <c r="E126" s="95">
        <f t="shared" si="28"/>
        <v>1.1683687908859479E-2</v>
      </c>
      <c r="F126" s="95">
        <f t="shared" si="28"/>
        <v>2.3226672770421956E-2</v>
      </c>
      <c r="G126" s="95">
        <f t="shared" si="28"/>
        <v>3.4630370749335823E-2</v>
      </c>
      <c r="H126" s="95">
        <f t="shared" si="28"/>
        <v>4.5896183999955639E-2</v>
      </c>
      <c r="I126" s="95">
        <f t="shared" si="28"/>
        <v>5.7025500806688029E-2</v>
      </c>
      <c r="J126" s="95">
        <f t="shared" si="28"/>
        <v>6.6886034127535868E-2</v>
      </c>
      <c r="K126" s="95">
        <f t="shared" si="28"/>
        <v>7.4598065524351553E-2</v>
      </c>
      <c r="L126" s="95">
        <f t="shared" si="28"/>
        <v>8.0602531164296998E-2</v>
      </c>
      <c r="M126" s="95">
        <f t="shared" si="28"/>
        <v>8.525003835266079E-2</v>
      </c>
      <c r="N126" s="95">
        <f t="shared" si="28"/>
        <v>8.8819369968305195E-2</v>
      </c>
      <c r="O126" s="95">
        <f t="shared" si="28"/>
        <v>9.1532197915090485E-2</v>
      </c>
      <c r="P126" s="95">
        <f t="shared" si="28"/>
        <v>9.3564782294330587E-2</v>
      </c>
      <c r="Q126" s="95">
        <f t="shared" si="28"/>
        <v>9.5057273859958019E-2</v>
      </c>
      <c r="R126" s="95">
        <f t="shared" si="28"/>
        <v>9.6121110784593053E-2</v>
      </c>
      <c r="S126" s="95">
        <f t="shared" si="28"/>
        <v>9.6844900158633423E-2</v>
      </c>
      <c r="T126" s="95">
        <f t="shared" si="28"/>
        <v>9.7299094652781207E-2</v>
      </c>
      <c r="U126" s="95">
        <f t="shared" si="28"/>
        <v>9.6726237236015353E-2</v>
      </c>
      <c r="V126" s="95">
        <f t="shared" si="28"/>
        <v>9.615267545646547E-2</v>
      </c>
      <c r="W126" s="95">
        <f t="shared" si="28"/>
        <v>9.5581278167334777E-2</v>
      </c>
      <c r="X126" s="95">
        <f t="shared" si="28"/>
        <v>9.5013100223768687E-2</v>
      </c>
      <c r="Y126" s="95">
        <f t="shared" si="28"/>
        <v>0.76247633049156138</v>
      </c>
      <c r="Z126" s="154"/>
      <c r="AC126"/>
      <c r="AD126"/>
      <c r="AE126"/>
      <c r="AF126"/>
      <c r="AG126"/>
      <c r="AH126"/>
      <c r="AI126"/>
      <c r="AJ126"/>
      <c r="AK126"/>
      <c r="AL126"/>
      <c r="AM126"/>
      <c r="AN126"/>
      <c r="AO126"/>
      <c r="AP126"/>
      <c r="AQ126"/>
      <c r="AR126"/>
      <c r="AS126"/>
      <c r="AT126"/>
      <c r="AU126"/>
      <c r="AV126"/>
      <c r="AW126"/>
      <c r="AX126"/>
      <c r="AY126"/>
      <c r="AZ126"/>
      <c r="BA126"/>
      <c r="BB126"/>
      <c r="BC126"/>
      <c r="BD126"/>
      <c r="BE126"/>
      <c r="BF126"/>
      <c r="BG126"/>
      <c r="BH126"/>
      <c r="BI126"/>
      <c r="BJ126"/>
      <c r="BK126"/>
      <c r="BL126"/>
      <c r="BM126"/>
      <c r="BN126"/>
      <c r="BO126"/>
      <c r="BP126"/>
      <c r="BQ126"/>
      <c r="BR126"/>
      <c r="BS126"/>
      <c r="BT126"/>
      <c r="BU126"/>
      <c r="BV126"/>
      <c r="BW126"/>
      <c r="BX126"/>
      <c r="BY126"/>
      <c r="BZ126"/>
      <c r="CA126"/>
    </row>
    <row r="127" spans="1:79">
      <c r="C127" s="20" t="s">
        <v>54</v>
      </c>
      <c r="E127" s="95">
        <f t="shared" si="28"/>
        <v>1.8429773675472525E-2</v>
      </c>
      <c r="F127" s="95">
        <f t="shared" si="28"/>
        <v>3.672952212191128E-2</v>
      </c>
      <c r="G127" s="95">
        <f t="shared" si="28"/>
        <v>5.4899955068907838E-2</v>
      </c>
      <c r="H127" s="95">
        <f t="shared" si="28"/>
        <v>7.29417786938584E-2</v>
      </c>
      <c r="I127" s="95">
        <f t="shared" si="28"/>
        <v>9.0855695639129153E-2</v>
      </c>
      <c r="J127" s="95">
        <f t="shared" si="28"/>
        <v>0.10683169827865384</v>
      </c>
      <c r="K127" s="95">
        <f t="shared" si="28"/>
        <v>0.1194461754951934</v>
      </c>
      <c r="L127" s="95">
        <f t="shared" si="28"/>
        <v>0.12938136364785408</v>
      </c>
      <c r="M127" s="95">
        <f t="shared" si="28"/>
        <v>0.13718112317661599</v>
      </c>
      <c r="N127" s="95">
        <f t="shared" si="28"/>
        <v>0.14327900481092493</v>
      </c>
      <c r="O127" s="95">
        <f t="shared" si="28"/>
        <v>0.14802062319299583</v>
      </c>
      <c r="P127" s="95">
        <f t="shared" si="28"/>
        <v>0.15168149253299471</v>
      </c>
      <c r="Q127" s="95">
        <f t="shared" si="28"/>
        <v>0.15448124472282942</v>
      </c>
      <c r="R127" s="95">
        <f t="shared" si="28"/>
        <v>0.15659496364587872</v>
      </c>
      <c r="S127" s="95">
        <f t="shared" si="28"/>
        <v>0.15816222059687018</v>
      </c>
      <c r="T127" s="95">
        <f t="shared" si="28"/>
        <v>0.15929427708881677</v>
      </c>
      <c r="U127" s="95">
        <f t="shared" si="28"/>
        <v>0.1587447729002722</v>
      </c>
      <c r="V127" s="95">
        <f t="shared" si="28"/>
        <v>0.15818987138927923</v>
      </c>
      <c r="W127" s="95">
        <f t="shared" si="28"/>
        <v>0.15763428808574945</v>
      </c>
      <c r="X127" s="95">
        <f t="shared" si="28"/>
        <v>0.15707978575229153</v>
      </c>
      <c r="Y127" s="95">
        <f t="shared" si="28"/>
        <v>1.2605590003140008</v>
      </c>
      <c r="Z127" s="154"/>
      <c r="AC127"/>
      <c r="AD127"/>
      <c r="AE127"/>
      <c r="AF127"/>
      <c r="AG127"/>
      <c r="AH127"/>
      <c r="AI127"/>
      <c r="AJ127"/>
      <c r="AK127"/>
      <c r="AL127"/>
      <c r="AM127"/>
      <c r="AN127"/>
      <c r="AO127"/>
      <c r="AP127"/>
      <c r="AQ127"/>
      <c r="AR127"/>
      <c r="AS127"/>
      <c r="AT127"/>
      <c r="AU127"/>
      <c r="AV127"/>
      <c r="AW127"/>
      <c r="AX127"/>
      <c r="AY127"/>
      <c r="AZ127"/>
      <c r="BA127"/>
      <c r="BB127"/>
      <c r="BC127"/>
      <c r="BD127"/>
      <c r="BE127"/>
      <c r="BF127"/>
      <c r="BG127"/>
      <c r="BH127"/>
      <c r="BI127"/>
      <c r="BJ127"/>
      <c r="BK127"/>
      <c r="BL127"/>
      <c r="BM127"/>
      <c r="BN127"/>
      <c r="BO127"/>
      <c r="BP127"/>
      <c r="BQ127"/>
      <c r="BR127"/>
      <c r="BS127"/>
      <c r="BT127"/>
      <c r="BU127"/>
      <c r="BV127"/>
      <c r="BW127"/>
      <c r="BX127"/>
      <c r="BY127"/>
      <c r="BZ127"/>
      <c r="CA127"/>
    </row>
    <row r="128" spans="1:79">
      <c r="C128" s="20" t="s">
        <v>55</v>
      </c>
      <c r="E128" s="95">
        <f t="shared" si="28"/>
        <v>0</v>
      </c>
      <c r="F128" s="95">
        <f t="shared" si="28"/>
        <v>0</v>
      </c>
      <c r="G128" s="95">
        <f t="shared" si="28"/>
        <v>0</v>
      </c>
      <c r="H128" s="95">
        <f t="shared" si="28"/>
        <v>0</v>
      </c>
      <c r="I128" s="95">
        <f t="shared" si="28"/>
        <v>0</v>
      </c>
      <c r="J128" s="95">
        <f t="shared" si="28"/>
        <v>0</v>
      </c>
      <c r="K128" s="95">
        <f t="shared" si="28"/>
        <v>0</v>
      </c>
      <c r="L128" s="95">
        <f t="shared" si="28"/>
        <v>0</v>
      </c>
      <c r="M128" s="95">
        <f t="shared" si="28"/>
        <v>0</v>
      </c>
      <c r="N128" s="95">
        <f t="shared" si="28"/>
        <v>0</v>
      </c>
      <c r="O128" s="95">
        <f t="shared" si="28"/>
        <v>0</v>
      </c>
      <c r="P128" s="95">
        <f t="shared" si="28"/>
        <v>0</v>
      </c>
      <c r="Q128" s="95">
        <f t="shared" si="28"/>
        <v>0</v>
      </c>
      <c r="R128" s="95">
        <f t="shared" si="28"/>
        <v>0</v>
      </c>
      <c r="S128" s="95">
        <f t="shared" si="28"/>
        <v>0</v>
      </c>
      <c r="T128" s="95">
        <f t="shared" si="28"/>
        <v>0</v>
      </c>
      <c r="U128" s="95">
        <f t="shared" si="28"/>
        <v>0</v>
      </c>
      <c r="V128" s="95">
        <f t="shared" si="28"/>
        <v>0</v>
      </c>
      <c r="W128" s="95">
        <f t="shared" si="28"/>
        <v>0</v>
      </c>
      <c r="X128" s="95">
        <f t="shared" si="28"/>
        <v>0</v>
      </c>
      <c r="Y128" s="95">
        <f t="shared" si="28"/>
        <v>0</v>
      </c>
      <c r="Z128" s="154"/>
      <c r="AC128"/>
      <c r="AD128"/>
      <c r="AE128"/>
      <c r="AF128"/>
      <c r="AG128"/>
      <c r="AH128"/>
      <c r="AI128"/>
      <c r="AJ128"/>
      <c r="AK128"/>
      <c r="AL128"/>
      <c r="AM128"/>
      <c r="AN128"/>
      <c r="AO128"/>
      <c r="AP128"/>
      <c r="AQ128"/>
      <c r="AR128"/>
      <c r="AS128"/>
      <c r="AT128"/>
      <c r="AU128"/>
      <c r="AV128"/>
      <c r="AW128"/>
      <c r="AX128"/>
      <c r="AY128"/>
      <c r="AZ128"/>
      <c r="BA128"/>
      <c r="BB128"/>
      <c r="BC128"/>
      <c r="BD128"/>
      <c r="BE128"/>
      <c r="BF128"/>
      <c r="BG128"/>
      <c r="BH128"/>
      <c r="BI128"/>
      <c r="BJ128"/>
      <c r="BK128"/>
      <c r="BL128"/>
      <c r="BM128"/>
      <c r="BN128"/>
      <c r="BO128"/>
      <c r="BP128"/>
      <c r="BQ128"/>
      <c r="BR128"/>
      <c r="BS128"/>
      <c r="BT128"/>
      <c r="BU128"/>
      <c r="BV128"/>
      <c r="BW128"/>
      <c r="BX128"/>
      <c r="BY128"/>
      <c r="BZ128"/>
      <c r="CA128"/>
    </row>
    <row r="129" spans="3:79">
      <c r="C129" s="20" t="s">
        <v>56</v>
      </c>
      <c r="E129" s="95">
        <f t="shared" si="28"/>
        <v>0</v>
      </c>
      <c r="F129" s="95">
        <f t="shared" si="28"/>
        <v>0</v>
      </c>
      <c r="G129" s="95">
        <f t="shared" si="28"/>
        <v>0</v>
      </c>
      <c r="H129" s="95">
        <f t="shared" si="28"/>
        <v>0</v>
      </c>
      <c r="I129" s="95">
        <f t="shared" si="28"/>
        <v>0</v>
      </c>
      <c r="J129" s="95">
        <f t="shared" si="28"/>
        <v>0</v>
      </c>
      <c r="K129" s="95">
        <f t="shared" si="28"/>
        <v>0</v>
      </c>
      <c r="L129" s="95">
        <f t="shared" si="28"/>
        <v>0</v>
      </c>
      <c r="M129" s="95">
        <f t="shared" si="28"/>
        <v>0</v>
      </c>
      <c r="N129" s="95">
        <f t="shared" si="28"/>
        <v>0</v>
      </c>
      <c r="O129" s="95">
        <f t="shared" si="28"/>
        <v>0</v>
      </c>
      <c r="P129" s="95">
        <f t="shared" si="28"/>
        <v>0</v>
      </c>
      <c r="Q129" s="95">
        <f t="shared" si="28"/>
        <v>0</v>
      </c>
      <c r="R129" s="95">
        <f t="shared" si="28"/>
        <v>0</v>
      </c>
      <c r="S129" s="95">
        <f t="shared" si="28"/>
        <v>0</v>
      </c>
      <c r="T129" s="95">
        <f t="shared" si="28"/>
        <v>0</v>
      </c>
      <c r="U129" s="95">
        <f t="shared" si="28"/>
        <v>0</v>
      </c>
      <c r="V129" s="95">
        <f t="shared" si="28"/>
        <v>0</v>
      </c>
      <c r="W129" s="95">
        <f t="shared" si="28"/>
        <v>0</v>
      </c>
      <c r="X129" s="95">
        <f t="shared" si="28"/>
        <v>0</v>
      </c>
      <c r="Y129" s="95">
        <f t="shared" si="28"/>
        <v>0</v>
      </c>
      <c r="Z129" s="154"/>
      <c r="AC129"/>
      <c r="AD129"/>
      <c r="AE129"/>
      <c r="AF129"/>
      <c r="AG129"/>
      <c r="AH129"/>
      <c r="AI129"/>
      <c r="AJ129"/>
      <c r="AK129"/>
      <c r="AL129"/>
      <c r="AM129"/>
      <c r="AN129"/>
      <c r="AO129"/>
      <c r="AP129"/>
      <c r="AQ129"/>
      <c r="AR129"/>
      <c r="AS129"/>
      <c r="AT129"/>
      <c r="AU129"/>
      <c r="AV129"/>
      <c r="AW129"/>
      <c r="AX129"/>
      <c r="AY129"/>
      <c r="AZ129"/>
      <c r="BA129"/>
      <c r="BB129"/>
      <c r="BC129"/>
      <c r="BD129"/>
      <c r="BE129"/>
      <c r="BF129"/>
      <c r="BG129"/>
      <c r="BH129"/>
      <c r="BI129"/>
      <c r="BJ129"/>
      <c r="BK129"/>
      <c r="BL129"/>
      <c r="BM129"/>
      <c r="BN129"/>
      <c r="BO129"/>
      <c r="BP129"/>
      <c r="BQ129"/>
      <c r="BR129"/>
      <c r="BS129"/>
      <c r="BT129"/>
      <c r="BU129"/>
      <c r="BV129"/>
      <c r="BW129"/>
      <c r="BX129"/>
      <c r="BY129"/>
      <c r="BZ129"/>
      <c r="CA129"/>
    </row>
    <row r="130" spans="3:79">
      <c r="C130" s="20" t="s">
        <v>57</v>
      </c>
      <c r="E130" s="95">
        <f t="shared" si="28"/>
        <v>0</v>
      </c>
      <c r="F130" s="95">
        <f t="shared" si="28"/>
        <v>0</v>
      </c>
      <c r="G130" s="95">
        <f t="shared" si="28"/>
        <v>0</v>
      </c>
      <c r="H130" s="95">
        <f t="shared" si="28"/>
        <v>0</v>
      </c>
      <c r="I130" s="95">
        <f t="shared" si="28"/>
        <v>0</v>
      </c>
      <c r="J130" s="95">
        <f t="shared" si="28"/>
        <v>0</v>
      </c>
      <c r="K130" s="95">
        <f t="shared" si="28"/>
        <v>0</v>
      </c>
      <c r="L130" s="95">
        <f t="shared" si="28"/>
        <v>0</v>
      </c>
      <c r="M130" s="95">
        <f t="shared" si="28"/>
        <v>0</v>
      </c>
      <c r="N130" s="95">
        <f t="shared" si="28"/>
        <v>0</v>
      </c>
      <c r="O130" s="95">
        <f t="shared" si="28"/>
        <v>0</v>
      </c>
      <c r="P130" s="95">
        <f t="shared" si="28"/>
        <v>0</v>
      </c>
      <c r="Q130" s="95">
        <f t="shared" si="28"/>
        <v>0</v>
      </c>
      <c r="R130" s="95">
        <f t="shared" si="28"/>
        <v>0</v>
      </c>
      <c r="S130" s="95">
        <f t="shared" si="28"/>
        <v>0</v>
      </c>
      <c r="T130" s="95">
        <f t="shared" si="28"/>
        <v>0</v>
      </c>
      <c r="U130" s="95">
        <f t="shared" si="28"/>
        <v>0</v>
      </c>
      <c r="V130" s="95">
        <f t="shared" si="28"/>
        <v>0</v>
      </c>
      <c r="W130" s="95">
        <f t="shared" si="28"/>
        <v>0</v>
      </c>
      <c r="X130" s="95">
        <f t="shared" si="28"/>
        <v>0</v>
      </c>
      <c r="Y130" s="95">
        <f t="shared" si="28"/>
        <v>0</v>
      </c>
      <c r="Z130" s="154"/>
      <c r="AC130"/>
      <c r="AD130"/>
      <c r="AE130"/>
      <c r="AF130"/>
      <c r="AG130"/>
      <c r="AH130"/>
      <c r="AI130"/>
      <c r="AJ130"/>
      <c r="AK130"/>
      <c r="AL130"/>
      <c r="AM130"/>
      <c r="AN130"/>
      <c r="AO130"/>
      <c r="AP130"/>
      <c r="AQ130"/>
      <c r="AR130"/>
      <c r="AS130"/>
      <c r="AT130"/>
      <c r="AU130"/>
      <c r="AV130"/>
      <c r="AW130"/>
      <c r="AX130"/>
      <c r="AY130"/>
      <c r="AZ130"/>
      <c r="BA130"/>
      <c r="BB130"/>
      <c r="BC130"/>
      <c r="BD130"/>
      <c r="BE130"/>
      <c r="BF130"/>
      <c r="BG130"/>
      <c r="BH130"/>
      <c r="BI130"/>
      <c r="BJ130"/>
      <c r="BK130"/>
      <c r="BL130"/>
      <c r="BM130"/>
      <c r="BN130"/>
      <c r="BO130"/>
      <c r="BP130"/>
      <c r="BQ130"/>
      <c r="BR130"/>
      <c r="BS130"/>
      <c r="BT130"/>
      <c r="BU130"/>
      <c r="BV130"/>
      <c r="BW130"/>
      <c r="BX130"/>
      <c r="BY130"/>
      <c r="BZ130"/>
      <c r="CA130"/>
    </row>
    <row r="131" spans="3:79">
      <c r="C131" s="20" t="s">
        <v>58</v>
      </c>
      <c r="E131" s="95">
        <f t="shared" si="28"/>
        <v>0</v>
      </c>
      <c r="F131" s="95">
        <f t="shared" si="28"/>
        <v>0</v>
      </c>
      <c r="G131" s="95">
        <f t="shared" si="28"/>
        <v>0</v>
      </c>
      <c r="H131" s="95">
        <f t="shared" si="28"/>
        <v>0</v>
      </c>
      <c r="I131" s="95">
        <f t="shared" si="28"/>
        <v>0</v>
      </c>
      <c r="J131" s="95">
        <f t="shared" si="28"/>
        <v>0</v>
      </c>
      <c r="K131" s="95">
        <f t="shared" si="28"/>
        <v>0</v>
      </c>
      <c r="L131" s="95">
        <f t="shared" si="28"/>
        <v>0</v>
      </c>
      <c r="M131" s="95">
        <f t="shared" si="28"/>
        <v>0</v>
      </c>
      <c r="N131" s="95">
        <f t="shared" si="28"/>
        <v>0</v>
      </c>
      <c r="O131" s="95">
        <f t="shared" si="28"/>
        <v>0</v>
      </c>
      <c r="P131" s="95">
        <f t="shared" si="28"/>
        <v>0</v>
      </c>
      <c r="Q131" s="95">
        <f t="shared" si="28"/>
        <v>0</v>
      </c>
      <c r="R131" s="95">
        <f t="shared" si="28"/>
        <v>0</v>
      </c>
      <c r="S131" s="95">
        <f t="shared" si="28"/>
        <v>0</v>
      </c>
      <c r="T131" s="95">
        <f t="shared" si="28"/>
        <v>0</v>
      </c>
      <c r="U131" s="95">
        <f t="shared" si="28"/>
        <v>0</v>
      </c>
      <c r="V131" s="95">
        <f t="shared" si="28"/>
        <v>0</v>
      </c>
      <c r="W131" s="95">
        <f t="shared" si="28"/>
        <v>0</v>
      </c>
      <c r="X131" s="95">
        <f t="shared" si="28"/>
        <v>0</v>
      </c>
      <c r="Y131" s="95">
        <f t="shared" si="28"/>
        <v>0</v>
      </c>
      <c r="Z131" s="154"/>
      <c r="AC131"/>
      <c r="AD131"/>
      <c r="AE131"/>
      <c r="AF131"/>
      <c r="AG131"/>
      <c r="AH131"/>
      <c r="AI131"/>
      <c r="AJ131"/>
      <c r="AK131"/>
      <c r="AL131"/>
      <c r="AM131"/>
      <c r="AN131"/>
      <c r="AO131"/>
      <c r="AP131"/>
      <c r="AQ131"/>
      <c r="AR131"/>
      <c r="AS131"/>
      <c r="AT131"/>
      <c r="AU131"/>
      <c r="AV131"/>
      <c r="AW131"/>
      <c r="AX131"/>
      <c r="AY131"/>
      <c r="AZ131"/>
      <c r="BA131"/>
      <c r="BB131"/>
      <c r="BC131"/>
      <c r="BD131"/>
      <c r="BE131"/>
      <c r="BF131"/>
      <c r="BG131"/>
      <c r="BH131"/>
      <c r="BI131"/>
      <c r="BJ131"/>
      <c r="BK131"/>
      <c r="BL131"/>
      <c r="BM131"/>
      <c r="BN131"/>
      <c r="BO131"/>
      <c r="BP131"/>
      <c r="BQ131"/>
      <c r="BR131"/>
      <c r="BS131"/>
      <c r="BT131"/>
      <c r="BU131"/>
      <c r="BV131"/>
      <c r="BW131"/>
      <c r="BX131"/>
      <c r="BY131"/>
      <c r="BZ131"/>
      <c r="CA131"/>
    </row>
    <row r="132" spans="3:79">
      <c r="C132" s="20" t="s">
        <v>59</v>
      </c>
      <c r="E132" s="95">
        <f t="shared" si="28"/>
        <v>0</v>
      </c>
      <c r="F132" s="95">
        <f t="shared" si="28"/>
        <v>0</v>
      </c>
      <c r="G132" s="95">
        <f t="shared" si="28"/>
        <v>0</v>
      </c>
      <c r="H132" s="95">
        <f t="shared" si="28"/>
        <v>0</v>
      </c>
      <c r="I132" s="95">
        <f t="shared" si="28"/>
        <v>0</v>
      </c>
      <c r="J132" s="95">
        <f t="shared" si="28"/>
        <v>0</v>
      </c>
      <c r="K132" s="95">
        <f t="shared" si="28"/>
        <v>0</v>
      </c>
      <c r="L132" s="95">
        <f t="shared" si="28"/>
        <v>0</v>
      </c>
      <c r="M132" s="95">
        <f t="shared" si="28"/>
        <v>0</v>
      </c>
      <c r="N132" s="95">
        <f t="shared" si="28"/>
        <v>0</v>
      </c>
      <c r="O132" s="95">
        <f t="shared" si="28"/>
        <v>0</v>
      </c>
      <c r="P132" s="95">
        <f t="shared" si="28"/>
        <v>0</v>
      </c>
      <c r="Q132" s="95">
        <f t="shared" si="28"/>
        <v>0</v>
      </c>
      <c r="R132" s="95">
        <f t="shared" si="28"/>
        <v>0</v>
      </c>
      <c r="S132" s="95">
        <f t="shared" si="28"/>
        <v>0</v>
      </c>
      <c r="T132" s="95">
        <f t="shared" si="28"/>
        <v>0</v>
      </c>
      <c r="U132" s="95">
        <f t="shared" si="28"/>
        <v>0</v>
      </c>
      <c r="V132" s="95">
        <f t="shared" si="28"/>
        <v>0</v>
      </c>
      <c r="W132" s="95">
        <f t="shared" si="28"/>
        <v>0</v>
      </c>
      <c r="X132" s="95">
        <f t="shared" si="28"/>
        <v>0</v>
      </c>
      <c r="Y132" s="95">
        <f t="shared" si="28"/>
        <v>0</v>
      </c>
      <c r="Z132" s="154"/>
      <c r="AC132"/>
      <c r="AD132"/>
      <c r="AE132"/>
      <c r="AF132"/>
      <c r="AG132"/>
      <c r="AH132"/>
      <c r="AI132"/>
      <c r="AJ132"/>
      <c r="AK132"/>
      <c r="AL132"/>
      <c r="AM132"/>
      <c r="AN132"/>
      <c r="AO132"/>
      <c r="AP132"/>
      <c r="AQ132"/>
      <c r="AR132"/>
      <c r="AS132"/>
      <c r="AT132"/>
      <c r="AU132"/>
      <c r="AV132"/>
      <c r="AW132"/>
      <c r="AX132"/>
      <c r="AY132"/>
      <c r="AZ132"/>
      <c r="BA132"/>
      <c r="BB132"/>
      <c r="BC132"/>
      <c r="BD132"/>
      <c r="BE132"/>
      <c r="BF132"/>
      <c r="BG132"/>
      <c r="BH132"/>
      <c r="BI132"/>
      <c r="BJ132"/>
      <c r="BK132"/>
      <c r="BL132"/>
      <c r="BM132"/>
      <c r="BN132"/>
      <c r="BO132"/>
      <c r="BP132"/>
      <c r="BQ132"/>
      <c r="BR132"/>
      <c r="BS132"/>
      <c r="BT132"/>
      <c r="BU132"/>
      <c r="BV132"/>
      <c r="BW132"/>
      <c r="BX132"/>
      <c r="BY132"/>
      <c r="BZ132"/>
      <c r="CA132"/>
    </row>
    <row r="133" spans="3:79">
      <c r="C133" s="20" t="s">
        <v>60</v>
      </c>
      <c r="E133" s="95">
        <f t="shared" si="28"/>
        <v>0</v>
      </c>
      <c r="F133" s="95">
        <f t="shared" si="28"/>
        <v>0</v>
      </c>
      <c r="G133" s="95">
        <f t="shared" si="28"/>
        <v>0</v>
      </c>
      <c r="H133" s="95">
        <f t="shared" si="28"/>
        <v>0</v>
      </c>
      <c r="I133" s="95">
        <f t="shared" si="28"/>
        <v>0</v>
      </c>
      <c r="J133" s="95">
        <f t="shared" si="28"/>
        <v>0</v>
      </c>
      <c r="K133" s="95">
        <f t="shared" si="28"/>
        <v>0</v>
      </c>
      <c r="L133" s="95">
        <f t="shared" si="28"/>
        <v>0</v>
      </c>
      <c r="M133" s="95">
        <f t="shared" si="28"/>
        <v>0</v>
      </c>
      <c r="N133" s="95">
        <f t="shared" si="28"/>
        <v>0</v>
      </c>
      <c r="O133" s="95">
        <f t="shared" si="28"/>
        <v>0</v>
      </c>
      <c r="P133" s="95">
        <f t="shared" si="28"/>
        <v>0</v>
      </c>
      <c r="Q133" s="95">
        <f t="shared" si="28"/>
        <v>0</v>
      </c>
      <c r="R133" s="95">
        <f t="shared" si="28"/>
        <v>0</v>
      </c>
      <c r="S133" s="95">
        <f t="shared" si="28"/>
        <v>0</v>
      </c>
      <c r="T133" s="95">
        <f t="shared" si="28"/>
        <v>0</v>
      </c>
      <c r="U133" s="95">
        <f t="shared" si="28"/>
        <v>0</v>
      </c>
      <c r="V133" s="95">
        <f t="shared" si="28"/>
        <v>0</v>
      </c>
      <c r="W133" s="95">
        <f t="shared" si="28"/>
        <v>0</v>
      </c>
      <c r="X133" s="95">
        <f t="shared" si="28"/>
        <v>0</v>
      </c>
      <c r="Y133" s="95">
        <f t="shared" si="28"/>
        <v>0</v>
      </c>
      <c r="Z133" s="154"/>
      <c r="AC133"/>
      <c r="AD133"/>
      <c r="AE133"/>
      <c r="AF133"/>
      <c r="AG133"/>
      <c r="AH133"/>
      <c r="AI133"/>
      <c r="AJ133"/>
      <c r="AK133"/>
      <c r="AL133"/>
      <c r="AM133"/>
      <c r="AN133"/>
      <c r="AO133"/>
      <c r="AP133"/>
      <c r="AQ133"/>
      <c r="AR133"/>
      <c r="AS133"/>
      <c r="AT133"/>
      <c r="AU133"/>
      <c r="AV133"/>
      <c r="AW133"/>
      <c r="AX133"/>
      <c r="AY133"/>
      <c r="AZ133"/>
      <c r="BA133"/>
      <c r="BB133"/>
      <c r="BC133"/>
      <c r="BD133"/>
      <c r="BE133"/>
      <c r="BF133"/>
      <c r="BG133"/>
      <c r="BH133"/>
      <c r="BI133"/>
      <c r="BJ133"/>
      <c r="BK133"/>
      <c r="BL133"/>
      <c r="BM133"/>
      <c r="BN133"/>
      <c r="BO133"/>
      <c r="BP133"/>
      <c r="BQ133"/>
      <c r="BR133"/>
      <c r="BS133"/>
      <c r="BT133"/>
      <c r="BU133"/>
      <c r="BV133"/>
      <c r="BW133"/>
      <c r="BX133"/>
      <c r="BY133"/>
      <c r="BZ133"/>
      <c r="CA133"/>
    </row>
    <row r="134" spans="3:79">
      <c r="C134" s="20" t="s">
        <v>61</v>
      </c>
      <c r="E134" s="95">
        <f t="shared" si="28"/>
        <v>0</v>
      </c>
      <c r="F134" s="95">
        <f t="shared" si="28"/>
        <v>0</v>
      </c>
      <c r="G134" s="95">
        <f t="shared" si="28"/>
        <v>0</v>
      </c>
      <c r="H134" s="95">
        <f t="shared" si="28"/>
        <v>0</v>
      </c>
      <c r="I134" s="95">
        <f t="shared" si="28"/>
        <v>0</v>
      </c>
      <c r="J134" s="95">
        <f t="shared" si="28"/>
        <v>0</v>
      </c>
      <c r="K134" s="95">
        <f t="shared" si="28"/>
        <v>0</v>
      </c>
      <c r="L134" s="95">
        <f t="shared" si="28"/>
        <v>0</v>
      </c>
      <c r="M134" s="95">
        <f t="shared" si="28"/>
        <v>0</v>
      </c>
      <c r="N134" s="95">
        <f t="shared" si="28"/>
        <v>0</v>
      </c>
      <c r="O134" s="95">
        <f t="shared" si="28"/>
        <v>0</v>
      </c>
      <c r="P134" s="95">
        <f t="shared" si="28"/>
        <v>0</v>
      </c>
      <c r="Q134" s="95">
        <f t="shared" si="28"/>
        <v>0</v>
      </c>
      <c r="R134" s="95">
        <f t="shared" si="28"/>
        <v>0</v>
      </c>
      <c r="S134" s="95">
        <f t="shared" si="28"/>
        <v>0</v>
      </c>
      <c r="T134" s="95">
        <f t="shared" si="28"/>
        <v>0</v>
      </c>
      <c r="U134" s="95">
        <f t="shared" si="28"/>
        <v>0</v>
      </c>
      <c r="V134" s="95">
        <f t="shared" si="28"/>
        <v>0</v>
      </c>
      <c r="W134" s="95">
        <f t="shared" si="28"/>
        <v>0</v>
      </c>
      <c r="X134" s="95">
        <f t="shared" si="28"/>
        <v>0</v>
      </c>
      <c r="Y134" s="95">
        <f t="shared" si="28"/>
        <v>0</v>
      </c>
      <c r="Z134" s="154"/>
      <c r="AC134"/>
      <c r="AD134"/>
      <c r="AE134"/>
      <c r="AF134"/>
      <c r="AG134"/>
      <c r="AH134"/>
      <c r="AI134"/>
      <c r="AJ134"/>
      <c r="AK134"/>
      <c r="AL134"/>
      <c r="AM134"/>
      <c r="AN134"/>
      <c r="AO134"/>
      <c r="AP134"/>
      <c r="AQ134"/>
      <c r="AR134"/>
      <c r="AS134"/>
      <c r="AT134"/>
      <c r="AU134"/>
      <c r="AV134"/>
      <c r="AW134"/>
      <c r="AX134"/>
      <c r="AY134"/>
      <c r="AZ134"/>
      <c r="BA134"/>
      <c r="BB134"/>
      <c r="BC134"/>
      <c r="BD134"/>
      <c r="BE134"/>
      <c r="BF134"/>
      <c r="BG134"/>
      <c r="BH134"/>
      <c r="BI134"/>
      <c r="BJ134"/>
      <c r="BK134"/>
      <c r="BL134"/>
      <c r="BM134"/>
      <c r="BN134"/>
      <c r="BO134"/>
      <c r="BP134"/>
      <c r="BQ134"/>
      <c r="BR134"/>
      <c r="BS134"/>
      <c r="BT134"/>
      <c r="BU134"/>
      <c r="BV134"/>
      <c r="BW134"/>
      <c r="BX134"/>
      <c r="BY134"/>
      <c r="BZ134"/>
      <c r="CA134"/>
    </row>
    <row r="135" spans="3:79">
      <c r="C135" s="20" t="s">
        <v>62</v>
      </c>
      <c r="E135" s="95">
        <f t="shared" si="28"/>
        <v>0</v>
      </c>
      <c r="F135" s="95">
        <f t="shared" si="28"/>
        <v>0</v>
      </c>
      <c r="G135" s="95">
        <f t="shared" si="28"/>
        <v>0</v>
      </c>
      <c r="H135" s="95">
        <f t="shared" si="28"/>
        <v>0</v>
      </c>
      <c r="I135" s="95">
        <f t="shared" si="28"/>
        <v>0</v>
      </c>
      <c r="J135" s="95">
        <f t="shared" si="28"/>
        <v>0</v>
      </c>
      <c r="K135" s="95">
        <f t="shared" si="28"/>
        <v>0</v>
      </c>
      <c r="L135" s="95">
        <f t="shared" si="28"/>
        <v>0</v>
      </c>
      <c r="M135" s="95">
        <f t="shared" si="28"/>
        <v>0</v>
      </c>
      <c r="N135" s="95">
        <f t="shared" si="28"/>
        <v>0</v>
      </c>
      <c r="O135" s="95">
        <f t="shared" si="28"/>
        <v>0</v>
      </c>
      <c r="P135" s="95">
        <f t="shared" si="28"/>
        <v>0</v>
      </c>
      <c r="Q135" s="95">
        <f t="shared" si="28"/>
        <v>0</v>
      </c>
      <c r="R135" s="95">
        <f t="shared" si="28"/>
        <v>0</v>
      </c>
      <c r="S135" s="95">
        <f t="shared" si="28"/>
        <v>0</v>
      </c>
      <c r="T135" s="95">
        <f t="shared" si="28"/>
        <v>0</v>
      </c>
      <c r="U135" s="95">
        <f t="shared" si="28"/>
        <v>0</v>
      </c>
      <c r="V135" s="95">
        <f t="shared" si="28"/>
        <v>0</v>
      </c>
      <c r="W135" s="95">
        <f t="shared" si="28"/>
        <v>0</v>
      </c>
      <c r="X135" s="95">
        <f t="shared" si="28"/>
        <v>0</v>
      </c>
      <c r="Y135" s="95">
        <f t="shared" si="28"/>
        <v>0</v>
      </c>
      <c r="Z135" s="154"/>
      <c r="AC135"/>
      <c r="AD135"/>
      <c r="AE135"/>
      <c r="AF135"/>
      <c r="AG135"/>
      <c r="AH135"/>
      <c r="AI135"/>
      <c r="AJ135"/>
      <c r="AK135"/>
      <c r="AL135"/>
      <c r="AM135"/>
      <c r="AN135"/>
      <c r="AO135"/>
      <c r="AP135"/>
      <c r="AQ135"/>
      <c r="AR135"/>
      <c r="AS135"/>
      <c r="AT135"/>
      <c r="AU135"/>
      <c r="AV135"/>
      <c r="AW135"/>
      <c r="AX135"/>
      <c r="AY135"/>
      <c r="AZ135"/>
      <c r="BA135"/>
      <c r="BB135"/>
      <c r="BC135"/>
      <c r="BD135"/>
      <c r="BE135"/>
      <c r="BF135"/>
      <c r="BG135"/>
      <c r="BH135"/>
      <c r="BI135"/>
      <c r="BJ135"/>
      <c r="BK135"/>
      <c r="BL135"/>
      <c r="BM135"/>
      <c r="BN135"/>
      <c r="BO135"/>
      <c r="BP135"/>
      <c r="BQ135"/>
      <c r="BR135"/>
      <c r="BS135"/>
      <c r="BT135"/>
      <c r="BU135"/>
      <c r="BV135"/>
      <c r="BW135"/>
      <c r="BX135"/>
      <c r="BY135"/>
      <c r="BZ135"/>
      <c r="CA135"/>
    </row>
    <row r="136" spans="3:79">
      <c r="C136" s="20" t="s">
        <v>63</v>
      </c>
      <c r="E136" s="95">
        <f t="shared" si="28"/>
        <v>0</v>
      </c>
      <c r="F136" s="95">
        <f t="shared" si="28"/>
        <v>0</v>
      </c>
      <c r="G136" s="95">
        <f t="shared" si="28"/>
        <v>0</v>
      </c>
      <c r="H136" s="95">
        <f t="shared" ref="H136:Y136" si="29">H99-H98</f>
        <v>0</v>
      </c>
      <c r="I136" s="95">
        <f t="shared" si="29"/>
        <v>0</v>
      </c>
      <c r="J136" s="95">
        <f t="shared" si="29"/>
        <v>0</v>
      </c>
      <c r="K136" s="95">
        <f t="shared" si="29"/>
        <v>0</v>
      </c>
      <c r="L136" s="95">
        <f t="shared" si="29"/>
        <v>0</v>
      </c>
      <c r="M136" s="95">
        <f t="shared" si="29"/>
        <v>0</v>
      </c>
      <c r="N136" s="95">
        <f t="shared" si="29"/>
        <v>0</v>
      </c>
      <c r="O136" s="95">
        <f t="shared" si="29"/>
        <v>0</v>
      </c>
      <c r="P136" s="95">
        <f t="shared" si="29"/>
        <v>0</v>
      </c>
      <c r="Q136" s="95">
        <f t="shared" si="29"/>
        <v>0</v>
      </c>
      <c r="R136" s="95">
        <f t="shared" si="29"/>
        <v>0</v>
      </c>
      <c r="S136" s="95">
        <f t="shared" si="29"/>
        <v>0</v>
      </c>
      <c r="T136" s="95">
        <f t="shared" si="29"/>
        <v>0</v>
      </c>
      <c r="U136" s="95">
        <f t="shared" si="29"/>
        <v>0</v>
      </c>
      <c r="V136" s="95">
        <f t="shared" si="29"/>
        <v>0</v>
      </c>
      <c r="W136" s="95">
        <f t="shared" si="29"/>
        <v>0</v>
      </c>
      <c r="X136" s="95">
        <f t="shared" si="29"/>
        <v>0</v>
      </c>
      <c r="Y136" s="95">
        <f t="shared" si="29"/>
        <v>0</v>
      </c>
      <c r="Z136" s="154"/>
      <c r="AC136"/>
      <c r="AD136"/>
      <c r="AE136"/>
      <c r="AF136"/>
      <c r="AG136"/>
      <c r="AH136"/>
      <c r="AI136"/>
      <c r="AJ136"/>
      <c r="AK136"/>
      <c r="AL136"/>
      <c r="AM136"/>
      <c r="AN136"/>
      <c r="AO136"/>
      <c r="AP136"/>
      <c r="AQ136"/>
      <c r="AR136"/>
      <c r="AS136"/>
      <c r="AT136"/>
      <c r="AU136"/>
      <c r="AV136"/>
      <c r="AW136"/>
      <c r="AX136"/>
      <c r="AY136"/>
      <c r="AZ136"/>
      <c r="BA136"/>
      <c r="BB136"/>
      <c r="BC136"/>
      <c r="BD136"/>
      <c r="BE136"/>
      <c r="BF136"/>
      <c r="BG136"/>
      <c r="BH136"/>
      <c r="BI136"/>
      <c r="BJ136"/>
      <c r="BK136"/>
      <c r="BL136"/>
      <c r="BM136"/>
      <c r="BN136"/>
      <c r="BO136"/>
      <c r="BP136"/>
      <c r="BQ136"/>
      <c r="BR136"/>
      <c r="BS136"/>
      <c r="BT136"/>
      <c r="BU136"/>
      <c r="BV136"/>
      <c r="BW136"/>
      <c r="BX136"/>
      <c r="BY136"/>
      <c r="BZ136"/>
      <c r="CA136"/>
    </row>
    <row r="137" spans="3:79">
      <c r="C137" s="20" t="s">
        <v>64</v>
      </c>
      <c r="E137" s="95">
        <f t="shared" ref="E137:Y149" si="30">E100-E99</f>
        <v>0</v>
      </c>
      <c r="F137" s="95">
        <f t="shared" si="30"/>
        <v>0</v>
      </c>
      <c r="G137" s="95">
        <f t="shared" si="30"/>
        <v>0</v>
      </c>
      <c r="H137" s="95">
        <f t="shared" si="30"/>
        <v>0</v>
      </c>
      <c r="I137" s="95">
        <f t="shared" si="30"/>
        <v>0</v>
      </c>
      <c r="J137" s="95">
        <f t="shared" si="30"/>
        <v>0</v>
      </c>
      <c r="K137" s="95">
        <f t="shared" si="30"/>
        <v>0</v>
      </c>
      <c r="L137" s="95">
        <f t="shared" si="30"/>
        <v>0</v>
      </c>
      <c r="M137" s="95">
        <f t="shared" si="30"/>
        <v>0</v>
      </c>
      <c r="N137" s="95">
        <f t="shared" si="30"/>
        <v>0</v>
      </c>
      <c r="O137" s="95">
        <f t="shared" si="30"/>
        <v>0</v>
      </c>
      <c r="P137" s="95">
        <f t="shared" si="30"/>
        <v>0</v>
      </c>
      <c r="Q137" s="95">
        <f t="shared" si="30"/>
        <v>0</v>
      </c>
      <c r="R137" s="95">
        <f t="shared" si="30"/>
        <v>0</v>
      </c>
      <c r="S137" s="95">
        <f t="shared" si="30"/>
        <v>0</v>
      </c>
      <c r="T137" s="95">
        <f t="shared" si="30"/>
        <v>0</v>
      </c>
      <c r="U137" s="95">
        <f t="shared" si="30"/>
        <v>0</v>
      </c>
      <c r="V137" s="95">
        <f t="shared" si="30"/>
        <v>0</v>
      </c>
      <c r="W137" s="95">
        <f t="shared" si="30"/>
        <v>0</v>
      </c>
      <c r="X137" s="95">
        <f t="shared" si="30"/>
        <v>0</v>
      </c>
      <c r="Y137" s="95">
        <f t="shared" si="30"/>
        <v>0</v>
      </c>
      <c r="Z137" s="154"/>
      <c r="AC137"/>
      <c r="AD137"/>
      <c r="AE137"/>
      <c r="AF137"/>
      <c r="AG137"/>
      <c r="AH137"/>
      <c r="AI137"/>
      <c r="AJ137"/>
      <c r="AK137"/>
      <c r="AL137"/>
      <c r="AM137"/>
      <c r="AN137"/>
      <c r="AO137"/>
      <c r="AP137"/>
      <c r="AQ137"/>
      <c r="AR137"/>
      <c r="AS137"/>
      <c r="AT137"/>
      <c r="AU137"/>
      <c r="AV137"/>
      <c r="AW137"/>
      <c r="AX137"/>
      <c r="AY137"/>
      <c r="AZ137"/>
      <c r="BA137"/>
      <c r="BB137"/>
      <c r="BC137"/>
      <c r="BD137"/>
      <c r="BE137"/>
      <c r="BF137"/>
      <c r="BG137"/>
      <c r="BH137"/>
      <c r="BI137"/>
      <c r="BJ137"/>
      <c r="BK137"/>
      <c r="BL137"/>
      <c r="BM137"/>
      <c r="BN137"/>
      <c r="BO137"/>
      <c r="BP137"/>
      <c r="BQ137"/>
      <c r="BR137"/>
      <c r="BS137"/>
      <c r="BT137"/>
      <c r="BU137"/>
      <c r="BV137"/>
      <c r="BW137"/>
      <c r="BX137"/>
      <c r="BY137"/>
      <c r="BZ137"/>
      <c r="CA137"/>
    </row>
    <row r="138" spans="3:79">
      <c r="C138" s="20" t="s">
        <v>65</v>
      </c>
      <c r="E138" s="95">
        <f t="shared" si="30"/>
        <v>0</v>
      </c>
      <c r="F138" s="95">
        <f t="shared" si="30"/>
        <v>0</v>
      </c>
      <c r="G138" s="95">
        <f t="shared" si="30"/>
        <v>0</v>
      </c>
      <c r="H138" s="95">
        <f t="shared" si="30"/>
        <v>0</v>
      </c>
      <c r="I138" s="95">
        <f t="shared" si="30"/>
        <v>0</v>
      </c>
      <c r="J138" s="95">
        <f t="shared" si="30"/>
        <v>0</v>
      </c>
      <c r="K138" s="95">
        <f t="shared" si="30"/>
        <v>0</v>
      </c>
      <c r="L138" s="95">
        <f t="shared" si="30"/>
        <v>0</v>
      </c>
      <c r="M138" s="95">
        <f t="shared" si="30"/>
        <v>0</v>
      </c>
      <c r="N138" s="95">
        <f t="shared" si="30"/>
        <v>0</v>
      </c>
      <c r="O138" s="95">
        <f t="shared" si="30"/>
        <v>0</v>
      </c>
      <c r="P138" s="95">
        <f t="shared" si="30"/>
        <v>0</v>
      </c>
      <c r="Q138" s="95">
        <f t="shared" si="30"/>
        <v>0</v>
      </c>
      <c r="R138" s="95">
        <f t="shared" si="30"/>
        <v>0</v>
      </c>
      <c r="S138" s="95">
        <f t="shared" si="30"/>
        <v>0</v>
      </c>
      <c r="T138" s="95">
        <f t="shared" si="30"/>
        <v>0</v>
      </c>
      <c r="U138" s="95">
        <f t="shared" si="30"/>
        <v>0</v>
      </c>
      <c r="V138" s="95">
        <f t="shared" si="30"/>
        <v>0</v>
      </c>
      <c r="W138" s="95">
        <f t="shared" si="30"/>
        <v>0</v>
      </c>
      <c r="X138" s="95">
        <f t="shared" si="30"/>
        <v>0</v>
      </c>
      <c r="Y138" s="95">
        <f t="shared" si="30"/>
        <v>0</v>
      </c>
      <c r="Z138" s="154"/>
      <c r="AC138"/>
      <c r="AD138"/>
      <c r="AE138"/>
      <c r="AF138"/>
      <c r="AG138"/>
      <c r="AH138"/>
      <c r="AI138"/>
      <c r="AJ138"/>
      <c r="AK138"/>
      <c r="AL138"/>
      <c r="AM138"/>
      <c r="AN138"/>
      <c r="AO138"/>
      <c r="AP138"/>
      <c r="AQ138"/>
      <c r="AR138"/>
      <c r="AS138"/>
      <c r="AT138"/>
      <c r="AU138"/>
      <c r="AV138"/>
      <c r="AW138"/>
      <c r="AX138"/>
      <c r="AY138"/>
      <c r="AZ138"/>
      <c r="BA138"/>
      <c r="BB138"/>
      <c r="BC138"/>
      <c r="BD138"/>
      <c r="BE138"/>
      <c r="BF138"/>
      <c r="BG138"/>
      <c r="BH138"/>
      <c r="BI138"/>
      <c r="BJ138"/>
      <c r="BK138"/>
      <c r="BL138"/>
      <c r="BM138"/>
      <c r="BN138"/>
      <c r="BO138"/>
      <c r="BP138"/>
      <c r="BQ138"/>
      <c r="BR138"/>
      <c r="BS138"/>
      <c r="BT138"/>
      <c r="BU138"/>
      <c r="BV138"/>
      <c r="BW138"/>
      <c r="BX138"/>
      <c r="BY138"/>
      <c r="BZ138"/>
      <c r="CA138"/>
    </row>
    <row r="139" spans="3:79">
      <c r="C139" s="20" t="s">
        <v>66</v>
      </c>
      <c r="E139" s="95">
        <f t="shared" si="30"/>
        <v>0</v>
      </c>
      <c r="F139" s="95">
        <f t="shared" si="30"/>
        <v>0</v>
      </c>
      <c r="G139" s="95">
        <f t="shared" si="30"/>
        <v>0</v>
      </c>
      <c r="H139" s="95">
        <f t="shared" si="30"/>
        <v>0</v>
      </c>
      <c r="I139" s="95">
        <f t="shared" si="30"/>
        <v>0</v>
      </c>
      <c r="J139" s="95">
        <f t="shared" si="30"/>
        <v>0</v>
      </c>
      <c r="K139" s="95">
        <f t="shared" si="30"/>
        <v>0</v>
      </c>
      <c r="L139" s="95">
        <f t="shared" si="30"/>
        <v>0</v>
      </c>
      <c r="M139" s="95">
        <f t="shared" si="30"/>
        <v>0</v>
      </c>
      <c r="N139" s="95">
        <f t="shared" si="30"/>
        <v>0</v>
      </c>
      <c r="O139" s="95">
        <f t="shared" si="30"/>
        <v>0</v>
      </c>
      <c r="P139" s="95">
        <f t="shared" si="30"/>
        <v>0</v>
      </c>
      <c r="Q139" s="95">
        <f t="shared" si="30"/>
        <v>0</v>
      </c>
      <c r="R139" s="95">
        <f t="shared" si="30"/>
        <v>0</v>
      </c>
      <c r="S139" s="95">
        <f t="shared" si="30"/>
        <v>0</v>
      </c>
      <c r="T139" s="95">
        <f t="shared" si="30"/>
        <v>0</v>
      </c>
      <c r="U139" s="95">
        <f t="shared" si="30"/>
        <v>0</v>
      </c>
      <c r="V139" s="95">
        <f t="shared" si="30"/>
        <v>0</v>
      </c>
      <c r="W139" s="95">
        <f t="shared" si="30"/>
        <v>0</v>
      </c>
      <c r="X139" s="95">
        <f t="shared" si="30"/>
        <v>0</v>
      </c>
      <c r="Y139" s="95">
        <f t="shared" si="30"/>
        <v>0</v>
      </c>
      <c r="Z139" s="154"/>
      <c r="AC139"/>
      <c r="AD139"/>
      <c r="AE139"/>
      <c r="AF139"/>
      <c r="AG139"/>
      <c r="AH139"/>
      <c r="AI139"/>
      <c r="AJ139"/>
      <c r="AK139"/>
      <c r="AL139"/>
      <c r="AM139"/>
      <c r="AN139"/>
      <c r="AO139"/>
      <c r="AP139"/>
      <c r="AQ139"/>
      <c r="AR139"/>
      <c r="AS139"/>
      <c r="AT139"/>
      <c r="AU139"/>
      <c r="AV139"/>
      <c r="AW139"/>
      <c r="AX139"/>
      <c r="AY139"/>
      <c r="AZ139"/>
      <c r="BA139"/>
      <c r="BB139"/>
      <c r="BC139"/>
      <c r="BD139"/>
      <c r="BE139"/>
      <c r="BF139"/>
      <c r="BG139"/>
      <c r="BH139"/>
      <c r="BI139"/>
      <c r="BJ139"/>
      <c r="BK139"/>
      <c r="BL139"/>
      <c r="BM139"/>
      <c r="BN139"/>
      <c r="BO139"/>
      <c r="BP139"/>
      <c r="BQ139"/>
      <c r="BR139"/>
      <c r="BS139"/>
      <c r="BT139"/>
      <c r="BU139"/>
      <c r="BV139"/>
      <c r="BW139"/>
      <c r="BX139"/>
      <c r="BY139"/>
      <c r="BZ139"/>
      <c r="CA139"/>
    </row>
    <row r="140" spans="3:79">
      <c r="C140" s="20" t="s">
        <v>67</v>
      </c>
      <c r="E140" s="95">
        <f t="shared" si="30"/>
        <v>0</v>
      </c>
      <c r="F140" s="95">
        <f t="shared" si="30"/>
        <v>0</v>
      </c>
      <c r="G140" s="95">
        <f t="shared" si="30"/>
        <v>0</v>
      </c>
      <c r="H140" s="95">
        <f t="shared" si="30"/>
        <v>0</v>
      </c>
      <c r="I140" s="95">
        <f t="shared" si="30"/>
        <v>0</v>
      </c>
      <c r="J140" s="95">
        <f t="shared" si="30"/>
        <v>0</v>
      </c>
      <c r="K140" s="95">
        <f t="shared" si="30"/>
        <v>0</v>
      </c>
      <c r="L140" s="95">
        <f t="shared" si="30"/>
        <v>0</v>
      </c>
      <c r="M140" s="95">
        <f t="shared" si="30"/>
        <v>0</v>
      </c>
      <c r="N140" s="95">
        <f t="shared" si="30"/>
        <v>0</v>
      </c>
      <c r="O140" s="95">
        <f t="shared" si="30"/>
        <v>0</v>
      </c>
      <c r="P140" s="95">
        <f t="shared" si="30"/>
        <v>0</v>
      </c>
      <c r="Q140" s="95">
        <f t="shared" si="30"/>
        <v>0</v>
      </c>
      <c r="R140" s="95">
        <f t="shared" si="30"/>
        <v>0</v>
      </c>
      <c r="S140" s="95">
        <f t="shared" si="30"/>
        <v>0</v>
      </c>
      <c r="T140" s="95">
        <f t="shared" si="30"/>
        <v>0</v>
      </c>
      <c r="U140" s="95">
        <f t="shared" si="30"/>
        <v>0</v>
      </c>
      <c r="V140" s="95">
        <f t="shared" si="30"/>
        <v>0</v>
      </c>
      <c r="W140" s="95">
        <f t="shared" si="30"/>
        <v>0</v>
      </c>
      <c r="X140" s="95">
        <f t="shared" si="30"/>
        <v>0</v>
      </c>
      <c r="Y140" s="95">
        <f t="shared" si="30"/>
        <v>0</v>
      </c>
      <c r="Z140" s="154"/>
      <c r="AC140"/>
      <c r="AD140"/>
      <c r="AE140"/>
      <c r="AF140"/>
      <c r="AG140"/>
      <c r="AH140"/>
      <c r="AI140"/>
      <c r="AJ140"/>
      <c r="AK140"/>
      <c r="AL140"/>
      <c r="AM140"/>
      <c r="AN140"/>
      <c r="AO140"/>
      <c r="AP140"/>
      <c r="AQ140"/>
      <c r="AR140"/>
      <c r="AS140"/>
      <c r="AT140"/>
      <c r="AU140"/>
      <c r="AV140"/>
      <c r="AW140"/>
      <c r="AX140"/>
      <c r="AY140"/>
      <c r="AZ140"/>
      <c r="BA140"/>
      <c r="BB140"/>
      <c r="BC140"/>
      <c r="BD140"/>
      <c r="BE140"/>
      <c r="BF140"/>
      <c r="BG140"/>
      <c r="BH140"/>
      <c r="BI140"/>
      <c r="BJ140"/>
      <c r="BK140"/>
      <c r="BL140"/>
      <c r="BM140"/>
      <c r="BN140"/>
      <c r="BO140"/>
      <c r="BP140"/>
      <c r="BQ140"/>
      <c r="BR140"/>
      <c r="BS140"/>
      <c r="BT140"/>
      <c r="BU140"/>
      <c r="BV140"/>
      <c r="BW140"/>
      <c r="BX140"/>
      <c r="BY140"/>
      <c r="BZ140"/>
      <c r="CA140"/>
    </row>
    <row r="141" spans="3:79">
      <c r="C141" s="20" t="s">
        <v>68</v>
      </c>
      <c r="E141" s="95">
        <f t="shared" si="30"/>
        <v>0</v>
      </c>
      <c r="F141" s="95">
        <f t="shared" si="30"/>
        <v>0</v>
      </c>
      <c r="G141" s="95">
        <f t="shared" si="30"/>
        <v>0</v>
      </c>
      <c r="H141" s="95">
        <f t="shared" si="30"/>
        <v>0</v>
      </c>
      <c r="I141" s="95">
        <f t="shared" si="30"/>
        <v>0</v>
      </c>
      <c r="J141" s="95">
        <f t="shared" si="30"/>
        <v>0</v>
      </c>
      <c r="K141" s="95">
        <f t="shared" si="30"/>
        <v>0</v>
      </c>
      <c r="L141" s="95">
        <f t="shared" si="30"/>
        <v>0</v>
      </c>
      <c r="M141" s="95">
        <f t="shared" si="30"/>
        <v>0</v>
      </c>
      <c r="N141" s="95">
        <f t="shared" si="30"/>
        <v>0</v>
      </c>
      <c r="O141" s="95">
        <f t="shared" si="30"/>
        <v>0</v>
      </c>
      <c r="P141" s="95">
        <f t="shared" si="30"/>
        <v>0</v>
      </c>
      <c r="Q141" s="95">
        <f t="shared" si="30"/>
        <v>0</v>
      </c>
      <c r="R141" s="95">
        <f t="shared" si="30"/>
        <v>0</v>
      </c>
      <c r="S141" s="95">
        <f t="shared" si="30"/>
        <v>0</v>
      </c>
      <c r="T141" s="95">
        <f t="shared" si="30"/>
        <v>0</v>
      </c>
      <c r="U141" s="95">
        <f t="shared" si="30"/>
        <v>0</v>
      </c>
      <c r="V141" s="95">
        <f t="shared" si="30"/>
        <v>0</v>
      </c>
      <c r="W141" s="95">
        <f t="shared" si="30"/>
        <v>0</v>
      </c>
      <c r="X141" s="95">
        <f t="shared" si="30"/>
        <v>0</v>
      </c>
      <c r="Y141" s="95">
        <f t="shared" si="30"/>
        <v>0</v>
      </c>
      <c r="Z141" s="154"/>
      <c r="AC141"/>
      <c r="AD141"/>
      <c r="AE141"/>
      <c r="AF141"/>
      <c r="AG141"/>
      <c r="AH141"/>
      <c r="AI141"/>
      <c r="AJ141"/>
      <c r="AK141"/>
      <c r="AL141"/>
      <c r="AM141"/>
      <c r="AN141"/>
      <c r="AO141"/>
      <c r="AP141"/>
      <c r="AQ141"/>
      <c r="AR141"/>
      <c r="AS141"/>
      <c r="AT141"/>
      <c r="AU141"/>
      <c r="AV141"/>
      <c r="AW141"/>
      <c r="AX141"/>
      <c r="AY141"/>
      <c r="AZ141"/>
      <c r="BA141"/>
      <c r="BB141"/>
      <c r="BC141"/>
      <c r="BD141"/>
      <c r="BE141"/>
      <c r="BF141"/>
      <c r="BG141"/>
      <c r="BH141"/>
      <c r="BI141"/>
      <c r="BJ141"/>
      <c r="BK141"/>
      <c r="BL141"/>
      <c r="BM141"/>
      <c r="BN141"/>
      <c r="BO141"/>
      <c r="BP141"/>
      <c r="BQ141"/>
      <c r="BR141"/>
      <c r="BS141"/>
      <c r="BT141"/>
      <c r="BU141"/>
      <c r="BV141"/>
      <c r="BW141"/>
      <c r="BX141"/>
      <c r="BY141"/>
      <c r="BZ141"/>
      <c r="CA141"/>
    </row>
    <row r="142" spans="3:79">
      <c r="C142" s="20" t="s">
        <v>69</v>
      </c>
      <c r="E142" s="95">
        <f t="shared" si="30"/>
        <v>0</v>
      </c>
      <c r="F142" s="95">
        <f t="shared" si="30"/>
        <v>0</v>
      </c>
      <c r="G142" s="95">
        <f t="shared" si="30"/>
        <v>0</v>
      </c>
      <c r="H142" s="95">
        <f t="shared" si="30"/>
        <v>0</v>
      </c>
      <c r="I142" s="95">
        <f t="shared" si="30"/>
        <v>0</v>
      </c>
      <c r="J142" s="95">
        <f t="shared" si="30"/>
        <v>0</v>
      </c>
      <c r="K142" s="95">
        <f t="shared" si="30"/>
        <v>0</v>
      </c>
      <c r="L142" s="95">
        <f t="shared" si="30"/>
        <v>0</v>
      </c>
      <c r="M142" s="95">
        <f t="shared" si="30"/>
        <v>0</v>
      </c>
      <c r="N142" s="95">
        <f t="shared" si="30"/>
        <v>0</v>
      </c>
      <c r="O142" s="95">
        <f t="shared" si="30"/>
        <v>0</v>
      </c>
      <c r="P142" s="95">
        <f t="shared" si="30"/>
        <v>0</v>
      </c>
      <c r="Q142" s="95">
        <f t="shared" si="30"/>
        <v>0</v>
      </c>
      <c r="R142" s="95">
        <f t="shared" si="30"/>
        <v>0</v>
      </c>
      <c r="S142" s="95">
        <f t="shared" si="30"/>
        <v>0</v>
      </c>
      <c r="T142" s="95">
        <f t="shared" si="30"/>
        <v>0</v>
      </c>
      <c r="U142" s="95">
        <f t="shared" si="30"/>
        <v>0</v>
      </c>
      <c r="V142" s="95">
        <f t="shared" si="30"/>
        <v>0</v>
      </c>
      <c r="W142" s="95">
        <f t="shared" si="30"/>
        <v>0</v>
      </c>
      <c r="X142" s="95">
        <f t="shared" si="30"/>
        <v>0</v>
      </c>
      <c r="Y142" s="95">
        <f t="shared" si="30"/>
        <v>0</v>
      </c>
      <c r="Z142" s="154"/>
      <c r="AC142"/>
      <c r="AD142"/>
      <c r="AE142"/>
      <c r="AF142"/>
      <c r="AG142"/>
      <c r="AH142"/>
      <c r="AI142"/>
      <c r="AJ142"/>
      <c r="AK142"/>
      <c r="AL142"/>
      <c r="AM142"/>
      <c r="AN142"/>
      <c r="AO142"/>
      <c r="AP142"/>
      <c r="AQ142"/>
      <c r="AR142"/>
      <c r="AS142"/>
      <c r="AT142"/>
      <c r="AU142"/>
      <c r="AV142"/>
      <c r="AW142"/>
      <c r="AX142"/>
      <c r="AY142"/>
      <c r="AZ142"/>
      <c r="BA142"/>
      <c r="BB142"/>
      <c r="BC142"/>
      <c r="BD142"/>
      <c r="BE142"/>
      <c r="BF142"/>
      <c r="BG142"/>
      <c r="BH142"/>
      <c r="BI142"/>
      <c r="BJ142"/>
      <c r="BK142"/>
      <c r="BL142"/>
      <c r="BM142"/>
      <c r="BN142"/>
      <c r="BO142"/>
      <c r="BP142"/>
      <c r="BQ142"/>
      <c r="BR142"/>
      <c r="BS142"/>
      <c r="BT142"/>
      <c r="BU142"/>
      <c r="BV142"/>
      <c r="BW142"/>
      <c r="BX142"/>
      <c r="BY142"/>
      <c r="BZ142"/>
      <c r="CA142"/>
    </row>
    <row r="143" spans="3:79">
      <c r="C143" s="20" t="s">
        <v>70</v>
      </c>
      <c r="E143" s="95">
        <f t="shared" si="30"/>
        <v>0</v>
      </c>
      <c r="F143" s="95">
        <f t="shared" si="30"/>
        <v>0</v>
      </c>
      <c r="G143" s="95">
        <f t="shared" si="30"/>
        <v>0</v>
      </c>
      <c r="H143" s="95">
        <f t="shared" si="30"/>
        <v>0</v>
      </c>
      <c r="I143" s="95">
        <f t="shared" si="30"/>
        <v>0</v>
      </c>
      <c r="J143" s="95">
        <f t="shared" si="30"/>
        <v>0</v>
      </c>
      <c r="K143" s="95">
        <f t="shared" si="30"/>
        <v>0</v>
      </c>
      <c r="L143" s="95">
        <f t="shared" si="30"/>
        <v>0</v>
      </c>
      <c r="M143" s="95">
        <f t="shared" si="30"/>
        <v>0</v>
      </c>
      <c r="N143" s="95">
        <f t="shared" si="30"/>
        <v>0</v>
      </c>
      <c r="O143" s="95">
        <f t="shared" si="30"/>
        <v>0</v>
      </c>
      <c r="P143" s="95">
        <f t="shared" si="30"/>
        <v>0</v>
      </c>
      <c r="Q143" s="95">
        <f t="shared" si="30"/>
        <v>0</v>
      </c>
      <c r="R143" s="95">
        <f t="shared" si="30"/>
        <v>0</v>
      </c>
      <c r="S143" s="95">
        <f t="shared" si="30"/>
        <v>0</v>
      </c>
      <c r="T143" s="95">
        <f t="shared" si="30"/>
        <v>0</v>
      </c>
      <c r="U143" s="95">
        <f t="shared" si="30"/>
        <v>0</v>
      </c>
      <c r="V143" s="95">
        <f t="shared" si="30"/>
        <v>0</v>
      </c>
      <c r="W143" s="95">
        <f t="shared" si="30"/>
        <v>0</v>
      </c>
      <c r="X143" s="95">
        <f t="shared" si="30"/>
        <v>0</v>
      </c>
      <c r="Y143" s="95">
        <f t="shared" si="30"/>
        <v>0</v>
      </c>
      <c r="Z143" s="154"/>
      <c r="AC143"/>
      <c r="AD143"/>
      <c r="AE143"/>
      <c r="AF143"/>
      <c r="AG143"/>
      <c r="AH143"/>
      <c r="AI143"/>
      <c r="AJ143"/>
      <c r="AK143"/>
      <c r="AL143"/>
      <c r="AM143"/>
      <c r="AN143"/>
      <c r="AO143"/>
      <c r="AP143"/>
      <c r="AQ143"/>
      <c r="AR143"/>
      <c r="AS143"/>
      <c r="AT143"/>
      <c r="AU143"/>
      <c r="AV143"/>
      <c r="AW143"/>
      <c r="AX143"/>
      <c r="AY143"/>
      <c r="AZ143"/>
      <c r="BA143"/>
      <c r="BB143"/>
      <c r="BC143"/>
      <c r="BD143"/>
      <c r="BE143"/>
      <c r="BF143"/>
      <c r="BG143"/>
      <c r="BH143"/>
      <c r="BI143"/>
      <c r="BJ143"/>
      <c r="BK143"/>
      <c r="BL143"/>
      <c r="BM143"/>
      <c r="BN143"/>
      <c r="BO143"/>
      <c r="BP143"/>
      <c r="BQ143"/>
      <c r="BR143"/>
      <c r="BS143"/>
      <c r="BT143"/>
      <c r="BU143"/>
      <c r="BV143"/>
      <c r="BW143"/>
      <c r="BX143"/>
      <c r="BY143"/>
      <c r="BZ143"/>
      <c r="CA143"/>
    </row>
    <row r="144" spans="3:79">
      <c r="C144" s="20" t="s">
        <v>330</v>
      </c>
      <c r="E144" s="95">
        <f t="shared" si="30"/>
        <v>0</v>
      </c>
      <c r="F144" s="95">
        <f t="shared" si="30"/>
        <v>0</v>
      </c>
      <c r="G144" s="95">
        <f t="shared" si="30"/>
        <v>0</v>
      </c>
      <c r="H144" s="95">
        <f t="shared" si="30"/>
        <v>0</v>
      </c>
      <c r="I144" s="95">
        <f t="shared" si="30"/>
        <v>0</v>
      </c>
      <c r="J144" s="95">
        <f t="shared" si="30"/>
        <v>0</v>
      </c>
      <c r="K144" s="95">
        <f t="shared" si="30"/>
        <v>0</v>
      </c>
      <c r="L144" s="95">
        <f t="shared" si="30"/>
        <v>0</v>
      </c>
      <c r="M144" s="95">
        <f t="shared" si="30"/>
        <v>0</v>
      </c>
      <c r="N144" s="95">
        <f t="shared" si="30"/>
        <v>0</v>
      </c>
      <c r="O144" s="95">
        <f t="shared" si="30"/>
        <v>0</v>
      </c>
      <c r="P144" s="95">
        <f t="shared" si="30"/>
        <v>0</v>
      </c>
      <c r="Q144" s="95">
        <f t="shared" si="30"/>
        <v>0</v>
      </c>
      <c r="R144" s="95">
        <f t="shared" si="30"/>
        <v>0</v>
      </c>
      <c r="S144" s="95">
        <f t="shared" si="30"/>
        <v>0</v>
      </c>
      <c r="T144" s="95">
        <f t="shared" si="30"/>
        <v>0</v>
      </c>
      <c r="U144" s="95">
        <f t="shared" si="30"/>
        <v>0</v>
      </c>
      <c r="V144" s="95">
        <f t="shared" si="30"/>
        <v>0</v>
      </c>
      <c r="W144" s="95">
        <f t="shared" si="30"/>
        <v>0</v>
      </c>
      <c r="X144" s="95">
        <f t="shared" si="30"/>
        <v>0</v>
      </c>
      <c r="Y144" s="95">
        <f t="shared" si="30"/>
        <v>0</v>
      </c>
      <c r="Z144" s="154"/>
      <c r="AC144"/>
      <c r="AD144"/>
      <c r="AE144"/>
      <c r="AF144"/>
      <c r="AG144"/>
      <c r="AH144"/>
      <c r="AI144"/>
      <c r="AJ144"/>
      <c r="AK144"/>
      <c r="AL144"/>
      <c r="AM144"/>
      <c r="AN144"/>
      <c r="AO144"/>
      <c r="AP144"/>
      <c r="AQ144"/>
      <c r="AR144"/>
      <c r="AS144"/>
      <c r="AT144"/>
      <c r="AU144"/>
      <c r="AV144"/>
      <c r="AW144"/>
      <c r="AX144"/>
      <c r="AY144"/>
      <c r="AZ144"/>
      <c r="BA144"/>
      <c r="BB144"/>
      <c r="BC144"/>
      <c r="BD144"/>
      <c r="BE144"/>
      <c r="BF144"/>
      <c r="BG144"/>
      <c r="BH144"/>
      <c r="BI144"/>
      <c r="BJ144"/>
      <c r="BK144"/>
      <c r="BL144"/>
      <c r="BM144"/>
      <c r="BN144"/>
      <c r="BO144"/>
      <c r="BP144"/>
      <c r="BQ144"/>
      <c r="BR144"/>
      <c r="BS144"/>
      <c r="BT144"/>
      <c r="BU144"/>
      <c r="BV144"/>
      <c r="BW144"/>
      <c r="BX144"/>
      <c r="BY144"/>
      <c r="BZ144"/>
      <c r="CA144"/>
    </row>
    <row r="145" spans="3:79">
      <c r="C145" s="20" t="s">
        <v>332</v>
      </c>
      <c r="E145" s="95">
        <f t="shared" si="30"/>
        <v>0</v>
      </c>
      <c r="F145" s="95">
        <f t="shared" si="30"/>
        <v>0</v>
      </c>
      <c r="G145" s="95">
        <f t="shared" si="30"/>
        <v>0</v>
      </c>
      <c r="H145" s="95">
        <f t="shared" si="30"/>
        <v>0</v>
      </c>
      <c r="I145" s="95">
        <f t="shared" si="30"/>
        <v>0</v>
      </c>
      <c r="J145" s="95">
        <f t="shared" si="30"/>
        <v>0</v>
      </c>
      <c r="K145" s="95">
        <f t="shared" si="30"/>
        <v>0</v>
      </c>
      <c r="L145" s="95">
        <f t="shared" si="30"/>
        <v>0</v>
      </c>
      <c r="M145" s="95">
        <f t="shared" si="30"/>
        <v>0</v>
      </c>
      <c r="N145" s="95">
        <f t="shared" si="30"/>
        <v>0</v>
      </c>
      <c r="O145" s="95">
        <f t="shared" si="30"/>
        <v>0</v>
      </c>
      <c r="P145" s="95">
        <f t="shared" si="30"/>
        <v>0</v>
      </c>
      <c r="Q145" s="95">
        <f t="shared" si="30"/>
        <v>0</v>
      </c>
      <c r="R145" s="95">
        <f t="shared" si="30"/>
        <v>0</v>
      </c>
      <c r="S145" s="95">
        <f t="shared" si="30"/>
        <v>0</v>
      </c>
      <c r="T145" s="95">
        <f t="shared" si="30"/>
        <v>0</v>
      </c>
      <c r="U145" s="95">
        <f t="shared" si="30"/>
        <v>0</v>
      </c>
      <c r="V145" s="95">
        <f t="shared" si="30"/>
        <v>0</v>
      </c>
      <c r="W145" s="95">
        <f t="shared" si="30"/>
        <v>0</v>
      </c>
      <c r="X145" s="95">
        <f t="shared" si="30"/>
        <v>0</v>
      </c>
      <c r="Y145" s="95">
        <f t="shared" si="30"/>
        <v>0</v>
      </c>
      <c r="Z145" s="154"/>
      <c r="AC145"/>
      <c r="AD145"/>
      <c r="AE145"/>
      <c r="AF145"/>
      <c r="AG145"/>
      <c r="AH145"/>
      <c r="AI145"/>
      <c r="AJ145"/>
      <c r="AK145"/>
      <c r="AL145"/>
      <c r="AM145"/>
      <c r="AN145"/>
      <c r="AO145"/>
      <c r="AP145"/>
      <c r="AQ145"/>
      <c r="AR145"/>
      <c r="AS145"/>
      <c r="AT145"/>
      <c r="AU145"/>
      <c r="AV145"/>
      <c r="AW145"/>
      <c r="AX145"/>
      <c r="AY145"/>
      <c r="AZ145"/>
      <c r="BA145"/>
      <c r="BB145"/>
      <c r="BC145"/>
      <c r="BD145"/>
      <c r="BE145"/>
      <c r="BF145"/>
      <c r="BG145"/>
      <c r="BH145"/>
      <c r="BI145"/>
      <c r="BJ145"/>
      <c r="BK145"/>
      <c r="BL145"/>
      <c r="BM145"/>
      <c r="BN145"/>
      <c r="BO145"/>
      <c r="BP145"/>
      <c r="BQ145"/>
      <c r="BR145"/>
      <c r="BS145"/>
      <c r="BT145"/>
      <c r="BU145"/>
      <c r="BV145"/>
      <c r="BW145"/>
      <c r="BX145"/>
      <c r="BY145"/>
      <c r="BZ145"/>
      <c r="CA145"/>
    </row>
    <row r="146" spans="3:79">
      <c r="C146" s="20" t="s">
        <v>335</v>
      </c>
      <c r="E146" s="95">
        <f t="shared" si="30"/>
        <v>0</v>
      </c>
      <c r="F146" s="95">
        <f t="shared" si="30"/>
        <v>0</v>
      </c>
      <c r="G146" s="95">
        <f t="shared" si="30"/>
        <v>0</v>
      </c>
      <c r="H146" s="95">
        <f t="shared" si="30"/>
        <v>0</v>
      </c>
      <c r="I146" s="95">
        <f t="shared" si="30"/>
        <v>0</v>
      </c>
      <c r="J146" s="95">
        <f t="shared" si="30"/>
        <v>0</v>
      </c>
      <c r="K146" s="95">
        <f t="shared" si="30"/>
        <v>0</v>
      </c>
      <c r="L146" s="95">
        <f t="shared" si="30"/>
        <v>0</v>
      </c>
      <c r="M146" s="95">
        <f t="shared" si="30"/>
        <v>0</v>
      </c>
      <c r="N146" s="95">
        <f t="shared" si="30"/>
        <v>0</v>
      </c>
      <c r="O146" s="95">
        <f t="shared" si="30"/>
        <v>0</v>
      </c>
      <c r="P146" s="95">
        <f t="shared" si="30"/>
        <v>0</v>
      </c>
      <c r="Q146" s="95">
        <f t="shared" si="30"/>
        <v>0</v>
      </c>
      <c r="R146" s="95">
        <f t="shared" si="30"/>
        <v>0</v>
      </c>
      <c r="S146" s="95">
        <f t="shared" si="30"/>
        <v>0</v>
      </c>
      <c r="T146" s="95">
        <f t="shared" si="30"/>
        <v>0</v>
      </c>
      <c r="U146" s="95">
        <f t="shared" si="30"/>
        <v>0</v>
      </c>
      <c r="V146" s="95">
        <f t="shared" si="30"/>
        <v>0</v>
      </c>
      <c r="W146" s="95">
        <f t="shared" si="30"/>
        <v>0</v>
      </c>
      <c r="X146" s="95">
        <f t="shared" si="30"/>
        <v>0</v>
      </c>
      <c r="Y146" s="95">
        <f t="shared" si="30"/>
        <v>0</v>
      </c>
      <c r="Z146" s="154"/>
      <c r="AC146"/>
      <c r="AD146"/>
      <c r="AE146"/>
      <c r="AF146"/>
      <c r="AG146"/>
      <c r="AH146"/>
      <c r="AI146"/>
      <c r="AJ146"/>
      <c r="AK146"/>
      <c r="AL146"/>
      <c r="AM146"/>
      <c r="AN146"/>
      <c r="AO146"/>
      <c r="AP146"/>
      <c r="AQ146"/>
      <c r="AR146"/>
      <c r="AS146"/>
      <c r="AT146"/>
      <c r="AU146"/>
      <c r="AV146"/>
      <c r="AW146"/>
      <c r="AX146"/>
      <c r="AY146"/>
      <c r="AZ146"/>
      <c r="BA146"/>
      <c r="BB146"/>
      <c r="BC146"/>
      <c r="BD146"/>
      <c r="BE146"/>
      <c r="BF146"/>
      <c r="BG146"/>
      <c r="BH146"/>
      <c r="BI146"/>
      <c r="BJ146"/>
      <c r="BK146"/>
      <c r="BL146"/>
      <c r="BM146"/>
      <c r="BN146"/>
      <c r="BO146"/>
      <c r="BP146"/>
      <c r="BQ146"/>
      <c r="BR146"/>
      <c r="BS146"/>
      <c r="BT146"/>
      <c r="BU146"/>
      <c r="BV146"/>
      <c r="BW146"/>
      <c r="BX146"/>
      <c r="BY146"/>
      <c r="BZ146"/>
      <c r="CA146"/>
    </row>
    <row r="147" spans="3:79">
      <c r="C147" s="20" t="s">
        <v>338</v>
      </c>
      <c r="E147" s="95">
        <f t="shared" si="30"/>
        <v>0</v>
      </c>
      <c r="F147" s="95">
        <f t="shared" si="30"/>
        <v>0</v>
      </c>
      <c r="G147" s="95">
        <f t="shared" si="30"/>
        <v>0</v>
      </c>
      <c r="H147" s="95">
        <f t="shared" si="30"/>
        <v>0</v>
      </c>
      <c r="I147" s="95">
        <f t="shared" si="30"/>
        <v>0</v>
      </c>
      <c r="J147" s="95">
        <f t="shared" si="30"/>
        <v>0</v>
      </c>
      <c r="K147" s="95">
        <f t="shared" si="30"/>
        <v>0</v>
      </c>
      <c r="L147" s="95">
        <f t="shared" si="30"/>
        <v>0</v>
      </c>
      <c r="M147" s="95">
        <f t="shared" si="30"/>
        <v>0</v>
      </c>
      <c r="N147" s="95">
        <f t="shared" si="30"/>
        <v>0</v>
      </c>
      <c r="O147" s="95">
        <f t="shared" si="30"/>
        <v>0</v>
      </c>
      <c r="P147" s="95">
        <f t="shared" si="30"/>
        <v>0</v>
      </c>
      <c r="Q147" s="95">
        <f t="shared" si="30"/>
        <v>0</v>
      </c>
      <c r="R147" s="95">
        <f t="shared" si="30"/>
        <v>0</v>
      </c>
      <c r="S147" s="95">
        <f t="shared" si="30"/>
        <v>0</v>
      </c>
      <c r="T147" s="95">
        <f t="shared" si="30"/>
        <v>0</v>
      </c>
      <c r="U147" s="95">
        <f t="shared" si="30"/>
        <v>0</v>
      </c>
      <c r="V147" s="95">
        <f t="shared" si="30"/>
        <v>0</v>
      </c>
      <c r="W147" s="95">
        <f t="shared" si="30"/>
        <v>0</v>
      </c>
      <c r="X147" s="95">
        <f t="shared" si="30"/>
        <v>0</v>
      </c>
      <c r="Y147" s="95">
        <f t="shared" si="30"/>
        <v>0</v>
      </c>
      <c r="Z147" s="154"/>
      <c r="AC147"/>
      <c r="AD147"/>
      <c r="AE147"/>
      <c r="AF147"/>
      <c r="AG147"/>
      <c r="AH147"/>
      <c r="AI147"/>
      <c r="AJ147"/>
      <c r="AK147"/>
      <c r="AL147"/>
      <c r="AM147"/>
      <c r="AN147"/>
      <c r="AO147"/>
      <c r="AP147"/>
      <c r="AQ147"/>
      <c r="AR147"/>
      <c r="AS147"/>
      <c r="AT147"/>
      <c r="AU147"/>
      <c r="AV147"/>
      <c r="AW147"/>
      <c r="AX147"/>
      <c r="AY147"/>
      <c r="AZ147"/>
      <c r="BA147"/>
      <c r="BB147"/>
      <c r="BC147"/>
      <c r="BD147"/>
      <c r="BE147"/>
      <c r="BF147"/>
      <c r="BG147"/>
      <c r="BH147"/>
      <c r="BI147"/>
      <c r="BJ147"/>
      <c r="BK147"/>
      <c r="BL147"/>
      <c r="BM147"/>
      <c r="BN147"/>
      <c r="BO147"/>
      <c r="BP147"/>
      <c r="BQ147"/>
      <c r="BR147"/>
      <c r="BS147"/>
      <c r="BT147"/>
      <c r="BU147"/>
      <c r="BV147"/>
      <c r="BW147"/>
      <c r="BX147"/>
      <c r="BY147"/>
      <c r="BZ147"/>
      <c r="CA147"/>
    </row>
    <row r="148" spans="3:79">
      <c r="C148" s="20" t="s">
        <v>341</v>
      </c>
      <c r="E148" s="95">
        <f t="shared" si="30"/>
        <v>0</v>
      </c>
      <c r="F148" s="95">
        <f t="shared" si="30"/>
        <v>0</v>
      </c>
      <c r="G148" s="95">
        <f t="shared" si="30"/>
        <v>0</v>
      </c>
      <c r="H148" s="95">
        <f t="shared" si="30"/>
        <v>0</v>
      </c>
      <c r="I148" s="95">
        <f t="shared" si="30"/>
        <v>0</v>
      </c>
      <c r="J148" s="95">
        <f t="shared" si="30"/>
        <v>0</v>
      </c>
      <c r="K148" s="95">
        <f t="shared" si="30"/>
        <v>0</v>
      </c>
      <c r="L148" s="95">
        <f t="shared" si="30"/>
        <v>0</v>
      </c>
      <c r="M148" s="95">
        <f t="shared" si="30"/>
        <v>0</v>
      </c>
      <c r="N148" s="95">
        <f t="shared" si="30"/>
        <v>0</v>
      </c>
      <c r="O148" s="95">
        <f t="shared" si="30"/>
        <v>0</v>
      </c>
      <c r="P148" s="95">
        <f t="shared" si="30"/>
        <v>0</v>
      </c>
      <c r="Q148" s="95">
        <f t="shared" si="30"/>
        <v>0</v>
      </c>
      <c r="R148" s="95">
        <f t="shared" si="30"/>
        <v>0</v>
      </c>
      <c r="S148" s="95">
        <f t="shared" si="30"/>
        <v>0</v>
      </c>
      <c r="T148" s="95">
        <f t="shared" si="30"/>
        <v>0</v>
      </c>
      <c r="U148" s="95">
        <f t="shared" si="30"/>
        <v>0</v>
      </c>
      <c r="V148" s="95">
        <f t="shared" si="30"/>
        <v>0</v>
      </c>
      <c r="W148" s="95">
        <f t="shared" si="30"/>
        <v>0</v>
      </c>
      <c r="X148" s="95">
        <f t="shared" si="30"/>
        <v>0</v>
      </c>
      <c r="Y148" s="95">
        <f t="shared" si="30"/>
        <v>0</v>
      </c>
      <c r="Z148" s="154"/>
      <c r="AC148"/>
      <c r="AD148"/>
      <c r="AE148"/>
      <c r="AF148"/>
      <c r="AG148"/>
      <c r="AH148"/>
      <c r="AI148"/>
      <c r="AJ148"/>
      <c r="AK148"/>
      <c r="AL148"/>
      <c r="AM148"/>
      <c r="AN148"/>
      <c r="AO148"/>
      <c r="AP148"/>
      <c r="AQ148"/>
      <c r="AR148"/>
      <c r="AS148"/>
      <c r="AT148"/>
      <c r="AU148"/>
      <c r="AV148"/>
      <c r="AW148"/>
      <c r="AX148"/>
      <c r="AY148"/>
      <c r="AZ148"/>
      <c r="BA148"/>
      <c r="BB148"/>
      <c r="BC148"/>
      <c r="BD148"/>
      <c r="BE148"/>
      <c r="BF148"/>
      <c r="BG148"/>
      <c r="BH148"/>
      <c r="BI148"/>
      <c r="BJ148"/>
      <c r="BK148"/>
      <c r="BL148"/>
      <c r="BM148"/>
      <c r="BN148"/>
      <c r="BO148"/>
      <c r="BP148"/>
      <c r="BQ148"/>
      <c r="BR148"/>
      <c r="BS148"/>
      <c r="BT148"/>
      <c r="BU148"/>
      <c r="BV148"/>
      <c r="BW148"/>
      <c r="BX148"/>
      <c r="BY148"/>
      <c r="BZ148"/>
      <c r="CA148"/>
    </row>
    <row r="149" spans="3:79">
      <c r="C149" s="20" t="s">
        <v>344</v>
      </c>
      <c r="E149" s="95">
        <f t="shared" si="30"/>
        <v>0</v>
      </c>
      <c r="F149" s="95">
        <f t="shared" si="30"/>
        <v>0</v>
      </c>
      <c r="G149" s="95">
        <f t="shared" si="30"/>
        <v>0</v>
      </c>
      <c r="H149" s="95">
        <f t="shared" ref="H149:Y149" si="31">H112-H111</f>
        <v>0</v>
      </c>
      <c r="I149" s="95">
        <f t="shared" si="31"/>
        <v>0</v>
      </c>
      <c r="J149" s="95">
        <f t="shared" si="31"/>
        <v>0</v>
      </c>
      <c r="K149" s="95">
        <f t="shared" si="31"/>
        <v>0</v>
      </c>
      <c r="L149" s="95">
        <f t="shared" si="31"/>
        <v>0</v>
      </c>
      <c r="M149" s="95">
        <f t="shared" si="31"/>
        <v>0</v>
      </c>
      <c r="N149" s="95">
        <f t="shared" si="31"/>
        <v>0</v>
      </c>
      <c r="O149" s="95">
        <f t="shared" si="31"/>
        <v>0</v>
      </c>
      <c r="P149" s="95">
        <f t="shared" si="31"/>
        <v>0</v>
      </c>
      <c r="Q149" s="95">
        <f t="shared" si="31"/>
        <v>0</v>
      </c>
      <c r="R149" s="95">
        <f t="shared" si="31"/>
        <v>0</v>
      </c>
      <c r="S149" s="95">
        <f t="shared" si="31"/>
        <v>0</v>
      </c>
      <c r="T149" s="95">
        <f t="shared" si="31"/>
        <v>0</v>
      </c>
      <c r="U149" s="95">
        <f t="shared" si="31"/>
        <v>0</v>
      </c>
      <c r="V149" s="95">
        <f t="shared" si="31"/>
        <v>0</v>
      </c>
      <c r="W149" s="95">
        <f t="shared" si="31"/>
        <v>0</v>
      </c>
      <c r="X149" s="95">
        <f t="shared" si="31"/>
        <v>0</v>
      </c>
      <c r="Y149" s="95">
        <f t="shared" si="31"/>
        <v>0</v>
      </c>
      <c r="Z149" s="154"/>
      <c r="AC149"/>
      <c r="AD149"/>
      <c r="AE149"/>
      <c r="AF149"/>
      <c r="AG149"/>
      <c r="AH149"/>
      <c r="AI149"/>
      <c r="AJ149"/>
      <c r="AK149"/>
      <c r="AL149"/>
      <c r="AM149"/>
      <c r="AN149"/>
      <c r="AO149"/>
      <c r="AP149"/>
      <c r="AQ149"/>
      <c r="AR149"/>
      <c r="AS149"/>
      <c r="AT149"/>
      <c r="AU149"/>
      <c r="AV149"/>
      <c r="AW149"/>
      <c r="AX149"/>
      <c r="AY149"/>
      <c r="AZ149"/>
      <c r="BA149"/>
      <c r="BB149"/>
      <c r="BC149"/>
      <c r="BD149"/>
      <c r="BE149"/>
      <c r="BF149"/>
      <c r="BG149"/>
      <c r="BH149"/>
      <c r="BI149"/>
      <c r="BJ149"/>
      <c r="BK149"/>
      <c r="BL149"/>
      <c r="BM149"/>
      <c r="BN149"/>
      <c r="BO149"/>
      <c r="BP149"/>
      <c r="BQ149"/>
      <c r="BR149"/>
      <c r="BS149"/>
      <c r="BT149"/>
      <c r="BU149"/>
      <c r="BV149"/>
      <c r="BW149"/>
      <c r="BX149"/>
      <c r="BY149"/>
      <c r="BZ149"/>
      <c r="CA149"/>
    </row>
    <row r="150" spans="3:79">
      <c r="C150" s="20" t="s">
        <v>347</v>
      </c>
      <c r="E150" s="95">
        <f t="shared" ref="E150:Y154" si="32">E113-E112</f>
        <v>0</v>
      </c>
      <c r="F150" s="95">
        <f t="shared" si="32"/>
        <v>0</v>
      </c>
      <c r="G150" s="95">
        <f t="shared" si="32"/>
        <v>0</v>
      </c>
      <c r="H150" s="95">
        <f t="shared" si="32"/>
        <v>0</v>
      </c>
      <c r="I150" s="95">
        <f t="shared" si="32"/>
        <v>0</v>
      </c>
      <c r="J150" s="95">
        <f t="shared" si="32"/>
        <v>0</v>
      </c>
      <c r="K150" s="95">
        <f t="shared" si="32"/>
        <v>0</v>
      </c>
      <c r="L150" s="95">
        <f t="shared" si="32"/>
        <v>0</v>
      </c>
      <c r="M150" s="95">
        <f t="shared" si="32"/>
        <v>0</v>
      </c>
      <c r="N150" s="95">
        <f t="shared" si="32"/>
        <v>0</v>
      </c>
      <c r="O150" s="95">
        <f t="shared" si="32"/>
        <v>0</v>
      </c>
      <c r="P150" s="95">
        <f t="shared" si="32"/>
        <v>0</v>
      </c>
      <c r="Q150" s="95">
        <f t="shared" si="32"/>
        <v>0</v>
      </c>
      <c r="R150" s="95">
        <f t="shared" si="32"/>
        <v>0</v>
      </c>
      <c r="S150" s="95">
        <f t="shared" si="32"/>
        <v>0</v>
      </c>
      <c r="T150" s="95">
        <f t="shared" si="32"/>
        <v>0</v>
      </c>
      <c r="U150" s="95">
        <f t="shared" si="32"/>
        <v>0</v>
      </c>
      <c r="V150" s="95">
        <f t="shared" si="32"/>
        <v>0</v>
      </c>
      <c r="W150" s="95">
        <f t="shared" si="32"/>
        <v>0</v>
      </c>
      <c r="X150" s="95">
        <f t="shared" si="32"/>
        <v>0</v>
      </c>
      <c r="Y150" s="95">
        <f t="shared" si="32"/>
        <v>0</v>
      </c>
      <c r="Z150" s="154"/>
    </row>
    <row r="151" spans="3:79">
      <c r="C151" s="20" t="s">
        <v>350</v>
      </c>
      <c r="E151" s="95">
        <f t="shared" si="32"/>
        <v>0</v>
      </c>
      <c r="F151" s="95">
        <f t="shared" si="32"/>
        <v>0</v>
      </c>
      <c r="G151" s="95">
        <f t="shared" si="32"/>
        <v>0</v>
      </c>
      <c r="H151" s="95">
        <f t="shared" si="32"/>
        <v>0</v>
      </c>
      <c r="I151" s="95">
        <f t="shared" si="32"/>
        <v>0</v>
      </c>
      <c r="J151" s="95">
        <f t="shared" si="32"/>
        <v>0</v>
      </c>
      <c r="K151" s="95">
        <f t="shared" si="32"/>
        <v>0</v>
      </c>
      <c r="L151" s="95">
        <f t="shared" si="32"/>
        <v>0</v>
      </c>
      <c r="M151" s="95">
        <f t="shared" si="32"/>
        <v>0</v>
      </c>
      <c r="N151" s="95">
        <f t="shared" si="32"/>
        <v>0</v>
      </c>
      <c r="O151" s="95">
        <f t="shared" si="32"/>
        <v>0</v>
      </c>
      <c r="P151" s="95">
        <f t="shared" si="32"/>
        <v>0</v>
      </c>
      <c r="Q151" s="95">
        <f t="shared" si="32"/>
        <v>0</v>
      </c>
      <c r="R151" s="95">
        <f t="shared" si="32"/>
        <v>0</v>
      </c>
      <c r="S151" s="95">
        <f t="shared" si="32"/>
        <v>0</v>
      </c>
      <c r="T151" s="95">
        <f t="shared" si="32"/>
        <v>0</v>
      </c>
      <c r="U151" s="95">
        <f t="shared" si="32"/>
        <v>0</v>
      </c>
      <c r="V151" s="95">
        <f t="shared" si="32"/>
        <v>0</v>
      </c>
      <c r="W151" s="95">
        <f t="shared" si="32"/>
        <v>0</v>
      </c>
      <c r="X151" s="95">
        <f t="shared" si="32"/>
        <v>0</v>
      </c>
      <c r="Y151" s="95">
        <f t="shared" si="32"/>
        <v>0</v>
      </c>
      <c r="Z151" s="154"/>
    </row>
    <row r="152" spans="3:79">
      <c r="C152" s="20" t="s">
        <v>353</v>
      </c>
      <c r="E152" s="95">
        <f t="shared" si="32"/>
        <v>0</v>
      </c>
      <c r="F152" s="95">
        <f t="shared" si="32"/>
        <v>0</v>
      </c>
      <c r="G152" s="95">
        <f t="shared" si="32"/>
        <v>0</v>
      </c>
      <c r="H152" s="95">
        <f t="shared" si="32"/>
        <v>0</v>
      </c>
      <c r="I152" s="95">
        <f t="shared" si="32"/>
        <v>0</v>
      </c>
      <c r="J152" s="95">
        <f t="shared" si="32"/>
        <v>0</v>
      </c>
      <c r="K152" s="95">
        <f t="shared" si="32"/>
        <v>0</v>
      </c>
      <c r="L152" s="95">
        <f t="shared" si="32"/>
        <v>0</v>
      </c>
      <c r="M152" s="95">
        <f t="shared" si="32"/>
        <v>0</v>
      </c>
      <c r="N152" s="95">
        <f t="shared" si="32"/>
        <v>0</v>
      </c>
      <c r="O152" s="95">
        <f t="shared" si="32"/>
        <v>0</v>
      </c>
      <c r="P152" s="95">
        <f t="shared" si="32"/>
        <v>0</v>
      </c>
      <c r="Q152" s="95">
        <f t="shared" si="32"/>
        <v>0</v>
      </c>
      <c r="R152" s="95">
        <f t="shared" si="32"/>
        <v>0</v>
      </c>
      <c r="S152" s="95">
        <f t="shared" si="32"/>
        <v>0</v>
      </c>
      <c r="T152" s="95">
        <f t="shared" si="32"/>
        <v>0</v>
      </c>
      <c r="U152" s="95">
        <f t="shared" si="32"/>
        <v>0</v>
      </c>
      <c r="V152" s="95">
        <f t="shared" si="32"/>
        <v>0</v>
      </c>
      <c r="W152" s="95">
        <f t="shared" si="32"/>
        <v>0</v>
      </c>
      <c r="X152" s="95">
        <f t="shared" si="32"/>
        <v>0</v>
      </c>
      <c r="Y152" s="95">
        <f t="shared" si="32"/>
        <v>0</v>
      </c>
      <c r="Z152" s="154"/>
    </row>
    <row r="153" spans="3:79">
      <c r="C153" s="20" t="s">
        <v>356</v>
      </c>
      <c r="E153" s="95">
        <f t="shared" si="32"/>
        <v>0</v>
      </c>
      <c r="F153" s="95">
        <f t="shared" si="32"/>
        <v>0</v>
      </c>
      <c r="G153" s="95">
        <f t="shared" si="32"/>
        <v>0</v>
      </c>
      <c r="H153" s="95">
        <f t="shared" si="32"/>
        <v>0</v>
      </c>
      <c r="I153" s="95">
        <f t="shared" si="32"/>
        <v>0</v>
      </c>
      <c r="J153" s="95">
        <f t="shared" si="32"/>
        <v>0</v>
      </c>
      <c r="K153" s="95">
        <f t="shared" si="32"/>
        <v>0</v>
      </c>
      <c r="L153" s="95">
        <f t="shared" si="32"/>
        <v>0</v>
      </c>
      <c r="M153" s="95">
        <f t="shared" si="32"/>
        <v>0</v>
      </c>
      <c r="N153" s="95">
        <f t="shared" si="32"/>
        <v>0</v>
      </c>
      <c r="O153" s="95">
        <f t="shared" si="32"/>
        <v>0</v>
      </c>
      <c r="P153" s="95">
        <f t="shared" si="32"/>
        <v>0</v>
      </c>
      <c r="Q153" s="95">
        <f t="shared" si="32"/>
        <v>0</v>
      </c>
      <c r="R153" s="95">
        <f t="shared" si="32"/>
        <v>0</v>
      </c>
      <c r="S153" s="95">
        <f t="shared" si="32"/>
        <v>0</v>
      </c>
      <c r="T153" s="95">
        <f t="shared" si="32"/>
        <v>0</v>
      </c>
      <c r="U153" s="95">
        <f t="shared" si="32"/>
        <v>0</v>
      </c>
      <c r="V153" s="95">
        <f t="shared" si="32"/>
        <v>0</v>
      </c>
      <c r="W153" s="95">
        <f t="shared" si="32"/>
        <v>0</v>
      </c>
      <c r="X153" s="95">
        <f t="shared" si="32"/>
        <v>0</v>
      </c>
      <c r="Y153" s="95">
        <f t="shared" si="32"/>
        <v>0</v>
      </c>
      <c r="Z153" s="154"/>
    </row>
    <row r="154" spans="3:79">
      <c r="C154" s="20" t="s">
        <v>359</v>
      </c>
      <c r="E154" s="95">
        <f t="shared" si="32"/>
        <v>0</v>
      </c>
      <c r="F154" s="95">
        <f t="shared" si="32"/>
        <v>0</v>
      </c>
      <c r="G154" s="95">
        <f t="shared" si="32"/>
        <v>0</v>
      </c>
      <c r="H154" s="95">
        <f t="shared" si="32"/>
        <v>0</v>
      </c>
      <c r="I154" s="95">
        <f t="shared" si="32"/>
        <v>0</v>
      </c>
      <c r="J154" s="95">
        <f t="shared" si="32"/>
        <v>0</v>
      </c>
      <c r="K154" s="95">
        <f t="shared" si="32"/>
        <v>0</v>
      </c>
      <c r="L154" s="95">
        <f t="shared" si="32"/>
        <v>0</v>
      </c>
      <c r="M154" s="95">
        <f t="shared" si="32"/>
        <v>0</v>
      </c>
      <c r="N154" s="95">
        <f t="shared" si="32"/>
        <v>0</v>
      </c>
      <c r="O154" s="95">
        <f t="shared" si="32"/>
        <v>0</v>
      </c>
      <c r="P154" s="95">
        <f t="shared" si="32"/>
        <v>0</v>
      </c>
      <c r="Q154" s="95">
        <f t="shared" si="32"/>
        <v>0</v>
      </c>
      <c r="R154" s="95">
        <f t="shared" si="32"/>
        <v>0</v>
      </c>
      <c r="S154" s="95">
        <f t="shared" si="32"/>
        <v>0</v>
      </c>
      <c r="T154" s="95">
        <f t="shared" si="32"/>
        <v>0</v>
      </c>
      <c r="U154" s="95">
        <f t="shared" si="32"/>
        <v>0</v>
      </c>
      <c r="V154" s="95">
        <f t="shared" si="32"/>
        <v>0</v>
      </c>
      <c r="W154" s="95">
        <f t="shared" si="32"/>
        <v>0</v>
      </c>
      <c r="X154" s="95">
        <f t="shared" si="32"/>
        <v>0</v>
      </c>
      <c r="Y154" s="95">
        <f t="shared" si="32"/>
        <v>0</v>
      </c>
      <c r="Z154" s="154"/>
    </row>
    <row r="155" spans="3:79">
      <c r="E155" s="46"/>
      <c r="Z155" s="155"/>
    </row>
    <row r="156" spans="3:79" ht="15">
      <c r="C156" s="96" t="s">
        <v>72</v>
      </c>
      <c r="D156" s="97"/>
      <c r="E156" s="97">
        <f t="shared" ref="E156:X156" si="33">SUM(E123:E154)</f>
        <v>3.8828628546349303E-2</v>
      </c>
      <c r="F156" s="97">
        <f t="shared" si="33"/>
        <v>7.7306494769015799E-2</v>
      </c>
      <c r="G156" s="97">
        <f t="shared" si="33"/>
        <v>0.11543650466919961</v>
      </c>
      <c r="H156" s="97">
        <f t="shared" si="33"/>
        <v>0.15322153846415176</v>
      </c>
      <c r="I156" s="97">
        <f t="shared" si="33"/>
        <v>0.19066445083262606</v>
      </c>
      <c r="J156" s="97">
        <f t="shared" si="33"/>
        <v>0.22397193663860077</v>
      </c>
      <c r="K156" s="97">
        <f t="shared" si="33"/>
        <v>0.25017472127809998</v>
      </c>
      <c r="L156" s="97">
        <f t="shared" si="33"/>
        <v>0.27072128104418491</v>
      </c>
      <c r="M156" s="97">
        <f t="shared" si="33"/>
        <v>0.28676511035634139</v>
      </c>
      <c r="N156" s="97">
        <f t="shared" si="33"/>
        <v>0.29922479677159342</v>
      </c>
      <c r="O156" s="97">
        <f t="shared" si="33"/>
        <v>0.30883186045412436</v>
      </c>
      <c r="P156" s="97">
        <f t="shared" si="33"/>
        <v>0.31616885031113018</v>
      </c>
      <c r="Q156" s="97">
        <f t="shared" si="33"/>
        <v>0.32169968133749766</v>
      </c>
      <c r="R156" s="97">
        <f t="shared" si="33"/>
        <v>0.32579379346636372</v>
      </c>
      <c r="S156" s="97">
        <f t="shared" si="33"/>
        <v>0.32874539032682892</v>
      </c>
      <c r="T156" s="97">
        <f t="shared" si="33"/>
        <v>0.3307887599871655</v>
      </c>
      <c r="U156" s="97">
        <f t="shared" si="33"/>
        <v>0.32934069898604296</v>
      </c>
      <c r="V156" s="97">
        <f t="shared" si="33"/>
        <v>0.32788517473800605</v>
      </c>
      <c r="W156" s="97">
        <f t="shared" si="33"/>
        <v>0.32643195868357117</v>
      </c>
      <c r="X156" s="97">
        <f t="shared" si="33"/>
        <v>0.32498467716212859</v>
      </c>
      <c r="Y156" s="97"/>
      <c r="Z156" s="156"/>
    </row>
    <row r="157" spans="3:79" ht="15">
      <c r="C157" s="96" t="s">
        <v>73</v>
      </c>
      <c r="D157" s="97"/>
      <c r="E157" s="97">
        <f t="shared" ref="E157:X157" si="34">D157+E156</f>
        <v>3.8828628546349303E-2</v>
      </c>
      <c r="F157" s="97">
        <f t="shared" si="34"/>
        <v>0.1161351233153651</v>
      </c>
      <c r="G157" s="97">
        <f t="shared" si="34"/>
        <v>0.23157162798456471</v>
      </c>
      <c r="H157" s="97">
        <f t="shared" si="34"/>
        <v>0.38479316644871647</v>
      </c>
      <c r="I157" s="97">
        <f t="shared" si="34"/>
        <v>0.57545761728134259</v>
      </c>
      <c r="J157" s="97">
        <f t="shared" si="34"/>
        <v>0.79942955391994341</v>
      </c>
      <c r="K157" s="97">
        <f t="shared" si="34"/>
        <v>1.0496042751980434</v>
      </c>
      <c r="L157" s="97">
        <f t="shared" si="34"/>
        <v>1.3203255562422282</v>
      </c>
      <c r="M157" s="97">
        <f t="shared" si="34"/>
        <v>1.6070906665985696</v>
      </c>
      <c r="N157" s="97">
        <f t="shared" si="34"/>
        <v>1.9063154633701629</v>
      </c>
      <c r="O157" s="97">
        <f t="shared" si="34"/>
        <v>2.2151473238242874</v>
      </c>
      <c r="P157" s="97">
        <f t="shared" si="34"/>
        <v>2.5313161741354175</v>
      </c>
      <c r="Q157" s="97">
        <f t="shared" si="34"/>
        <v>2.8530158554729153</v>
      </c>
      <c r="R157" s="97">
        <f t="shared" si="34"/>
        <v>3.178809648939279</v>
      </c>
      <c r="S157" s="97">
        <f t="shared" si="34"/>
        <v>3.5075550392661077</v>
      </c>
      <c r="T157" s="97">
        <f t="shared" si="34"/>
        <v>3.8383437992532734</v>
      </c>
      <c r="U157" s="97">
        <f t="shared" si="34"/>
        <v>4.167684498239316</v>
      </c>
      <c r="V157" s="97">
        <f t="shared" si="34"/>
        <v>4.4955696729773216</v>
      </c>
      <c r="W157" s="97">
        <f t="shared" si="34"/>
        <v>4.8220016316608927</v>
      </c>
      <c r="X157" s="97">
        <f t="shared" si="34"/>
        <v>5.1469863088230214</v>
      </c>
      <c r="Y157" s="97">
        <f>SUM(Y123:Y154)</f>
        <v>2.6079890407215234</v>
      </c>
      <c r="Z157" s="156"/>
    </row>
    <row r="159" spans="3:79">
      <c r="C159" s="157" t="s">
        <v>412</v>
      </c>
      <c r="D159" s="158" t="str">
        <f>D35</f>
        <v>LO12Med</v>
      </c>
      <c r="E159" s="44">
        <f>E35</f>
        <v>0.10937459468255628</v>
      </c>
      <c r="F159" s="44">
        <f t="shared" ref="F159:X159" si="35">F35</f>
        <v>0.21874918936511256</v>
      </c>
      <c r="G159" s="44">
        <f t="shared" si="35"/>
        <v>0.32812378404766884</v>
      </c>
      <c r="H159" s="44">
        <f t="shared" si="35"/>
        <v>0.43749837873022512</v>
      </c>
      <c r="I159" s="44">
        <f t="shared" si="35"/>
        <v>0.5468729734127814</v>
      </c>
      <c r="J159" s="44">
        <f t="shared" si="35"/>
        <v>0.64531010862708205</v>
      </c>
      <c r="K159" s="44">
        <f t="shared" si="35"/>
        <v>0.7240598167985226</v>
      </c>
      <c r="L159" s="44">
        <f t="shared" si="35"/>
        <v>0.78705958333567505</v>
      </c>
      <c r="M159" s="44">
        <f t="shared" si="35"/>
        <v>0.83745939656539703</v>
      </c>
      <c r="N159" s="44">
        <f t="shared" si="35"/>
        <v>0.87777924714917455</v>
      </c>
      <c r="O159" s="44">
        <f t="shared" si="35"/>
        <v>0.91003512761619654</v>
      </c>
      <c r="P159" s="44">
        <f t="shared" si="35"/>
        <v>0.93583983198981413</v>
      </c>
      <c r="Q159" s="44">
        <f t="shared" si="35"/>
        <v>0.9564835954887082</v>
      </c>
      <c r="R159" s="44">
        <f t="shared" si="35"/>
        <v>0.97299860628782353</v>
      </c>
      <c r="S159" s="44">
        <f t="shared" si="35"/>
        <v>0.9862106149271157</v>
      </c>
      <c r="T159" s="44">
        <f t="shared" si="35"/>
        <v>0.99678022183854953</v>
      </c>
      <c r="U159" s="44">
        <f t="shared" si="35"/>
        <v>0.99685231466234414</v>
      </c>
      <c r="V159" s="44">
        <f t="shared" si="35"/>
        <v>0.99687806209941365</v>
      </c>
      <c r="W159" s="44">
        <f t="shared" si="35"/>
        <v>0.99688683963477831</v>
      </c>
      <c r="X159" s="44">
        <f t="shared" si="35"/>
        <v>0.99688970187457115</v>
      </c>
    </row>
  </sheetData>
  <mergeCells count="1">
    <mergeCell ref="B1:S5"/>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dimension ref="A1:EA22"/>
  <sheetViews>
    <sheetView workbookViewId="0">
      <selection sqref="A1:EA22"/>
    </sheetView>
  </sheetViews>
  <sheetFormatPr defaultRowHeight="12.75"/>
  <cols>
    <col min="1" max="1" width="30.28515625" customWidth="1"/>
  </cols>
  <sheetData>
    <row r="1" spans="1:131" ht="13.5" thickBot="1">
      <c r="A1" s="51" t="s">
        <v>254</v>
      </c>
      <c r="B1" s="53"/>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c r="AF1" s="40"/>
      <c r="AG1" s="40"/>
      <c r="AH1" s="40"/>
      <c r="AI1" s="40"/>
      <c r="AJ1" s="40"/>
      <c r="AK1" s="40"/>
      <c r="AL1" s="40"/>
      <c r="AM1" s="40"/>
      <c r="AN1" s="40"/>
      <c r="AO1" s="40"/>
      <c r="AP1" s="40"/>
      <c r="AQ1" s="40"/>
      <c r="AR1" s="40"/>
      <c r="AS1" s="40"/>
      <c r="AT1" s="40"/>
      <c r="AU1" s="40"/>
      <c r="AV1" s="40"/>
      <c r="AW1" s="40"/>
      <c r="AX1" s="40"/>
      <c r="AY1" s="40"/>
      <c r="AZ1" s="40"/>
      <c r="BA1" s="40"/>
      <c r="BB1" s="40"/>
      <c r="BC1" s="40"/>
      <c r="BD1" s="40"/>
      <c r="BE1" s="40"/>
      <c r="BF1" s="40"/>
      <c r="BG1" s="40"/>
      <c r="BH1" s="40"/>
      <c r="BI1" s="40"/>
      <c r="BJ1" s="40"/>
      <c r="BK1" s="40"/>
      <c r="BL1" s="40"/>
      <c r="BM1" s="40"/>
      <c r="BN1" s="40"/>
      <c r="BO1" s="40"/>
      <c r="BP1" s="40"/>
      <c r="BQ1" s="40"/>
      <c r="BR1" s="40"/>
      <c r="BS1" s="40"/>
      <c r="BT1" s="40"/>
      <c r="BU1" s="40"/>
      <c r="BV1" s="40"/>
      <c r="BW1" s="40"/>
      <c r="BX1" s="40"/>
      <c r="BY1" s="40"/>
      <c r="BZ1" s="40"/>
      <c r="CA1" s="40"/>
      <c r="CB1" s="40"/>
      <c r="CC1" s="40"/>
      <c r="CD1" s="40"/>
      <c r="CE1" s="40"/>
      <c r="CF1" s="40"/>
      <c r="CG1" s="40"/>
      <c r="CH1" s="40"/>
      <c r="CI1" s="40"/>
      <c r="CJ1" s="40"/>
      <c r="CK1" s="40"/>
      <c r="CL1" s="40"/>
      <c r="CM1" s="40"/>
      <c r="CN1" s="40"/>
      <c r="CO1" s="40"/>
      <c r="CP1" s="40"/>
      <c r="CQ1" s="40"/>
      <c r="CR1" s="40"/>
      <c r="CS1" s="40"/>
      <c r="CT1" s="40"/>
      <c r="CU1" s="40"/>
      <c r="CV1" s="40"/>
      <c r="CW1" s="40"/>
      <c r="CX1" s="20"/>
      <c r="CY1" s="20"/>
      <c r="CZ1" s="20"/>
      <c r="DA1" s="20"/>
      <c r="DB1" s="20"/>
      <c r="DC1" s="20"/>
      <c r="DD1" s="20"/>
      <c r="DE1" s="20"/>
      <c r="DF1" s="20"/>
      <c r="DG1" s="20"/>
      <c r="DH1" s="20"/>
      <c r="DI1" s="20"/>
      <c r="DJ1" s="20"/>
      <c r="DK1" s="20"/>
      <c r="DL1" s="20"/>
      <c r="DM1" s="20"/>
      <c r="DN1" s="20"/>
      <c r="DO1" s="20"/>
      <c r="DP1" s="20"/>
      <c r="DQ1" s="20"/>
      <c r="DR1" s="20"/>
      <c r="DS1" s="20"/>
      <c r="DT1" s="20"/>
      <c r="DU1" s="20"/>
      <c r="DV1" s="20"/>
      <c r="DW1" s="20"/>
      <c r="DX1" s="20"/>
      <c r="DY1" s="20"/>
      <c r="DZ1" s="20"/>
      <c r="EA1" s="20"/>
    </row>
    <row r="2" spans="1:131" ht="13.5" thickBot="1">
      <c r="A2" s="84"/>
      <c r="B2" s="85"/>
      <c r="C2" s="86"/>
      <c r="D2" s="86"/>
      <c r="E2" s="86"/>
      <c r="F2" s="86"/>
      <c r="G2" s="86"/>
      <c r="H2" s="86"/>
      <c r="I2" s="86"/>
      <c r="J2" s="86"/>
      <c r="K2" s="86"/>
      <c r="L2" s="86"/>
      <c r="M2" s="86"/>
      <c r="N2" s="86"/>
      <c r="O2" s="87" t="s">
        <v>363</v>
      </c>
      <c r="P2" s="88"/>
      <c r="Q2" s="88"/>
      <c r="R2" s="88"/>
      <c r="S2" s="88"/>
      <c r="T2" s="88"/>
      <c r="U2" s="88"/>
      <c r="V2" s="88"/>
      <c r="W2" s="88"/>
      <c r="X2" s="88"/>
      <c r="Y2" s="88"/>
      <c r="Z2" s="77"/>
      <c r="AA2" s="86"/>
      <c r="AB2" s="87" t="s">
        <v>364</v>
      </c>
      <c r="AC2" s="88"/>
      <c r="AD2" s="88"/>
      <c r="AE2" s="88"/>
      <c r="AF2" s="88"/>
      <c r="AG2" s="88"/>
      <c r="AH2" s="88"/>
      <c r="AI2" s="88"/>
      <c r="AJ2" s="88"/>
      <c r="AK2" s="88"/>
      <c r="AL2" s="88"/>
      <c r="AM2" s="77"/>
      <c r="AN2" s="40"/>
      <c r="AO2" s="40"/>
      <c r="AP2" s="40"/>
      <c r="AQ2" s="40"/>
      <c r="AR2" s="40"/>
      <c r="AS2" s="40"/>
      <c r="AT2" s="40"/>
      <c r="AU2" s="40"/>
      <c r="AV2" s="40"/>
      <c r="AW2" s="40"/>
      <c r="AX2" s="40"/>
      <c r="AY2" s="40"/>
      <c r="AZ2" s="40"/>
      <c r="BA2" s="40"/>
      <c r="BB2" s="40"/>
      <c r="BC2" s="40"/>
      <c r="BD2" s="40"/>
      <c r="BE2" s="40"/>
      <c r="BF2" s="40"/>
      <c r="BG2" s="40"/>
      <c r="BH2" s="40"/>
      <c r="BI2" s="40"/>
      <c r="BJ2" s="40"/>
      <c r="BK2" s="40"/>
      <c r="BL2" s="40"/>
      <c r="BM2" s="40"/>
      <c r="BN2" s="40"/>
      <c r="BO2" s="40"/>
      <c r="BP2" s="40"/>
      <c r="BQ2" s="40"/>
      <c r="BR2" s="40"/>
      <c r="BS2" s="40"/>
      <c r="BT2" s="40"/>
      <c r="BU2" s="40"/>
      <c r="BV2" s="40"/>
      <c r="BW2" s="40"/>
      <c r="BX2" s="40"/>
      <c r="BY2" s="40"/>
      <c r="BZ2" s="40"/>
      <c r="CA2" s="40"/>
      <c r="CB2" s="40"/>
      <c r="CC2" s="40"/>
      <c r="CD2" s="40"/>
      <c r="CE2" s="40"/>
      <c r="CF2" s="40"/>
      <c r="CG2" s="40"/>
      <c r="CH2" s="40"/>
      <c r="CI2" s="40"/>
      <c r="CJ2" s="40"/>
      <c r="CK2" s="40"/>
      <c r="CL2" s="40"/>
      <c r="CM2" s="40"/>
      <c r="CN2" s="40"/>
      <c r="CO2" s="40"/>
      <c r="CP2" s="40"/>
      <c r="CQ2" s="40"/>
      <c r="CR2" s="40"/>
      <c r="CS2" s="40"/>
      <c r="CT2" s="40"/>
      <c r="CU2" s="40"/>
      <c r="CV2" s="40"/>
      <c r="CW2" s="40"/>
      <c r="CX2" s="20"/>
      <c r="CY2" s="20"/>
      <c r="CZ2" s="20"/>
      <c r="DA2" s="20"/>
      <c r="DB2" s="20"/>
      <c r="DC2" s="20"/>
      <c r="DD2" s="20"/>
      <c r="DE2" s="20"/>
      <c r="DF2" s="20"/>
      <c r="DG2" s="20"/>
      <c r="DH2" s="20"/>
      <c r="DI2" s="20"/>
      <c r="DJ2" s="20"/>
      <c r="DK2" s="20"/>
      <c r="DL2" s="20"/>
      <c r="DM2" s="20"/>
      <c r="DN2" s="20"/>
      <c r="DO2" s="20"/>
      <c r="DP2" s="20"/>
      <c r="DQ2" s="20"/>
      <c r="DR2" s="20"/>
      <c r="DS2" s="20"/>
      <c r="DT2" s="20"/>
      <c r="DU2" s="20"/>
      <c r="DV2" s="20"/>
      <c r="DW2" s="20"/>
      <c r="DX2" s="20"/>
      <c r="DY2" s="20"/>
      <c r="DZ2" s="20"/>
      <c r="EA2" s="20"/>
    </row>
    <row r="3" spans="1:131" ht="204">
      <c r="A3" s="69" t="s">
        <v>147</v>
      </c>
      <c r="B3" s="70" t="s">
        <v>148</v>
      </c>
      <c r="C3" s="71" t="s">
        <v>49</v>
      </c>
      <c r="D3" s="71" t="s">
        <v>231</v>
      </c>
      <c r="E3" s="71" t="s">
        <v>232</v>
      </c>
      <c r="F3" s="71" t="s">
        <v>233</v>
      </c>
      <c r="G3" s="71" t="s">
        <v>234</v>
      </c>
      <c r="H3" s="71" t="s">
        <v>235</v>
      </c>
      <c r="I3" s="71" t="s">
        <v>236</v>
      </c>
      <c r="J3" s="71" t="s">
        <v>237</v>
      </c>
      <c r="K3" s="71" t="s">
        <v>48</v>
      </c>
      <c r="L3" s="71" t="s">
        <v>210</v>
      </c>
      <c r="M3" s="71" t="s">
        <v>238</v>
      </c>
      <c r="N3" s="71" t="s">
        <v>365</v>
      </c>
      <c r="O3" s="71" t="s">
        <v>239</v>
      </c>
      <c r="P3" s="71" t="s">
        <v>240</v>
      </c>
      <c r="Q3" s="71" t="s">
        <v>241</v>
      </c>
      <c r="R3" s="71" t="s">
        <v>242</v>
      </c>
      <c r="S3" s="71" t="s">
        <v>243</v>
      </c>
      <c r="T3" s="71" t="s">
        <v>244</v>
      </c>
      <c r="U3" s="71" t="s">
        <v>245</v>
      </c>
      <c r="V3" s="71" t="s">
        <v>246</v>
      </c>
      <c r="W3" s="71" t="s">
        <v>247</v>
      </c>
      <c r="X3" s="71" t="s">
        <v>248</v>
      </c>
      <c r="Y3" s="71" t="s">
        <v>249</v>
      </c>
      <c r="Z3" s="71" t="s">
        <v>250</v>
      </c>
      <c r="AA3" s="71"/>
      <c r="AB3" s="71" t="s">
        <v>239</v>
      </c>
      <c r="AC3" s="71" t="s">
        <v>240</v>
      </c>
      <c r="AD3" s="71" t="s">
        <v>241</v>
      </c>
      <c r="AE3" s="71" t="s">
        <v>242</v>
      </c>
      <c r="AF3" s="71" t="s">
        <v>243</v>
      </c>
      <c r="AG3" s="71" t="s">
        <v>244</v>
      </c>
      <c r="AH3" s="71" t="s">
        <v>245</v>
      </c>
      <c r="AI3" s="71" t="s">
        <v>246</v>
      </c>
      <c r="AJ3" s="71" t="s">
        <v>247</v>
      </c>
      <c r="AK3" s="71" t="s">
        <v>248</v>
      </c>
      <c r="AL3" s="71" t="s">
        <v>249</v>
      </c>
      <c r="AM3" s="71" t="s">
        <v>250</v>
      </c>
      <c r="AN3" s="40"/>
      <c r="AO3" s="40"/>
      <c r="AP3" s="40"/>
      <c r="AQ3" s="40"/>
      <c r="AR3" s="40"/>
      <c r="AS3" s="40"/>
      <c r="AT3" s="40"/>
      <c r="AU3" s="40"/>
      <c r="AV3" s="40"/>
      <c r="AW3" s="40"/>
      <c r="AX3" s="40"/>
      <c r="AY3" s="40"/>
      <c r="AZ3" s="40"/>
      <c r="BA3" s="40"/>
      <c r="BB3" s="40"/>
      <c r="BC3" s="40"/>
      <c r="BD3" s="40"/>
      <c r="BE3" s="40"/>
      <c r="BF3" s="40"/>
      <c r="BG3" s="40"/>
      <c r="BH3" s="40"/>
      <c r="BI3" s="40"/>
      <c r="BJ3" s="40"/>
      <c r="BK3" s="40"/>
      <c r="BL3" s="40"/>
      <c r="BM3" s="40"/>
      <c r="BN3" s="40"/>
      <c r="BO3" s="40"/>
      <c r="BP3" s="40"/>
      <c r="BQ3" s="40"/>
      <c r="BR3" s="40"/>
      <c r="BS3" s="40"/>
      <c r="BT3" s="40"/>
      <c r="BU3" s="40"/>
      <c r="BV3" s="40"/>
      <c r="BW3" s="40"/>
      <c r="BX3" s="40"/>
      <c r="BY3" s="40"/>
      <c r="BZ3" s="40"/>
      <c r="CA3" s="40"/>
      <c r="CB3" s="40"/>
      <c r="CC3" s="40"/>
      <c r="CD3" s="40"/>
      <c r="CE3" s="40"/>
      <c r="CF3" s="40"/>
      <c r="CG3" s="40"/>
      <c r="CH3" s="40"/>
      <c r="CI3" s="40"/>
      <c r="CJ3" s="40"/>
      <c r="CK3" s="40"/>
      <c r="CL3" s="40"/>
      <c r="CM3" s="40"/>
      <c r="CN3" s="40"/>
      <c r="CO3" s="40"/>
      <c r="CP3" s="40"/>
      <c r="CQ3" s="40"/>
      <c r="CR3" s="40"/>
      <c r="CS3" s="40"/>
      <c r="CT3" s="40"/>
      <c r="CU3" s="40"/>
      <c r="CV3" s="40"/>
      <c r="CW3" s="40"/>
      <c r="CX3" s="20"/>
      <c r="CY3" s="20"/>
      <c r="CZ3" s="20"/>
      <c r="DA3" s="20"/>
      <c r="DB3" s="20"/>
      <c r="DC3" s="20"/>
      <c r="DD3" s="20"/>
      <c r="DE3" s="20"/>
      <c r="DF3" s="20"/>
      <c r="DG3" s="20"/>
      <c r="DH3" s="20"/>
      <c r="DI3" s="20"/>
      <c r="DJ3" s="20"/>
      <c r="DK3" s="20"/>
      <c r="DL3" s="20"/>
      <c r="DM3" s="20"/>
      <c r="DN3" s="20"/>
      <c r="DO3" s="20"/>
      <c r="DP3" s="20"/>
      <c r="DQ3" s="20"/>
      <c r="DR3" s="20"/>
      <c r="DS3" s="20"/>
      <c r="DT3" s="20"/>
      <c r="DU3" s="20"/>
      <c r="DV3" s="20"/>
      <c r="DW3" s="20"/>
      <c r="DX3" s="20"/>
      <c r="DY3" s="20"/>
      <c r="DZ3" s="20"/>
      <c r="EA3" s="20"/>
    </row>
    <row r="4" spans="1:131">
      <c r="A4" s="20" t="s">
        <v>736</v>
      </c>
      <c r="B4" s="20"/>
      <c r="C4" s="45">
        <v>9.7064520427386292</v>
      </c>
      <c r="D4" s="45">
        <v>0.84856001731881181</v>
      </c>
      <c r="E4" s="45">
        <v>0.16971200346376236</v>
      </c>
      <c r="F4" s="45">
        <v>1.0182720207825742</v>
      </c>
      <c r="G4" s="45">
        <v>1.7473820028896574</v>
      </c>
      <c r="H4" s="45">
        <v>6.0343460340089488</v>
      </c>
      <c r="I4" s="45">
        <v>918.98284386295654</v>
      </c>
      <c r="J4" s="45">
        <v>-2.1214997079262097</v>
      </c>
      <c r="K4" s="45">
        <v>5.5913181938628913</v>
      </c>
      <c r="L4" s="73">
        <v>3.4533639605020023</v>
      </c>
      <c r="M4" s="45">
        <v>9.2212151593223393E-2</v>
      </c>
      <c r="N4" s="45">
        <v>1.308708423632645E-3</v>
      </c>
      <c r="O4" s="45">
        <v>0.57336613605185915</v>
      </c>
      <c r="P4" s="45">
        <v>0.52859113782036626</v>
      </c>
      <c r="Q4" s="45">
        <v>0.60958647289330403</v>
      </c>
      <c r="R4" s="45">
        <v>0.56062112453959811</v>
      </c>
      <c r="S4" s="45">
        <v>0.58457994443017358</v>
      </c>
      <c r="T4" s="45">
        <v>0.59506207830683622</v>
      </c>
      <c r="U4" s="45">
        <v>0.57774091799918836</v>
      </c>
      <c r="V4" s="45">
        <v>0.62085694351659859</v>
      </c>
      <c r="W4" s="45">
        <v>0.54613484622779018</v>
      </c>
      <c r="X4" s="45">
        <v>0.60177586367504754</v>
      </c>
      <c r="Y4" s="45">
        <v>0.54097737909678034</v>
      </c>
      <c r="Z4" s="45">
        <v>0.56117585866625674</v>
      </c>
      <c r="AA4" s="45"/>
      <c r="AB4" s="45">
        <v>0.23545959208121334</v>
      </c>
      <c r="AC4" s="45">
        <v>0.20714860758704468</v>
      </c>
      <c r="AD4" s="45">
        <v>0.20371177905551416</v>
      </c>
      <c r="AE4" s="45">
        <v>0.2294906085096611</v>
      </c>
      <c r="AF4" s="45">
        <v>0.24621936000095271</v>
      </c>
      <c r="AG4" s="45">
        <v>0.23231333279717031</v>
      </c>
      <c r="AH4" s="45">
        <v>0.26999296527231947</v>
      </c>
      <c r="AI4" s="45">
        <v>0.23601482610715749</v>
      </c>
      <c r="AJ4" s="45">
        <v>0.26147950053251162</v>
      </c>
      <c r="AK4" s="45">
        <v>0.21962799139790526</v>
      </c>
      <c r="AL4" s="45">
        <v>0.22964090841203819</v>
      </c>
      <c r="AM4" s="40">
        <v>0.23488386776134221</v>
      </c>
      <c r="AN4" s="40"/>
      <c r="AO4" s="40"/>
      <c r="AP4" s="40"/>
      <c r="AQ4" s="40"/>
      <c r="AR4" s="40"/>
      <c r="AS4" s="40"/>
      <c r="AT4" s="40"/>
      <c r="AU4" s="40"/>
      <c r="AV4" s="40"/>
      <c r="AW4" s="40"/>
      <c r="AX4" s="40"/>
      <c r="AY4" s="40"/>
      <c r="AZ4" s="40"/>
      <c r="BA4" s="40"/>
      <c r="BB4" s="40"/>
      <c r="BC4" s="40"/>
      <c r="BD4" s="40"/>
      <c r="BE4" s="40"/>
      <c r="BF4" s="40"/>
      <c r="BG4" s="40"/>
      <c r="BH4" s="40"/>
      <c r="BI4" s="40"/>
      <c r="BJ4" s="40"/>
      <c r="BK4" s="40"/>
      <c r="BL4" s="40"/>
      <c r="BM4" s="40"/>
      <c r="BN4" s="40"/>
      <c r="BO4" s="40"/>
      <c r="BP4" s="40"/>
      <c r="BQ4" s="40"/>
      <c r="BR4" s="40"/>
      <c r="BS4" s="40"/>
      <c r="BT4" s="40"/>
      <c r="BU4" s="40"/>
      <c r="BV4" s="40"/>
      <c r="BW4" s="40"/>
      <c r="BX4" s="40"/>
      <c r="BY4" s="40"/>
      <c r="BZ4" s="40"/>
      <c r="CA4" s="40"/>
      <c r="CB4" s="40"/>
      <c r="CC4" s="40"/>
      <c r="CD4" s="40"/>
      <c r="CE4" s="40"/>
      <c r="CF4" s="40"/>
      <c r="CG4" s="40"/>
      <c r="CH4" s="40"/>
      <c r="CI4" s="40"/>
      <c r="CJ4" s="40"/>
      <c r="CK4" s="40"/>
      <c r="CL4" s="40"/>
      <c r="CM4" s="40"/>
      <c r="CN4" s="40"/>
      <c r="CO4" s="40"/>
      <c r="CP4" s="40"/>
      <c r="CQ4" s="40"/>
      <c r="CR4" s="40"/>
      <c r="CS4" s="40"/>
      <c r="CT4" s="40"/>
      <c r="CU4" s="40"/>
      <c r="CV4" s="40"/>
      <c r="CW4" s="40"/>
      <c r="CX4" s="20"/>
      <c r="CY4" s="20"/>
      <c r="CZ4" s="20"/>
      <c r="DA4" s="20"/>
      <c r="DB4" s="20"/>
      <c r="DC4" s="20"/>
      <c r="DD4" s="20"/>
      <c r="DE4" s="20"/>
      <c r="DF4" s="20"/>
      <c r="DG4" s="20"/>
      <c r="DH4" s="20"/>
      <c r="DI4" s="20"/>
      <c r="DJ4" s="20"/>
      <c r="DK4" s="20"/>
      <c r="DL4" s="20"/>
      <c r="DM4" s="20"/>
      <c r="DN4" s="20"/>
      <c r="DO4" s="20"/>
      <c r="DP4" s="20"/>
      <c r="DQ4" s="20"/>
      <c r="DR4" s="20"/>
      <c r="DS4" s="20"/>
      <c r="DT4" s="20"/>
      <c r="DU4" s="20"/>
      <c r="DV4" s="20"/>
      <c r="DW4" s="20"/>
      <c r="DX4" s="20"/>
      <c r="DY4" s="20"/>
      <c r="DZ4" s="20"/>
      <c r="EA4" s="20"/>
    </row>
    <row r="5" spans="1:131">
      <c r="A5" s="20" t="s">
        <v>737</v>
      </c>
      <c r="B5" s="20"/>
      <c r="C5" s="45">
        <v>9.0815283596679972</v>
      </c>
      <c r="D5" s="45">
        <v>0.79392777383845026</v>
      </c>
      <c r="E5" s="45">
        <v>0.15878555476769007</v>
      </c>
      <c r="F5" s="45">
        <v>0.95271332860614033</v>
      </c>
      <c r="G5" s="45">
        <v>1.634881534936071</v>
      </c>
      <c r="H5" s="45">
        <v>5.645840972438422</v>
      </c>
      <c r="I5" s="45">
        <v>918.98284386295677</v>
      </c>
      <c r="J5" s="45">
        <v>-2.1214997079262039</v>
      </c>
      <c r="K5" s="45">
        <v>5.5913181938628984</v>
      </c>
      <c r="L5" s="73">
        <v>3.4533639605020019</v>
      </c>
      <c r="M5" s="45">
        <v>8.627532141637051E-2</v>
      </c>
      <c r="N5" s="45">
        <v>1.2244507685635203E-3</v>
      </c>
      <c r="O5" s="45">
        <v>0.53645150690499643</v>
      </c>
      <c r="P5" s="45">
        <v>0.49455922593013879</v>
      </c>
      <c r="Q5" s="45">
        <v>0.57033989524441908</v>
      </c>
      <c r="R5" s="45">
        <v>0.52452704851553966</v>
      </c>
      <c r="S5" s="45">
        <v>0.54694334453620697</v>
      </c>
      <c r="T5" s="45">
        <v>0.556750614551203</v>
      </c>
      <c r="U5" s="45">
        <v>0.54054463033950151</v>
      </c>
      <c r="V5" s="45">
        <v>0.58088474707509641</v>
      </c>
      <c r="W5" s="45">
        <v>0.51097343008364882</v>
      </c>
      <c r="X5" s="45">
        <v>0.56303215099249693</v>
      </c>
      <c r="Y5" s="45">
        <v>0.50614801253580644</v>
      </c>
      <c r="Z5" s="45">
        <v>0.52504606758462324</v>
      </c>
      <c r="AA5" s="45"/>
      <c r="AB5" s="45">
        <v>0.22030016257496254</v>
      </c>
      <c r="AC5" s="45">
        <v>0.19381190430697318</v>
      </c>
      <c r="AD5" s="45">
        <v>0.19059634669241102</v>
      </c>
      <c r="AE5" s="45">
        <v>0.21471547587947767</v>
      </c>
      <c r="AF5" s="45">
        <v>0.23036719191547828</v>
      </c>
      <c r="AG5" s="45">
        <v>0.21735646669215222</v>
      </c>
      <c r="AH5" s="45">
        <v>0.25261019785965177</v>
      </c>
      <c r="AI5" s="45">
        <v>0.22081964935866705</v>
      </c>
      <c r="AJ5" s="45">
        <v>0.24464484953946528</v>
      </c>
      <c r="AK5" s="45">
        <v>0.20548783671672483</v>
      </c>
      <c r="AL5" s="45">
        <v>0.21485609912882592</v>
      </c>
      <c r="AM5" s="40">
        <v>0.21976150470953046</v>
      </c>
      <c r="AN5" s="40"/>
      <c r="AO5" s="40"/>
      <c r="AP5" s="40"/>
      <c r="AQ5" s="40"/>
      <c r="AR5" s="40"/>
      <c r="AS5" s="40"/>
      <c r="AT5" s="40"/>
      <c r="AU5" s="40"/>
      <c r="AV5" s="40"/>
      <c r="AW5" s="40"/>
      <c r="AX5" s="40"/>
      <c r="AY5" s="40"/>
      <c r="AZ5" s="40"/>
      <c r="BA5" s="40"/>
      <c r="BB5" s="40"/>
      <c r="BC5" s="40"/>
      <c r="BD5" s="40"/>
      <c r="BE5" s="40"/>
      <c r="BF5" s="40"/>
      <c r="BG5" s="40"/>
      <c r="BH5" s="40"/>
      <c r="BI5" s="40"/>
      <c r="BJ5" s="40"/>
      <c r="BK5" s="40"/>
      <c r="BL5" s="40"/>
      <c r="BM5" s="40"/>
      <c r="BN5" s="40"/>
      <c r="BO5" s="40"/>
      <c r="BP5" s="40"/>
      <c r="BQ5" s="40"/>
      <c r="BR5" s="40"/>
      <c r="BS5" s="40"/>
      <c r="BT5" s="40"/>
      <c r="BU5" s="40"/>
      <c r="BV5" s="40"/>
      <c r="BW5" s="40"/>
      <c r="BX5" s="40"/>
      <c r="BY5" s="40"/>
      <c r="BZ5" s="40"/>
      <c r="CA5" s="40"/>
      <c r="CB5" s="40"/>
      <c r="CC5" s="40"/>
      <c r="CD5" s="40"/>
      <c r="CE5" s="40"/>
      <c r="CF5" s="40"/>
      <c r="CG5" s="40"/>
      <c r="CH5" s="40"/>
      <c r="CI5" s="40"/>
      <c r="CJ5" s="40"/>
      <c r="CK5" s="40"/>
      <c r="CL5" s="40"/>
      <c r="CM5" s="40"/>
      <c r="CN5" s="40"/>
      <c r="CO5" s="40"/>
      <c r="CP5" s="40"/>
      <c r="CQ5" s="40"/>
      <c r="CR5" s="40"/>
      <c r="CS5" s="40"/>
      <c r="CT5" s="40"/>
      <c r="CU5" s="40"/>
      <c r="CV5" s="40"/>
      <c r="CW5" s="40"/>
      <c r="CX5" s="20"/>
      <c r="CY5" s="20"/>
      <c r="CZ5" s="20"/>
      <c r="DA5" s="20"/>
      <c r="DB5" s="20"/>
      <c r="DC5" s="20"/>
      <c r="DD5" s="20"/>
      <c r="DE5" s="20"/>
      <c r="DF5" s="20"/>
      <c r="DG5" s="20"/>
      <c r="DH5" s="20"/>
      <c r="DI5" s="20"/>
      <c r="DJ5" s="20"/>
      <c r="DK5" s="20"/>
      <c r="DL5" s="20"/>
      <c r="DM5" s="20"/>
      <c r="DN5" s="20"/>
      <c r="DO5" s="20"/>
      <c r="DP5" s="20"/>
      <c r="DQ5" s="20"/>
      <c r="DR5" s="20"/>
      <c r="DS5" s="20"/>
      <c r="DT5" s="20"/>
      <c r="DU5" s="20"/>
      <c r="DV5" s="20"/>
      <c r="DW5" s="20"/>
      <c r="DX5" s="20"/>
      <c r="DY5" s="20"/>
      <c r="DZ5" s="20"/>
      <c r="EA5" s="20"/>
    </row>
    <row r="6" spans="1:131">
      <c r="A6" s="20" t="s">
        <v>738</v>
      </c>
      <c r="B6" s="20"/>
      <c r="C6" s="45">
        <v>9.7064520427386292</v>
      </c>
      <c r="D6" s="45">
        <v>0.95773147581723928</v>
      </c>
      <c r="E6" s="45">
        <v>0.19154629516344787</v>
      </c>
      <c r="F6" s="45">
        <v>1.1492777709806872</v>
      </c>
      <c r="G6" s="45">
        <v>1.972191371603639</v>
      </c>
      <c r="H6" s="45">
        <v>6.0343460340089488</v>
      </c>
      <c r="I6" s="45">
        <v>1037.2145485767294</v>
      </c>
      <c r="J6" s="45">
        <v>-1.409578493694543</v>
      </c>
      <c r="K6" s="45">
        <v>7.2955317177553614</v>
      </c>
      <c r="L6" s="73">
        <v>3.0597162734274961</v>
      </c>
      <c r="M6" s="45">
        <v>9.2212151593223393E-2</v>
      </c>
      <c r="N6" s="45">
        <v>1.308708423632645E-3</v>
      </c>
      <c r="O6" s="45">
        <v>0.57336613605185915</v>
      </c>
      <c r="P6" s="45">
        <v>0.52859113782036626</v>
      </c>
      <c r="Q6" s="45">
        <v>0.60958647289330403</v>
      </c>
      <c r="R6" s="45">
        <v>0.56062112453959811</v>
      </c>
      <c r="S6" s="45">
        <v>0.58457994443017358</v>
      </c>
      <c r="T6" s="45">
        <v>0.59506207830683622</v>
      </c>
      <c r="U6" s="45">
        <v>0.57774091799918836</v>
      </c>
      <c r="V6" s="45">
        <v>0.62085694351659859</v>
      </c>
      <c r="W6" s="45">
        <v>0.54613484622779018</v>
      </c>
      <c r="X6" s="45">
        <v>0.60177586367504754</v>
      </c>
      <c r="Y6" s="45">
        <v>0.54097737909678034</v>
      </c>
      <c r="Z6" s="45">
        <v>0.56117585866625674</v>
      </c>
      <c r="AA6" s="45"/>
      <c r="AB6" s="45">
        <v>0.23545959208121334</v>
      </c>
      <c r="AC6" s="45">
        <v>0.20714860758704468</v>
      </c>
      <c r="AD6" s="45">
        <v>0.20371177905551416</v>
      </c>
      <c r="AE6" s="45">
        <v>0.2294906085096611</v>
      </c>
      <c r="AF6" s="45">
        <v>0.24621936000095271</v>
      </c>
      <c r="AG6" s="45">
        <v>0.23231333279717031</v>
      </c>
      <c r="AH6" s="45">
        <v>0.26999296527231947</v>
      </c>
      <c r="AI6" s="45">
        <v>0.23601482610715749</v>
      </c>
      <c r="AJ6" s="45">
        <v>0.26147950053251162</v>
      </c>
      <c r="AK6" s="45">
        <v>0.21962799139790526</v>
      </c>
      <c r="AL6" s="45">
        <v>0.22964090841203819</v>
      </c>
      <c r="AM6" s="40">
        <v>0.23488386776134221</v>
      </c>
      <c r="AN6" s="40"/>
      <c r="AO6" s="40"/>
      <c r="AP6" s="40"/>
      <c r="AQ6" s="40"/>
      <c r="AR6" s="40"/>
      <c r="AS6" s="40"/>
      <c r="AT6" s="40"/>
      <c r="AU6" s="40"/>
      <c r="AV6" s="40"/>
      <c r="AW6" s="40"/>
      <c r="AX6" s="40"/>
      <c r="AY6" s="40"/>
      <c r="AZ6" s="40"/>
      <c r="BA6" s="40"/>
      <c r="BB6" s="40"/>
      <c r="BC6" s="40"/>
      <c r="BD6" s="40"/>
      <c r="BE6" s="40"/>
      <c r="BF6" s="40"/>
      <c r="BG6" s="40"/>
      <c r="BH6" s="40"/>
      <c r="BI6" s="40"/>
      <c r="BJ6" s="40"/>
      <c r="BK6" s="40"/>
      <c r="BL6" s="40"/>
      <c r="BM6" s="40"/>
      <c r="BN6" s="40"/>
      <c r="BO6" s="40"/>
      <c r="BP6" s="40"/>
      <c r="BQ6" s="40"/>
      <c r="BR6" s="40"/>
      <c r="BS6" s="40"/>
      <c r="BT6" s="40"/>
      <c r="BU6" s="40"/>
      <c r="BV6" s="40"/>
      <c r="BW6" s="40"/>
      <c r="BX6" s="40"/>
      <c r="BY6" s="40"/>
      <c r="BZ6" s="40"/>
      <c r="CA6" s="40"/>
      <c r="CB6" s="40"/>
      <c r="CC6" s="40"/>
      <c r="CD6" s="40"/>
      <c r="CE6" s="40"/>
      <c r="CF6" s="40"/>
      <c r="CG6" s="40"/>
      <c r="CH6" s="40"/>
      <c r="CI6" s="40"/>
      <c r="CJ6" s="40"/>
      <c r="CK6" s="40"/>
      <c r="CL6" s="40"/>
      <c r="CM6" s="40"/>
      <c r="CN6" s="40"/>
      <c r="CO6" s="40"/>
      <c r="CP6" s="40"/>
      <c r="CQ6" s="40"/>
      <c r="CR6" s="40"/>
      <c r="CS6" s="40"/>
      <c r="CT6" s="40"/>
      <c r="CU6" s="40"/>
      <c r="CV6" s="40"/>
      <c r="CW6" s="40"/>
      <c r="CX6" s="20"/>
      <c r="CY6" s="20"/>
      <c r="CZ6" s="20"/>
      <c r="DA6" s="20"/>
      <c r="DB6" s="20"/>
      <c r="DC6" s="20"/>
      <c r="DD6" s="20"/>
      <c r="DE6" s="20"/>
      <c r="DF6" s="20"/>
      <c r="DG6" s="20"/>
      <c r="DH6" s="20"/>
      <c r="DI6" s="20"/>
      <c r="DJ6" s="20"/>
      <c r="DK6" s="20"/>
      <c r="DL6" s="20"/>
      <c r="DM6" s="20"/>
      <c r="DN6" s="20"/>
      <c r="DO6" s="20"/>
      <c r="DP6" s="20"/>
      <c r="DQ6" s="20"/>
      <c r="DR6" s="20"/>
      <c r="DS6" s="20"/>
      <c r="DT6" s="20"/>
      <c r="DU6" s="20"/>
      <c r="DV6" s="20"/>
      <c r="DW6" s="20"/>
      <c r="DX6" s="20"/>
      <c r="DY6" s="20"/>
      <c r="DZ6" s="20"/>
      <c r="EA6" s="20"/>
    </row>
    <row r="7" spans="1:131">
      <c r="A7" s="20" t="s">
        <v>739</v>
      </c>
      <c r="B7" s="20"/>
      <c r="C7" s="45">
        <v>36.151029046868807</v>
      </c>
      <c r="D7" s="45">
        <v>4.4245667498943506</v>
      </c>
      <c r="E7" s="45">
        <v>0.88491334997887017</v>
      </c>
      <c r="F7" s="45">
        <v>5.3094800998732206</v>
      </c>
      <c r="G7" s="45">
        <v>9.11120975718163</v>
      </c>
      <c r="H7" s="45">
        <v>22.474516722875155</v>
      </c>
      <c r="I7" s="45">
        <v>1286.57598140814</v>
      </c>
      <c r="J7" s="45">
        <v>9.1928183162206217E-2</v>
      </c>
      <c r="K7" s="45">
        <v>10.88987324566695</v>
      </c>
      <c r="L7" s="73">
        <v>2.4666885432157142</v>
      </c>
      <c r="M7" s="45">
        <v>0.34343796848146135</v>
      </c>
      <c r="N7" s="45">
        <v>4.874196671276915E-3</v>
      </c>
      <c r="O7" s="45">
        <v>2.1354636841180383</v>
      </c>
      <c r="P7" s="45">
        <v>1.968702208914427</v>
      </c>
      <c r="Q7" s="45">
        <v>2.2703638972419475</v>
      </c>
      <c r="R7" s="45">
        <v>2.087995744302984</v>
      </c>
      <c r="S7" s="45">
        <v>2.1772287606491418</v>
      </c>
      <c r="T7" s="45">
        <v>2.2162687646155637</v>
      </c>
      <c r="U7" s="45">
        <v>2.1517572658052755</v>
      </c>
      <c r="V7" s="45">
        <v>2.3123400085007888</v>
      </c>
      <c r="W7" s="45">
        <v>2.0340425731828562</v>
      </c>
      <c r="X7" s="45">
        <v>2.2412738075284602</v>
      </c>
      <c r="Y7" s="45">
        <v>2.0148339330700265</v>
      </c>
      <c r="Z7" s="45">
        <v>2.0900618143188692</v>
      </c>
      <c r="AA7" s="45"/>
      <c r="AB7" s="45">
        <v>0.876953444493625</v>
      </c>
      <c r="AC7" s="45">
        <v>0.77151108323869044</v>
      </c>
      <c r="AD7" s="45">
        <v>0.75871084608453754</v>
      </c>
      <c r="AE7" s="45">
        <v>0.85472236587444039</v>
      </c>
      <c r="AF7" s="45">
        <v>0.91702747781613625</v>
      </c>
      <c r="AG7" s="45">
        <v>0.86523541299605955</v>
      </c>
      <c r="AH7" s="45">
        <v>1.0055706747463595</v>
      </c>
      <c r="AI7" s="45">
        <v>0.87902137635084088</v>
      </c>
      <c r="AJ7" s="45">
        <v>0.97386284682497903</v>
      </c>
      <c r="AK7" s="45">
        <v>0.81798971051125235</v>
      </c>
      <c r="AL7" s="45">
        <v>0.85528214777133238</v>
      </c>
      <c r="AM7" s="40">
        <v>0.87480919791217504</v>
      </c>
      <c r="AN7" s="40"/>
      <c r="AO7" s="40"/>
      <c r="AP7" s="40"/>
      <c r="AQ7" s="40"/>
      <c r="AR7" s="40"/>
      <c r="AS7" s="40"/>
      <c r="AT7" s="40"/>
      <c r="AU7" s="40"/>
      <c r="AV7" s="40"/>
      <c r="AW7" s="40"/>
      <c r="AX7" s="40"/>
      <c r="AY7" s="40"/>
      <c r="AZ7" s="40"/>
      <c r="BA7" s="40"/>
      <c r="BB7" s="40"/>
      <c r="BC7" s="40"/>
      <c r="BD7" s="40"/>
      <c r="BE7" s="40"/>
      <c r="BF7" s="40"/>
      <c r="BG7" s="40"/>
      <c r="BH7" s="40"/>
      <c r="BI7" s="40"/>
      <c r="BJ7" s="40"/>
      <c r="BK7" s="40"/>
      <c r="BL7" s="40"/>
      <c r="BM7" s="40"/>
      <c r="BN7" s="40"/>
      <c r="BO7" s="40"/>
      <c r="BP7" s="40"/>
      <c r="BQ7" s="40"/>
      <c r="BR7" s="40"/>
      <c r="BS7" s="40"/>
      <c r="BT7" s="40"/>
      <c r="BU7" s="40"/>
      <c r="BV7" s="40"/>
      <c r="BW7" s="40"/>
      <c r="BX7" s="40"/>
      <c r="BY7" s="40"/>
      <c r="BZ7" s="40"/>
      <c r="CA7" s="40"/>
      <c r="CB7" s="40"/>
      <c r="CC7" s="40"/>
      <c r="CD7" s="40"/>
      <c r="CE7" s="40"/>
      <c r="CF7" s="40"/>
      <c r="CG7" s="40"/>
      <c r="CH7" s="40"/>
      <c r="CI7" s="40"/>
      <c r="CJ7" s="40"/>
      <c r="CK7" s="40"/>
      <c r="CL7" s="40"/>
      <c r="CM7" s="40"/>
      <c r="CN7" s="40"/>
      <c r="CO7" s="40"/>
      <c r="CP7" s="40"/>
      <c r="CQ7" s="40"/>
      <c r="CR7" s="40"/>
      <c r="CS7" s="40"/>
      <c r="CT7" s="40"/>
      <c r="CU7" s="40"/>
      <c r="CV7" s="40"/>
      <c r="CW7" s="40"/>
      <c r="CX7" s="20"/>
      <c r="CY7" s="20"/>
      <c r="CZ7" s="20"/>
      <c r="DA7" s="20"/>
      <c r="DB7" s="20"/>
      <c r="DC7" s="20"/>
      <c r="DD7" s="20"/>
      <c r="DE7" s="20"/>
      <c r="DF7" s="20"/>
      <c r="DG7" s="20"/>
      <c r="DH7" s="20"/>
      <c r="DI7" s="20"/>
      <c r="DJ7" s="20"/>
      <c r="DK7" s="20"/>
      <c r="DL7" s="20"/>
      <c r="DM7" s="20"/>
      <c r="DN7" s="20"/>
      <c r="DO7" s="20"/>
      <c r="DP7" s="20"/>
      <c r="DQ7" s="20"/>
      <c r="DR7" s="20"/>
      <c r="DS7" s="20"/>
      <c r="DT7" s="20"/>
      <c r="DU7" s="20"/>
      <c r="DV7" s="20"/>
      <c r="DW7" s="20"/>
      <c r="DX7" s="20"/>
      <c r="DY7" s="20"/>
      <c r="DZ7" s="20"/>
      <c r="EA7" s="20"/>
    </row>
    <row r="8" spans="1:131">
      <c r="A8" s="20" t="s">
        <v>740</v>
      </c>
      <c r="B8" s="20"/>
      <c r="C8" s="45">
        <v>36.151029046868807</v>
      </c>
      <c r="D8" s="45">
        <v>4.4245667498943497</v>
      </c>
      <c r="E8" s="45">
        <v>0.88491334997886995</v>
      </c>
      <c r="F8" s="45">
        <v>5.3094800998732197</v>
      </c>
      <c r="G8" s="45">
        <v>9.11120975718163</v>
      </c>
      <c r="H8" s="45">
        <v>22.474516722875155</v>
      </c>
      <c r="I8" s="45">
        <v>1286.5759814081398</v>
      </c>
      <c r="J8" s="45">
        <v>9.1928183162206217E-2</v>
      </c>
      <c r="K8" s="45">
        <v>10.88987324566695</v>
      </c>
      <c r="L8" s="73">
        <v>2.4666885432157142</v>
      </c>
      <c r="M8" s="45">
        <v>0.34343796848146135</v>
      </c>
      <c r="N8" s="45">
        <v>4.874196671276915E-3</v>
      </c>
      <c r="O8" s="45">
        <v>2.1354636841180383</v>
      </c>
      <c r="P8" s="45">
        <v>1.968702208914427</v>
      </c>
      <c r="Q8" s="45">
        <v>2.2703638972419475</v>
      </c>
      <c r="R8" s="45">
        <v>2.087995744302984</v>
      </c>
      <c r="S8" s="45">
        <v>2.1772287606491418</v>
      </c>
      <c r="T8" s="45">
        <v>2.2162687646155637</v>
      </c>
      <c r="U8" s="45">
        <v>2.1517572658052755</v>
      </c>
      <c r="V8" s="45">
        <v>2.3123400085007888</v>
      </c>
      <c r="W8" s="45">
        <v>2.0340425731828562</v>
      </c>
      <c r="X8" s="45">
        <v>2.2412738075284602</v>
      </c>
      <c r="Y8" s="45">
        <v>2.0148339330700265</v>
      </c>
      <c r="Z8" s="45">
        <v>2.0900618143188692</v>
      </c>
      <c r="AA8" s="45"/>
      <c r="AB8" s="45">
        <v>0.876953444493625</v>
      </c>
      <c r="AC8" s="45">
        <v>0.77151108323869044</v>
      </c>
      <c r="AD8" s="45">
        <v>0.75871084608453754</v>
      </c>
      <c r="AE8" s="45">
        <v>0.85472236587444039</v>
      </c>
      <c r="AF8" s="45">
        <v>0.91702747781613625</v>
      </c>
      <c r="AG8" s="45">
        <v>0.86523541299605955</v>
      </c>
      <c r="AH8" s="45">
        <v>1.0055706747463595</v>
      </c>
      <c r="AI8" s="45">
        <v>0.87902137635084088</v>
      </c>
      <c r="AJ8" s="45">
        <v>0.97386284682497903</v>
      </c>
      <c r="AK8" s="45">
        <v>0.81798971051125235</v>
      </c>
      <c r="AL8" s="45">
        <v>0.85528214777133238</v>
      </c>
      <c r="AM8" s="40">
        <v>0.87480919791217504</v>
      </c>
      <c r="AN8" s="40"/>
      <c r="AO8" s="40"/>
      <c r="AP8" s="40"/>
      <c r="AQ8" s="40"/>
      <c r="AR8" s="40"/>
      <c r="AS8" s="40"/>
      <c r="AT8" s="40"/>
      <c r="AU8" s="40"/>
      <c r="AV8" s="40"/>
      <c r="AW8" s="40"/>
      <c r="AX8" s="40"/>
      <c r="AY8" s="40"/>
      <c r="AZ8" s="40"/>
      <c r="BA8" s="40"/>
      <c r="BB8" s="40"/>
      <c r="BC8" s="40"/>
      <c r="BD8" s="40"/>
      <c r="BE8" s="40"/>
      <c r="BF8" s="40"/>
      <c r="BG8" s="40"/>
      <c r="BH8" s="40"/>
      <c r="BI8" s="40"/>
      <c r="BJ8" s="40"/>
      <c r="BK8" s="40"/>
      <c r="BL8" s="40"/>
      <c r="BM8" s="40"/>
      <c r="BN8" s="40"/>
      <c r="BO8" s="40"/>
      <c r="BP8" s="40"/>
      <c r="BQ8" s="40"/>
      <c r="BR8" s="40"/>
      <c r="BS8" s="40"/>
      <c r="BT8" s="40"/>
      <c r="BU8" s="40"/>
      <c r="BV8" s="40"/>
      <c r="BW8" s="40"/>
      <c r="BX8" s="40"/>
      <c r="BY8" s="40"/>
      <c r="BZ8" s="40"/>
      <c r="CA8" s="40"/>
      <c r="CB8" s="40"/>
      <c r="CC8" s="40"/>
      <c r="CD8" s="40"/>
      <c r="CE8" s="40"/>
      <c r="CF8" s="40"/>
      <c r="CG8" s="40"/>
      <c r="CH8" s="40"/>
      <c r="CI8" s="40"/>
      <c r="CJ8" s="40"/>
      <c r="CK8" s="40"/>
      <c r="CL8" s="40"/>
      <c r="CM8" s="40"/>
      <c r="CN8" s="40"/>
      <c r="CO8" s="40"/>
      <c r="CP8" s="40"/>
      <c r="CQ8" s="40"/>
      <c r="CR8" s="40"/>
      <c r="CS8" s="40"/>
      <c r="CT8" s="40"/>
      <c r="CU8" s="40"/>
      <c r="CV8" s="40"/>
      <c r="CW8" s="40"/>
      <c r="CX8" s="20"/>
      <c r="CY8" s="20"/>
      <c r="CZ8" s="20"/>
      <c r="DA8" s="20"/>
      <c r="DB8" s="20"/>
      <c r="DC8" s="20"/>
      <c r="DD8" s="20"/>
      <c r="DE8" s="20"/>
      <c r="DF8" s="20"/>
      <c r="DG8" s="20"/>
      <c r="DH8" s="20"/>
      <c r="DI8" s="20"/>
      <c r="DJ8" s="20"/>
      <c r="DK8" s="20"/>
      <c r="DL8" s="20"/>
      <c r="DM8" s="20"/>
      <c r="DN8" s="20"/>
      <c r="DO8" s="20"/>
      <c r="DP8" s="20"/>
      <c r="DQ8" s="20"/>
      <c r="DR8" s="20"/>
      <c r="DS8" s="20"/>
      <c r="DT8" s="20"/>
      <c r="DU8" s="20"/>
      <c r="DV8" s="20"/>
      <c r="DW8" s="20"/>
      <c r="DX8" s="20"/>
      <c r="DY8" s="20"/>
      <c r="DZ8" s="20"/>
      <c r="EA8" s="20"/>
    </row>
    <row r="9" spans="1:131">
      <c r="A9" s="20" t="s">
        <v>741</v>
      </c>
      <c r="B9" s="20"/>
      <c r="C9" s="45">
        <v>29.073100063190239</v>
      </c>
      <c r="D9" s="45">
        <v>5.3374361082157593</v>
      </c>
      <c r="E9" s="45">
        <v>1.0674872216431519</v>
      </c>
      <c r="F9" s="45">
        <v>6.404923329858911</v>
      </c>
      <c r="G9" s="45">
        <v>10.991019617608927</v>
      </c>
      <c r="H9" s="45">
        <v>18.074281446010069</v>
      </c>
      <c r="I9" s="45">
        <v>1929.8639721122101</v>
      </c>
      <c r="J9" s="45">
        <v>3.9654269925669174</v>
      </c>
      <c r="K9" s="45">
        <v>20.162344586324032</v>
      </c>
      <c r="L9" s="73">
        <v>1.6444590288104763</v>
      </c>
      <c r="M9" s="45">
        <v>0.27619701807700342</v>
      </c>
      <c r="N9" s="45">
        <v>3.9198886252444437E-3</v>
      </c>
      <c r="O9" s="45">
        <v>1.7173660337353522</v>
      </c>
      <c r="P9" s="45">
        <v>1.5832544141464837</v>
      </c>
      <c r="Q9" s="45">
        <v>1.8258544363645659</v>
      </c>
      <c r="R9" s="45">
        <v>1.6791917355086716</v>
      </c>
      <c r="S9" s="45">
        <v>1.7509540195036508</v>
      </c>
      <c r="T9" s="45">
        <v>1.7823504685594052</v>
      </c>
      <c r="U9" s="45">
        <v>1.7304695315684755</v>
      </c>
      <c r="V9" s="45">
        <v>1.8596121388440641</v>
      </c>
      <c r="W9" s="45">
        <v>1.6358019348845101</v>
      </c>
      <c r="X9" s="45">
        <v>1.8024598301421282</v>
      </c>
      <c r="Y9" s="45">
        <v>1.6203541113839928</v>
      </c>
      <c r="Z9" s="45">
        <v>1.6808532943050065</v>
      </c>
      <c r="AA9" s="45"/>
      <c r="AB9" s="45">
        <v>0.70525669433829852</v>
      </c>
      <c r="AC9" s="45">
        <v>0.62045865675852774</v>
      </c>
      <c r="AD9" s="45">
        <v>0.61016454935890763</v>
      </c>
      <c r="AE9" s="45">
        <v>0.68737818879506041</v>
      </c>
      <c r="AF9" s="45">
        <v>0.73748472245917163</v>
      </c>
      <c r="AG9" s="45">
        <v>0.69583290997435543</v>
      </c>
      <c r="AH9" s="45">
        <v>0.80869224523617822</v>
      </c>
      <c r="AI9" s="45">
        <v>0.70691975045022137</v>
      </c>
      <c r="AJ9" s="45">
        <v>0.7831924219047437</v>
      </c>
      <c r="AK9" s="45">
        <v>0.65783733772893715</v>
      </c>
      <c r="AL9" s="45">
        <v>0.68782837224850524</v>
      </c>
      <c r="AM9" s="40">
        <v>0.7035322649910225</v>
      </c>
      <c r="AN9" s="40"/>
      <c r="AO9" s="40"/>
      <c r="AP9" s="40"/>
      <c r="AQ9" s="40"/>
      <c r="AR9" s="40"/>
      <c r="AS9" s="40"/>
      <c r="AT9" s="40"/>
      <c r="AU9" s="40"/>
      <c r="AV9" s="40"/>
      <c r="AW9" s="40"/>
      <c r="AX9" s="40"/>
      <c r="AY9" s="40"/>
      <c r="AZ9" s="40"/>
      <c r="BA9" s="40"/>
      <c r="BB9" s="40"/>
      <c r="BC9" s="40"/>
      <c r="BD9" s="40"/>
      <c r="BE9" s="40"/>
      <c r="BF9" s="40"/>
      <c r="BG9" s="40"/>
      <c r="BH9" s="40"/>
      <c r="BI9" s="40"/>
      <c r="BJ9" s="40"/>
      <c r="BK9" s="40"/>
      <c r="BL9" s="40"/>
      <c r="BM9" s="40"/>
      <c r="BN9" s="40"/>
      <c r="BO9" s="40"/>
      <c r="BP9" s="40"/>
      <c r="BQ9" s="40"/>
      <c r="BR9" s="40"/>
      <c r="BS9" s="40"/>
      <c r="BT9" s="40"/>
      <c r="BU9" s="40"/>
      <c r="BV9" s="40"/>
      <c r="BW9" s="40"/>
      <c r="BX9" s="40"/>
      <c r="BY9" s="40"/>
      <c r="BZ9" s="40"/>
      <c r="CA9" s="40"/>
      <c r="CB9" s="40"/>
      <c r="CC9" s="40"/>
      <c r="CD9" s="40"/>
      <c r="CE9" s="40"/>
      <c r="CF9" s="40"/>
      <c r="CG9" s="40"/>
      <c r="CH9" s="40"/>
      <c r="CI9" s="40"/>
      <c r="CJ9" s="40"/>
      <c r="CK9" s="40"/>
      <c r="CL9" s="40"/>
      <c r="CM9" s="40"/>
      <c r="CN9" s="40"/>
      <c r="CO9" s="40"/>
      <c r="CP9" s="40"/>
      <c r="CQ9" s="40"/>
      <c r="CR9" s="40"/>
      <c r="CS9" s="40"/>
      <c r="CT9" s="40"/>
      <c r="CU9" s="40"/>
      <c r="CV9" s="40"/>
      <c r="CW9" s="40"/>
      <c r="CX9" s="20"/>
      <c r="CY9" s="20"/>
      <c r="CZ9" s="20"/>
      <c r="DA9" s="20"/>
      <c r="DB9" s="20"/>
      <c r="DC9" s="20"/>
      <c r="DD9" s="20"/>
      <c r="DE9" s="20"/>
      <c r="DF9" s="20"/>
      <c r="DG9" s="20"/>
      <c r="DH9" s="20"/>
      <c r="DI9" s="20"/>
      <c r="DJ9" s="20"/>
      <c r="DK9" s="20"/>
      <c r="DL9" s="20"/>
      <c r="DM9" s="20"/>
      <c r="DN9" s="20"/>
      <c r="DO9" s="20"/>
      <c r="DP9" s="20"/>
      <c r="DQ9" s="20"/>
      <c r="DR9" s="20"/>
      <c r="DS9" s="20"/>
      <c r="DT9" s="20"/>
      <c r="DU9" s="20"/>
      <c r="DV9" s="20"/>
      <c r="DW9" s="20"/>
      <c r="DX9" s="20"/>
      <c r="DY9" s="20"/>
      <c r="DZ9" s="20"/>
      <c r="EA9" s="20"/>
    </row>
    <row r="10" spans="1:131">
      <c r="A10" s="20" t="s">
        <v>742</v>
      </c>
      <c r="B10" s="20"/>
      <c r="C10" s="45">
        <v>8.1318701961856377</v>
      </c>
      <c r="D10" s="45">
        <v>1.6587818490520578</v>
      </c>
      <c r="E10" s="45">
        <v>0.33175636981041157</v>
      </c>
      <c r="F10" s="45">
        <v>1.9905382188624694</v>
      </c>
      <c r="G10" s="45">
        <v>3.4158167844297469</v>
      </c>
      <c r="H10" s="45">
        <v>5.0554536767260734</v>
      </c>
      <c r="I10" s="45">
        <v>2144.2933023468995</v>
      </c>
      <c r="J10" s="45">
        <v>5.2565932623684901</v>
      </c>
      <c r="K10" s="45">
        <v>23.253168366543058</v>
      </c>
      <c r="L10" s="73">
        <v>1.4800131259294269</v>
      </c>
      <c r="M10" s="45">
        <v>7.725348499795559E-2</v>
      </c>
      <c r="N10" s="45">
        <v>1.0964095818715583E-3</v>
      </c>
      <c r="O10" s="45">
        <v>0.48035461080243685</v>
      </c>
      <c r="P10" s="45">
        <v>0.44284301830192813</v>
      </c>
      <c r="Q10" s="45">
        <v>0.5106992801378295</v>
      </c>
      <c r="R10" s="45">
        <v>0.46967709662833329</v>
      </c>
      <c r="S10" s="45">
        <v>0.48974931380368136</v>
      </c>
      <c r="T10" s="45">
        <v>0.49853103463110021</v>
      </c>
      <c r="U10" s="45">
        <v>0.48401971508314162</v>
      </c>
      <c r="V10" s="45">
        <v>0.5201414536276906</v>
      </c>
      <c r="W10" s="45">
        <v>0.45754078416949123</v>
      </c>
      <c r="X10" s="45">
        <v>0.50415570890950323</v>
      </c>
      <c r="Y10" s="45">
        <v>0.45321996199205716</v>
      </c>
      <c r="Z10" s="45">
        <v>0.47014184171660239</v>
      </c>
      <c r="AA10" s="45"/>
      <c r="AB10" s="45">
        <v>0.19726330803680717</v>
      </c>
      <c r="AC10" s="45">
        <v>0.17354493493620221</v>
      </c>
      <c r="AD10" s="45">
        <v>0.17066562915259603</v>
      </c>
      <c r="AE10" s="45">
        <v>0.19226261371582309</v>
      </c>
      <c r="AF10" s="45">
        <v>0.20627762507862052</v>
      </c>
      <c r="AG10" s="45">
        <v>0.19462743532155258</v>
      </c>
      <c r="AH10" s="45">
        <v>0.22619467317311293</v>
      </c>
      <c r="AI10" s="45">
        <v>0.19772847193063808</v>
      </c>
      <c r="AJ10" s="45">
        <v>0.21906226373255816</v>
      </c>
      <c r="AK10" s="45">
        <v>0.18399991156736131</v>
      </c>
      <c r="AL10" s="45">
        <v>0.19238853194951427</v>
      </c>
      <c r="AM10" s="40">
        <v>0.19678097778705522</v>
      </c>
      <c r="AN10" s="40"/>
      <c r="AO10" s="40"/>
      <c r="AP10" s="40"/>
      <c r="AQ10" s="40"/>
      <c r="AR10" s="40"/>
      <c r="AS10" s="40"/>
      <c r="AT10" s="40"/>
      <c r="AU10" s="40"/>
      <c r="AV10" s="40"/>
      <c r="AW10" s="40"/>
      <c r="AX10" s="40"/>
      <c r="AY10" s="40"/>
      <c r="AZ10" s="40"/>
      <c r="BA10" s="40"/>
      <c r="BB10" s="40"/>
      <c r="BC10" s="40"/>
      <c r="BD10" s="40"/>
      <c r="BE10" s="40"/>
      <c r="BF10" s="40"/>
      <c r="BG10" s="40"/>
      <c r="BH10" s="40"/>
      <c r="BI10" s="40"/>
      <c r="BJ10" s="40"/>
      <c r="BK10" s="40"/>
      <c r="BL10" s="40"/>
      <c r="BM10" s="40"/>
      <c r="BN10" s="40"/>
      <c r="BO10" s="40"/>
      <c r="BP10" s="40"/>
      <c r="BQ10" s="40"/>
      <c r="BR10" s="40"/>
      <c r="BS10" s="40"/>
      <c r="BT10" s="40"/>
      <c r="BU10" s="40"/>
      <c r="BV10" s="40"/>
      <c r="BW10" s="40"/>
      <c r="BX10" s="40"/>
      <c r="BY10" s="40"/>
      <c r="BZ10" s="40"/>
      <c r="CA10" s="40"/>
      <c r="CB10" s="40"/>
      <c r="CC10" s="40"/>
      <c r="CD10" s="40"/>
      <c r="CE10" s="40"/>
      <c r="CF10" s="40"/>
      <c r="CG10" s="40"/>
      <c r="CH10" s="40"/>
      <c r="CI10" s="40"/>
      <c r="CJ10" s="40"/>
      <c r="CK10" s="40"/>
      <c r="CL10" s="40"/>
      <c r="CM10" s="40"/>
      <c r="CN10" s="40"/>
      <c r="CO10" s="40"/>
      <c r="CP10" s="40"/>
      <c r="CQ10" s="40"/>
      <c r="CR10" s="40"/>
      <c r="CS10" s="40"/>
      <c r="CT10" s="40"/>
      <c r="CU10" s="40"/>
      <c r="CV10" s="40"/>
      <c r="CW10" s="40"/>
      <c r="CX10" s="20"/>
      <c r="CY10" s="20"/>
      <c r="CZ10" s="20"/>
      <c r="DA10" s="20"/>
      <c r="DB10" s="20"/>
      <c r="DC10" s="20"/>
      <c r="DD10" s="20"/>
      <c r="DE10" s="20"/>
      <c r="DF10" s="20"/>
      <c r="DG10" s="20"/>
      <c r="DH10" s="20"/>
      <c r="DI10" s="20"/>
      <c r="DJ10" s="20"/>
      <c r="DK10" s="20"/>
      <c r="DL10" s="20"/>
      <c r="DM10" s="20"/>
      <c r="DN10" s="20"/>
      <c r="DO10" s="20"/>
      <c r="DP10" s="20"/>
      <c r="DQ10" s="20"/>
      <c r="DR10" s="20"/>
      <c r="DS10" s="20"/>
      <c r="DT10" s="20"/>
      <c r="DU10" s="20"/>
      <c r="DV10" s="20"/>
      <c r="DW10" s="20"/>
      <c r="DX10" s="20"/>
      <c r="DY10" s="20"/>
      <c r="DZ10" s="20"/>
      <c r="EA10" s="20"/>
    </row>
    <row r="11" spans="1:131">
      <c r="A11" s="20" t="s">
        <v>744</v>
      </c>
      <c r="B11" s="20"/>
      <c r="C11" s="45">
        <v>8.1318701961856377</v>
      </c>
      <c r="D11" s="45">
        <v>1.6587818490520581</v>
      </c>
      <c r="E11" s="45">
        <v>0.33175636981041162</v>
      </c>
      <c r="F11" s="45">
        <v>1.9905382188624696</v>
      </c>
      <c r="G11" s="45">
        <v>3.4158167844297473</v>
      </c>
      <c r="H11" s="45">
        <v>5.0554536767260734</v>
      </c>
      <c r="I11" s="45">
        <v>2144.2933023469</v>
      </c>
      <c r="J11" s="45">
        <v>5.2565932623684901</v>
      </c>
      <c r="K11" s="45">
        <v>23.253168366543061</v>
      </c>
      <c r="L11" s="73">
        <v>1.4800131259294269</v>
      </c>
      <c r="M11" s="45">
        <v>7.7253484997955604E-2</v>
      </c>
      <c r="N11" s="45">
        <v>1.0964095818715583E-3</v>
      </c>
      <c r="O11" s="45">
        <v>0.48035461080243691</v>
      </c>
      <c r="P11" s="45">
        <v>0.44284301830192818</v>
      </c>
      <c r="Q11" s="45">
        <v>0.5106992801378295</v>
      </c>
      <c r="R11" s="45">
        <v>0.46967709662833335</v>
      </c>
      <c r="S11" s="45">
        <v>0.48974931380368142</v>
      </c>
      <c r="T11" s="45">
        <v>0.49853103463110027</v>
      </c>
      <c r="U11" s="45">
        <v>0.48401971508314168</v>
      </c>
      <c r="V11" s="45">
        <v>0.5201414536276906</v>
      </c>
      <c r="W11" s="45">
        <v>0.45754078416949129</v>
      </c>
      <c r="X11" s="45">
        <v>0.50415570890950334</v>
      </c>
      <c r="Y11" s="45">
        <v>0.45321996199205722</v>
      </c>
      <c r="Z11" s="45">
        <v>0.47014184171660245</v>
      </c>
      <c r="AA11" s="45"/>
      <c r="AB11" s="45">
        <v>0.19726330803680719</v>
      </c>
      <c r="AC11" s="45">
        <v>0.17354493493620224</v>
      </c>
      <c r="AD11" s="45">
        <v>0.17066562915259603</v>
      </c>
      <c r="AE11" s="45">
        <v>0.19226261371582309</v>
      </c>
      <c r="AF11" s="45">
        <v>0.20627762507862055</v>
      </c>
      <c r="AG11" s="45">
        <v>0.19462743532155261</v>
      </c>
      <c r="AH11" s="45">
        <v>0.22619467317311295</v>
      </c>
      <c r="AI11" s="45">
        <v>0.19772847193063811</v>
      </c>
      <c r="AJ11" s="45">
        <v>0.21906226373255819</v>
      </c>
      <c r="AK11" s="45">
        <v>0.18399991156736131</v>
      </c>
      <c r="AL11" s="45">
        <v>0.19238853194951427</v>
      </c>
      <c r="AM11" s="40">
        <v>0.19678097778705525</v>
      </c>
      <c r="AN11" s="40"/>
      <c r="AO11" s="40"/>
      <c r="AP11" s="40"/>
      <c r="AQ11" s="40"/>
      <c r="AR11" s="40"/>
      <c r="AS11" s="40"/>
      <c r="AT11" s="40"/>
      <c r="AU11" s="40"/>
      <c r="AV11" s="40"/>
      <c r="AW11" s="40"/>
      <c r="AX11" s="40"/>
      <c r="AY11" s="40"/>
      <c r="AZ11" s="40"/>
      <c r="BA11" s="40"/>
      <c r="BB11" s="40"/>
      <c r="BC11" s="40"/>
      <c r="BD11" s="40"/>
      <c r="BE11" s="40"/>
      <c r="BF11" s="40"/>
      <c r="BG11" s="40"/>
      <c r="BH11" s="40"/>
      <c r="BI11" s="40"/>
      <c r="BJ11" s="40"/>
      <c r="BK11" s="40"/>
      <c r="BL11" s="40"/>
      <c r="BM11" s="40"/>
      <c r="BN11" s="40"/>
      <c r="BO11" s="40"/>
      <c r="BP11" s="40"/>
      <c r="BQ11" s="40"/>
      <c r="BR11" s="40"/>
      <c r="BS11" s="40"/>
      <c r="BT11" s="40"/>
      <c r="BU11" s="40"/>
      <c r="BV11" s="40"/>
      <c r="BW11" s="40"/>
      <c r="BX11" s="40"/>
      <c r="BY11" s="40"/>
      <c r="BZ11" s="40"/>
      <c r="CA11" s="40"/>
      <c r="CB11" s="40"/>
      <c r="CC11" s="40"/>
      <c r="CD11" s="40"/>
      <c r="CE11" s="40"/>
      <c r="CF11" s="40"/>
      <c r="CG11" s="40"/>
      <c r="CH11" s="40"/>
      <c r="CI11" s="40"/>
      <c r="CJ11" s="40"/>
      <c r="CK11" s="40"/>
      <c r="CL11" s="40"/>
      <c r="CM11" s="40"/>
      <c r="CN11" s="40"/>
      <c r="CO11" s="40"/>
      <c r="CP11" s="40"/>
      <c r="CQ11" s="40"/>
      <c r="CR11" s="40"/>
      <c r="CS11" s="40"/>
      <c r="CT11" s="40"/>
      <c r="CU11" s="40"/>
      <c r="CV11" s="40"/>
      <c r="CW11" s="40"/>
      <c r="CX11" s="20"/>
      <c r="CY11" s="20"/>
      <c r="CZ11" s="20"/>
      <c r="DA11" s="20"/>
      <c r="DB11" s="20"/>
      <c r="DC11" s="20"/>
      <c r="DD11" s="20"/>
      <c r="DE11" s="20"/>
      <c r="DF11" s="20"/>
      <c r="DG11" s="20"/>
      <c r="DH11" s="20"/>
      <c r="DI11" s="20"/>
      <c r="DJ11" s="20"/>
      <c r="DK11" s="20"/>
      <c r="DL11" s="20"/>
      <c r="DM11" s="20"/>
      <c r="DN11" s="20"/>
      <c r="DO11" s="20"/>
      <c r="DP11" s="20"/>
      <c r="DQ11" s="20"/>
      <c r="DR11" s="20"/>
      <c r="DS11" s="20"/>
      <c r="DT11" s="20"/>
      <c r="DU11" s="20"/>
      <c r="DV11" s="20"/>
      <c r="DW11" s="20"/>
      <c r="DX11" s="20"/>
      <c r="DY11" s="20"/>
      <c r="DZ11" s="20"/>
      <c r="EA11" s="20"/>
    </row>
    <row r="12" spans="1:131">
      <c r="A12" s="20" t="s">
        <v>745</v>
      </c>
      <c r="B12" s="20"/>
      <c r="C12" s="45">
        <v>8.1318701961856377</v>
      </c>
      <c r="D12" s="45">
        <v>1.6587818490520581</v>
      </c>
      <c r="E12" s="45">
        <v>0.33175636981041162</v>
      </c>
      <c r="F12" s="45">
        <v>1.9905382188624696</v>
      </c>
      <c r="G12" s="45">
        <v>3.4158167844297473</v>
      </c>
      <c r="H12" s="45">
        <v>5.0554536767260734</v>
      </c>
      <c r="I12" s="45">
        <v>2144.2933023469</v>
      </c>
      <c r="J12" s="45">
        <v>5.2565932623684901</v>
      </c>
      <c r="K12" s="45">
        <v>23.253168366543061</v>
      </c>
      <c r="L12" s="73">
        <v>1.4800131259294269</v>
      </c>
      <c r="M12" s="45">
        <v>7.7253484997955604E-2</v>
      </c>
      <c r="N12" s="45">
        <v>1.0964095818715583E-3</v>
      </c>
      <c r="O12" s="45">
        <v>0.48035461080243691</v>
      </c>
      <c r="P12" s="45">
        <v>0.44284301830192818</v>
      </c>
      <c r="Q12" s="45">
        <v>0.5106992801378295</v>
      </c>
      <c r="R12" s="45">
        <v>0.46967709662833335</v>
      </c>
      <c r="S12" s="45">
        <v>0.48974931380368142</v>
      </c>
      <c r="T12" s="45">
        <v>0.49853103463110027</v>
      </c>
      <c r="U12" s="45">
        <v>0.48401971508314168</v>
      </c>
      <c r="V12" s="45">
        <v>0.5201414536276906</v>
      </c>
      <c r="W12" s="45">
        <v>0.45754078416949129</v>
      </c>
      <c r="X12" s="45">
        <v>0.50415570890950334</v>
      </c>
      <c r="Y12" s="45">
        <v>0.45321996199205722</v>
      </c>
      <c r="Z12" s="45">
        <v>0.47014184171660245</v>
      </c>
      <c r="AA12" s="45"/>
      <c r="AB12" s="45">
        <v>0.19726330803680719</v>
      </c>
      <c r="AC12" s="45">
        <v>0.17354493493620224</v>
      </c>
      <c r="AD12" s="45">
        <v>0.17066562915259603</v>
      </c>
      <c r="AE12" s="45">
        <v>0.19226261371582309</v>
      </c>
      <c r="AF12" s="45">
        <v>0.20627762507862055</v>
      </c>
      <c r="AG12" s="45">
        <v>0.19462743532155261</v>
      </c>
      <c r="AH12" s="45">
        <v>0.22619467317311295</v>
      </c>
      <c r="AI12" s="45">
        <v>0.19772847193063811</v>
      </c>
      <c r="AJ12" s="45">
        <v>0.21906226373255819</v>
      </c>
      <c r="AK12" s="45">
        <v>0.18399991156736131</v>
      </c>
      <c r="AL12" s="45">
        <v>0.19238853194951427</v>
      </c>
      <c r="AM12" s="40">
        <v>0.19678097778705525</v>
      </c>
      <c r="AN12" s="40"/>
      <c r="AO12" s="40"/>
      <c r="AP12" s="40"/>
      <c r="AQ12" s="40"/>
      <c r="AR12" s="40"/>
      <c r="AS12" s="40"/>
      <c r="AT12" s="40"/>
      <c r="AU12" s="40"/>
      <c r="AV12" s="40"/>
      <c r="AW12" s="40"/>
      <c r="AX12" s="40"/>
      <c r="AY12" s="40"/>
      <c r="AZ12" s="40"/>
      <c r="BA12" s="40"/>
      <c r="BB12" s="40"/>
      <c r="BC12" s="40"/>
      <c r="BD12" s="40"/>
      <c r="BE12" s="40"/>
      <c r="BF12" s="40"/>
      <c r="BG12" s="40"/>
      <c r="BH12" s="40"/>
      <c r="BI12" s="40"/>
      <c r="BJ12" s="40"/>
      <c r="BK12" s="40"/>
      <c r="BL12" s="40"/>
      <c r="BM12" s="40"/>
      <c r="BN12" s="40"/>
      <c r="BO12" s="40"/>
      <c r="BP12" s="40"/>
      <c r="BQ12" s="40"/>
      <c r="BR12" s="40"/>
      <c r="BS12" s="40"/>
      <c r="BT12" s="40"/>
      <c r="BU12" s="40"/>
      <c r="BV12" s="40"/>
      <c r="BW12" s="40"/>
      <c r="BX12" s="40"/>
      <c r="BY12" s="40"/>
      <c r="BZ12" s="40"/>
      <c r="CA12" s="40"/>
      <c r="CB12" s="40"/>
      <c r="CC12" s="40"/>
      <c r="CD12" s="40"/>
      <c r="CE12" s="40"/>
      <c r="CF12" s="40"/>
      <c r="CG12" s="40"/>
      <c r="CH12" s="40"/>
      <c r="CI12" s="40"/>
      <c r="CJ12" s="40"/>
      <c r="CK12" s="40"/>
      <c r="CL12" s="40"/>
      <c r="CM12" s="40"/>
      <c r="CN12" s="40"/>
      <c r="CO12" s="40"/>
      <c r="CP12" s="40"/>
      <c r="CQ12" s="40"/>
      <c r="CR12" s="40"/>
      <c r="CS12" s="40"/>
      <c r="CT12" s="40"/>
      <c r="CU12" s="40"/>
      <c r="CV12" s="40"/>
      <c r="CW12" s="40"/>
      <c r="CX12" s="20"/>
      <c r="CY12" s="20"/>
      <c r="CZ12" s="20"/>
      <c r="DA12" s="20"/>
      <c r="DB12" s="20"/>
      <c r="DC12" s="20"/>
      <c r="DD12" s="20"/>
      <c r="DE12" s="20"/>
      <c r="DF12" s="20"/>
      <c r="DG12" s="20"/>
      <c r="DH12" s="20"/>
      <c r="DI12" s="20"/>
      <c r="DJ12" s="20"/>
      <c r="DK12" s="20"/>
      <c r="DL12" s="20"/>
      <c r="DM12" s="20"/>
      <c r="DN12" s="20"/>
      <c r="DO12" s="20"/>
      <c r="DP12" s="20"/>
      <c r="DQ12" s="20"/>
      <c r="DR12" s="20"/>
      <c r="DS12" s="20"/>
      <c r="DT12" s="20"/>
      <c r="DU12" s="20"/>
      <c r="DV12" s="20"/>
      <c r="DW12" s="20"/>
      <c r="DX12" s="20"/>
      <c r="DY12" s="20"/>
      <c r="DZ12" s="20"/>
      <c r="EA12" s="20"/>
    </row>
    <row r="13" spans="1:131">
      <c r="A13" s="20" t="s">
        <v>743</v>
      </c>
      <c r="B13" s="20"/>
      <c r="C13" s="45">
        <v>8.1318701961856377</v>
      </c>
      <c r="D13" s="45">
        <v>1.6587818490520576</v>
      </c>
      <c r="E13" s="45">
        <v>0.33175636981041157</v>
      </c>
      <c r="F13" s="45">
        <v>1.9905382188624692</v>
      </c>
      <c r="G13" s="45">
        <v>3.4158167844297469</v>
      </c>
      <c r="H13" s="45">
        <v>5.0554536767260734</v>
      </c>
      <c r="I13" s="45">
        <v>2144.2933023468995</v>
      </c>
      <c r="J13" s="45">
        <v>5.2565932623684901</v>
      </c>
      <c r="K13" s="45">
        <v>23.253168366543058</v>
      </c>
      <c r="L13" s="73">
        <v>1.4800131259294269</v>
      </c>
      <c r="M13" s="45">
        <v>7.725348499795559E-2</v>
      </c>
      <c r="N13" s="45">
        <v>1.0964095818715583E-3</v>
      </c>
      <c r="O13" s="45">
        <v>0.48035461080243685</v>
      </c>
      <c r="P13" s="45">
        <v>0.44284301830192813</v>
      </c>
      <c r="Q13" s="45">
        <v>0.5106992801378295</v>
      </c>
      <c r="R13" s="45">
        <v>0.46967709662833329</v>
      </c>
      <c r="S13" s="45">
        <v>0.48974931380368136</v>
      </c>
      <c r="T13" s="45">
        <v>0.49853103463110021</v>
      </c>
      <c r="U13" s="45">
        <v>0.48401971508314162</v>
      </c>
      <c r="V13" s="45">
        <v>0.5201414536276906</v>
      </c>
      <c r="W13" s="45">
        <v>0.45754078416949123</v>
      </c>
      <c r="X13" s="45">
        <v>0.50415570890950323</v>
      </c>
      <c r="Y13" s="45">
        <v>0.45321996199205716</v>
      </c>
      <c r="Z13" s="45">
        <v>0.47014184171660239</v>
      </c>
      <c r="AA13" s="45"/>
      <c r="AB13" s="45">
        <v>0.19726330803680717</v>
      </c>
      <c r="AC13" s="45">
        <v>0.17354493493620221</v>
      </c>
      <c r="AD13" s="45">
        <v>0.17066562915259603</v>
      </c>
      <c r="AE13" s="45">
        <v>0.19226261371582309</v>
      </c>
      <c r="AF13" s="45">
        <v>0.20627762507862052</v>
      </c>
      <c r="AG13" s="45">
        <v>0.19462743532155258</v>
      </c>
      <c r="AH13" s="45">
        <v>0.22619467317311293</v>
      </c>
      <c r="AI13" s="45">
        <v>0.19772847193063808</v>
      </c>
      <c r="AJ13" s="45">
        <v>0.21906226373255816</v>
      </c>
      <c r="AK13" s="45">
        <v>0.18399991156736131</v>
      </c>
      <c r="AL13" s="45">
        <v>0.19238853194951427</v>
      </c>
      <c r="AM13" s="40">
        <v>0.19678097778705522</v>
      </c>
      <c r="AN13" s="40"/>
      <c r="AO13" s="40"/>
      <c r="AP13" s="40"/>
      <c r="AQ13" s="40"/>
      <c r="AR13" s="40"/>
      <c r="AS13" s="40"/>
      <c r="AT13" s="40"/>
      <c r="AU13" s="40"/>
      <c r="AV13" s="40"/>
      <c r="AW13" s="40"/>
      <c r="AX13" s="40"/>
      <c r="AY13" s="40"/>
      <c r="AZ13" s="40"/>
      <c r="BA13" s="40"/>
      <c r="BB13" s="40"/>
      <c r="BC13" s="40"/>
      <c r="BD13" s="40"/>
      <c r="BE13" s="40"/>
      <c r="BF13" s="40"/>
      <c r="BG13" s="40"/>
      <c r="BH13" s="40"/>
      <c r="BI13" s="40"/>
      <c r="BJ13" s="40"/>
      <c r="BK13" s="40"/>
      <c r="BL13" s="40"/>
      <c r="BM13" s="40"/>
      <c r="BN13" s="40"/>
      <c r="BO13" s="40"/>
      <c r="BP13" s="40"/>
      <c r="BQ13" s="40"/>
      <c r="BR13" s="40"/>
      <c r="BS13" s="40"/>
      <c r="BT13" s="40"/>
      <c r="BU13" s="40"/>
      <c r="BV13" s="40"/>
      <c r="BW13" s="40"/>
      <c r="BX13" s="40"/>
      <c r="BY13" s="40"/>
      <c r="BZ13" s="40"/>
      <c r="CA13" s="40"/>
      <c r="CB13" s="40"/>
      <c r="CC13" s="40"/>
      <c r="CD13" s="40"/>
      <c r="CE13" s="40"/>
      <c r="CF13" s="40"/>
      <c r="CG13" s="40"/>
      <c r="CH13" s="40"/>
      <c r="CI13" s="40"/>
      <c r="CJ13" s="40"/>
      <c r="CK13" s="40"/>
      <c r="CL13" s="40"/>
      <c r="CM13" s="40"/>
      <c r="CN13" s="40"/>
      <c r="CO13" s="40"/>
      <c r="CP13" s="40"/>
      <c r="CQ13" s="40"/>
      <c r="CR13" s="40"/>
      <c r="CS13" s="40"/>
      <c r="CT13" s="40"/>
      <c r="CU13" s="40"/>
      <c r="CV13" s="40"/>
      <c r="CW13" s="40"/>
      <c r="CX13" s="20"/>
      <c r="CY13" s="20"/>
      <c r="CZ13" s="20"/>
      <c r="DA13" s="20"/>
      <c r="DB13" s="20"/>
      <c r="DC13" s="20"/>
      <c r="DD13" s="20"/>
      <c r="DE13" s="20"/>
      <c r="DF13" s="20"/>
      <c r="DG13" s="20"/>
      <c r="DH13" s="20"/>
      <c r="DI13" s="20"/>
      <c r="DJ13" s="20"/>
      <c r="DK13" s="20"/>
      <c r="DL13" s="20"/>
      <c r="DM13" s="20"/>
      <c r="DN13" s="20"/>
      <c r="DO13" s="20"/>
      <c r="DP13" s="20"/>
      <c r="DQ13" s="20"/>
      <c r="DR13" s="20"/>
      <c r="DS13" s="20"/>
      <c r="DT13" s="20"/>
      <c r="DU13" s="20"/>
      <c r="DV13" s="20"/>
      <c r="DW13" s="20"/>
      <c r="DX13" s="20"/>
      <c r="DY13" s="20"/>
      <c r="DZ13" s="20"/>
      <c r="EA13" s="20"/>
    </row>
    <row r="14" spans="1:131">
      <c r="A14" s="20" t="s">
        <v>754</v>
      </c>
      <c r="B14" s="20"/>
      <c r="C14" s="45">
        <v>8.1837109758233986</v>
      </c>
      <c r="D14" s="45">
        <v>2.0032279262329817</v>
      </c>
      <c r="E14" s="45">
        <v>0.40064558524659638</v>
      </c>
      <c r="F14" s="45">
        <v>2.4038735114795782</v>
      </c>
      <c r="G14" s="45">
        <v>4.125111193720489</v>
      </c>
      <c r="H14" s="45">
        <v>5.0876822605206202</v>
      </c>
      <c r="I14" s="45">
        <v>2573.1519628162791</v>
      </c>
      <c r="J14" s="45">
        <v>7.8389258019716257</v>
      </c>
      <c r="K14" s="45">
        <v>29.434815926981109</v>
      </c>
      <c r="L14" s="73">
        <v>1.2333442716078584</v>
      </c>
      <c r="M14" s="45">
        <v>7.7745976982629278E-2</v>
      </c>
      <c r="N14" s="45">
        <v>1.1033992074011437E-3</v>
      </c>
      <c r="O14" s="45">
        <v>0.48341687777495596</v>
      </c>
      <c r="P14" s="45">
        <v>0.44566614837804275</v>
      </c>
      <c r="Q14" s="45">
        <v>0.51395499477715156</v>
      </c>
      <c r="R14" s="45">
        <v>0.47267129430731664</v>
      </c>
      <c r="S14" s="45">
        <v>0.49287147213160826</v>
      </c>
      <c r="T14" s="45">
        <v>0.50170917654500069</v>
      </c>
      <c r="U14" s="45">
        <v>0.48710534714373788</v>
      </c>
      <c r="V14" s="45">
        <v>0.5234573622474108</v>
      </c>
      <c r="W14" s="45">
        <v>0.46045761269665408</v>
      </c>
      <c r="X14" s="45">
        <v>0.50736970819603355</v>
      </c>
      <c r="Y14" s="45">
        <v>0.45610924522091217</v>
      </c>
      <c r="Z14" s="45">
        <v>0.4731390021516465</v>
      </c>
      <c r="AA14" s="45"/>
      <c r="AB14" s="45">
        <v>0.19852086422447834</v>
      </c>
      <c r="AC14" s="45">
        <v>0.17465128618286838</v>
      </c>
      <c r="AD14" s="45">
        <v>0.17175362478695694</v>
      </c>
      <c r="AE14" s="45">
        <v>0.19348829041131402</v>
      </c>
      <c r="AF14" s="45">
        <v>0.20759264765619653</v>
      </c>
      <c r="AG14" s="45">
        <v>0.19586818778593648</v>
      </c>
      <c r="AH14" s="45">
        <v>0.22763666719469766</v>
      </c>
      <c r="AI14" s="45">
        <v>0.19898899354426094</v>
      </c>
      <c r="AJ14" s="45">
        <v>0.22045878854999015</v>
      </c>
      <c r="AK14" s="45">
        <v>0.18517291342779502</v>
      </c>
      <c r="AL14" s="45">
        <v>0.19361501137540396</v>
      </c>
      <c r="AM14" s="40">
        <v>0.19803545911302955</v>
      </c>
      <c r="AN14" s="40"/>
      <c r="AO14" s="40"/>
      <c r="AP14" s="40"/>
      <c r="AQ14" s="40"/>
      <c r="AR14" s="40"/>
      <c r="AS14" s="40"/>
      <c r="AT14" s="40"/>
      <c r="AU14" s="40"/>
      <c r="AV14" s="40"/>
      <c r="AW14" s="40"/>
      <c r="AX14" s="40"/>
      <c r="AY14" s="40"/>
      <c r="AZ14" s="40"/>
      <c r="BA14" s="40"/>
      <c r="BB14" s="40"/>
      <c r="BC14" s="40"/>
      <c r="BD14" s="40"/>
      <c r="BE14" s="40"/>
      <c r="BF14" s="40"/>
      <c r="BG14" s="40"/>
      <c r="BH14" s="40"/>
      <c r="BI14" s="40"/>
      <c r="BJ14" s="40"/>
      <c r="BK14" s="40"/>
      <c r="BL14" s="40"/>
      <c r="BM14" s="40"/>
      <c r="BN14" s="40"/>
      <c r="BO14" s="40"/>
      <c r="BP14" s="40"/>
      <c r="BQ14" s="40"/>
      <c r="BR14" s="40"/>
      <c r="BS14" s="40"/>
      <c r="BT14" s="40"/>
      <c r="BU14" s="40"/>
      <c r="BV14" s="40"/>
      <c r="BW14" s="40"/>
      <c r="BX14" s="40"/>
      <c r="BY14" s="40"/>
      <c r="BZ14" s="40"/>
      <c r="CA14" s="40"/>
      <c r="CB14" s="40"/>
      <c r="CC14" s="40"/>
      <c r="CD14" s="40"/>
      <c r="CE14" s="40"/>
      <c r="CF14" s="40"/>
      <c r="CG14" s="40"/>
      <c r="CH14" s="40"/>
      <c r="CI14" s="40"/>
      <c r="CJ14" s="40"/>
      <c r="CK14" s="40"/>
      <c r="CL14" s="40"/>
      <c r="CM14" s="40"/>
      <c r="CN14" s="40"/>
      <c r="CO14" s="40"/>
      <c r="CP14" s="40"/>
      <c r="CQ14" s="40"/>
      <c r="CR14" s="40"/>
      <c r="CS14" s="40"/>
      <c r="CT14" s="40"/>
      <c r="CU14" s="40"/>
      <c r="CV14" s="40"/>
      <c r="CW14" s="40"/>
      <c r="CX14" s="20"/>
      <c r="CY14" s="20"/>
      <c r="CZ14" s="20"/>
      <c r="DA14" s="20"/>
      <c r="DB14" s="20"/>
      <c r="DC14" s="20"/>
      <c r="DD14" s="20"/>
      <c r="DE14" s="20"/>
      <c r="DF14" s="20"/>
      <c r="DG14" s="20"/>
      <c r="DH14" s="20"/>
      <c r="DI14" s="20"/>
      <c r="DJ14" s="20"/>
      <c r="DK14" s="20"/>
      <c r="DL14" s="20"/>
      <c r="DM14" s="20"/>
      <c r="DN14" s="20"/>
      <c r="DO14" s="20"/>
      <c r="DP14" s="20"/>
      <c r="DQ14" s="20"/>
      <c r="DR14" s="20"/>
      <c r="DS14" s="20"/>
      <c r="DT14" s="20"/>
      <c r="DU14" s="20"/>
      <c r="DV14" s="20"/>
      <c r="DW14" s="20"/>
      <c r="DX14" s="20"/>
      <c r="DY14" s="20"/>
      <c r="DZ14" s="20"/>
      <c r="EA14" s="20"/>
    </row>
    <row r="15" spans="1:131">
      <c r="A15" s="20" t="s">
        <v>755</v>
      </c>
      <c r="B15" s="20"/>
      <c r="C15" s="45">
        <v>8.0701417906265238</v>
      </c>
      <c r="D15" s="45">
        <v>2.3705138343329133</v>
      </c>
      <c r="E15" s="45">
        <v>0.4741027668665827</v>
      </c>
      <c r="F15" s="45">
        <v>2.8446166011994958</v>
      </c>
      <c r="G15" s="45">
        <v>4.8814381153643582</v>
      </c>
      <c r="H15" s="45">
        <v>5.0170781139940726</v>
      </c>
      <c r="I15" s="45">
        <v>3087.7823553795347</v>
      </c>
      <c r="J15" s="45">
        <v>10.937724849495396</v>
      </c>
      <c r="K15" s="45">
        <v>36.852792999506775</v>
      </c>
      <c r="L15" s="73">
        <v>1.0277868930065479</v>
      </c>
      <c r="M15" s="45">
        <v>7.6667059693842285E-2</v>
      </c>
      <c r="N15" s="45">
        <v>1.0880868204777019E-3</v>
      </c>
      <c r="O15" s="45">
        <v>0.47670827564060514</v>
      </c>
      <c r="P15" s="45">
        <v>0.43948143077368823</v>
      </c>
      <c r="Q15" s="45">
        <v>0.50682260090875342</v>
      </c>
      <c r="R15" s="45">
        <v>0.46611181366106458</v>
      </c>
      <c r="S15" s="45">
        <v>0.48603166416892057</v>
      </c>
      <c r="T15" s="45">
        <v>0.4947467236242733</v>
      </c>
      <c r="U15" s="45">
        <v>0.48034555839465032</v>
      </c>
      <c r="V15" s="45">
        <v>0.51619309958083215</v>
      </c>
      <c r="W15" s="45">
        <v>0.45406762702314413</v>
      </c>
      <c r="X15" s="45">
        <v>0.50032870142983321</v>
      </c>
      <c r="Y15" s="45">
        <v>0.44977960387684096</v>
      </c>
      <c r="Z15" s="45">
        <v>0.46657303090486518</v>
      </c>
      <c r="AA15" s="45"/>
      <c r="AB15" s="45">
        <v>0.19576589733217736</v>
      </c>
      <c r="AC15" s="45">
        <v>0.1722275685902051</v>
      </c>
      <c r="AD15" s="45">
        <v>0.16937011939688518</v>
      </c>
      <c r="AE15" s="45">
        <v>0.19080316289983829</v>
      </c>
      <c r="AF15" s="45">
        <v>0.20471178738182641</v>
      </c>
      <c r="AG15" s="45">
        <v>0.19315003332538025</v>
      </c>
      <c r="AH15" s="45">
        <v>0.22447764668546799</v>
      </c>
      <c r="AI15" s="45">
        <v>0.19622753020241873</v>
      </c>
      <c r="AJ15" s="45">
        <v>0.21739937882021368</v>
      </c>
      <c r="AK15" s="45">
        <v>0.18260318229229261</v>
      </c>
      <c r="AL15" s="45">
        <v>0.19092812529783498</v>
      </c>
      <c r="AM15" s="40">
        <v>0.19528722841451163</v>
      </c>
      <c r="AN15" s="40"/>
      <c r="AO15" s="40"/>
      <c r="AP15" s="40"/>
      <c r="AQ15" s="40"/>
      <c r="AR15" s="40"/>
      <c r="AS15" s="40"/>
      <c r="AT15" s="40"/>
      <c r="AU15" s="40"/>
      <c r="AV15" s="40"/>
      <c r="AW15" s="40"/>
      <c r="AX15" s="40"/>
      <c r="AY15" s="40"/>
      <c r="AZ15" s="40"/>
      <c r="BA15" s="40"/>
      <c r="BB15" s="40"/>
      <c r="BC15" s="40"/>
      <c r="BD15" s="40"/>
      <c r="BE15" s="40"/>
      <c r="BF15" s="40"/>
      <c r="BG15" s="40"/>
      <c r="BH15" s="40"/>
      <c r="BI15" s="40"/>
      <c r="BJ15" s="40"/>
      <c r="BK15" s="40"/>
      <c r="BL15" s="40"/>
      <c r="BM15" s="40"/>
      <c r="BN15" s="40"/>
      <c r="BO15" s="40"/>
      <c r="BP15" s="40"/>
      <c r="BQ15" s="40"/>
      <c r="BR15" s="40"/>
      <c r="BS15" s="40"/>
      <c r="BT15" s="40"/>
      <c r="BU15" s="40"/>
      <c r="BV15" s="40"/>
      <c r="BW15" s="40"/>
      <c r="BX15" s="40"/>
      <c r="BY15" s="40"/>
      <c r="BZ15" s="40"/>
      <c r="CA15" s="40"/>
      <c r="CB15" s="40"/>
      <c r="CC15" s="40"/>
      <c r="CD15" s="40"/>
      <c r="CE15" s="40"/>
      <c r="CF15" s="40"/>
      <c r="CG15" s="40"/>
      <c r="CH15" s="40"/>
      <c r="CI15" s="40"/>
      <c r="CJ15" s="40"/>
      <c r="CK15" s="40"/>
      <c r="CL15" s="40"/>
      <c r="CM15" s="40"/>
      <c r="CN15" s="40"/>
      <c r="CO15" s="40"/>
      <c r="CP15" s="40"/>
      <c r="CQ15" s="40"/>
      <c r="CR15" s="40"/>
      <c r="CS15" s="40"/>
      <c r="CT15" s="40"/>
      <c r="CU15" s="40"/>
      <c r="CV15" s="40"/>
      <c r="CW15" s="40"/>
      <c r="CX15" s="20"/>
      <c r="CY15" s="20"/>
      <c r="CZ15" s="20"/>
      <c r="DA15" s="20"/>
      <c r="DB15" s="20"/>
      <c r="DC15" s="20"/>
      <c r="DD15" s="20"/>
      <c r="DE15" s="20"/>
      <c r="DF15" s="20"/>
      <c r="DG15" s="20"/>
      <c r="DH15" s="20"/>
      <c r="DI15" s="20"/>
      <c r="DJ15" s="20"/>
      <c r="DK15" s="20"/>
      <c r="DL15" s="20"/>
      <c r="DM15" s="20"/>
      <c r="DN15" s="20"/>
      <c r="DO15" s="20"/>
      <c r="DP15" s="20"/>
      <c r="DQ15" s="20"/>
      <c r="DR15" s="20"/>
      <c r="DS15" s="20"/>
      <c r="DT15" s="20"/>
      <c r="DU15" s="20"/>
      <c r="DV15" s="20"/>
      <c r="DW15" s="20"/>
      <c r="DX15" s="20"/>
      <c r="DY15" s="20"/>
      <c r="DZ15" s="20"/>
      <c r="EA15" s="20"/>
    </row>
    <row r="16" spans="1:131">
      <c r="A16" s="20" t="s">
        <v>746</v>
      </c>
      <c r="B16" s="20"/>
      <c r="C16" s="45">
        <v>3.8411574894046057</v>
      </c>
      <c r="D16" s="45">
        <v>1.1753094003695672</v>
      </c>
      <c r="E16" s="45">
        <v>0.23506188007391346</v>
      </c>
      <c r="F16" s="45">
        <v>1.4103712804434807</v>
      </c>
      <c r="G16" s="45">
        <v>2.4202348120548045</v>
      </c>
      <c r="H16" s="45">
        <v>2.3879861931149713</v>
      </c>
      <c r="I16" s="45">
        <v>3216.4399535203493</v>
      </c>
      <c r="J16" s="45">
        <v>11.712424611376338</v>
      </c>
      <c r="K16" s="45">
        <v>38.707287267638179</v>
      </c>
      <c r="L16" s="81">
        <v>0.98667541728628649</v>
      </c>
      <c r="M16" s="45">
        <v>3.6491335366087674E-2</v>
      </c>
      <c r="N16" s="45">
        <v>5.1789831554816998E-4</v>
      </c>
      <c r="O16" s="45">
        <v>0.22689955278913476</v>
      </c>
      <c r="P16" s="45">
        <v>0.20918063561551717</v>
      </c>
      <c r="Q16" s="45">
        <v>0.24123311334397773</v>
      </c>
      <c r="R16" s="45">
        <v>0.22185593889115102</v>
      </c>
      <c r="S16" s="45">
        <v>0.23133722000754278</v>
      </c>
      <c r="T16" s="45">
        <v>0.23548533992489251</v>
      </c>
      <c r="U16" s="45">
        <v>0.22863079571574735</v>
      </c>
      <c r="V16" s="45">
        <v>0.24569320364815525</v>
      </c>
      <c r="W16" s="45">
        <v>0.21612324931662952</v>
      </c>
      <c r="X16" s="45">
        <v>0.23814220227127916</v>
      </c>
      <c r="Y16" s="45">
        <v>0.21408227250971718</v>
      </c>
      <c r="Z16" s="45">
        <v>0.22207546515428619</v>
      </c>
      <c r="AA16" s="45"/>
      <c r="AB16" s="45">
        <v>9.3178987707615887E-2</v>
      </c>
      <c r="AC16" s="45">
        <v>8.197541408015982E-2</v>
      </c>
      <c r="AD16" s="45">
        <v>8.0615349702819819E-2</v>
      </c>
      <c r="AE16" s="45">
        <v>9.0816867558147565E-2</v>
      </c>
      <c r="AF16" s="45">
        <v>9.7436976409067427E-2</v>
      </c>
      <c r="AG16" s="45">
        <v>9.193391099376641E-2</v>
      </c>
      <c r="AH16" s="45">
        <v>0.10684496210107672</v>
      </c>
      <c r="AI16" s="45">
        <v>9.3398711797091319E-2</v>
      </c>
      <c r="AJ16" s="45">
        <v>0.10347590833126398</v>
      </c>
      <c r="AK16" s="45">
        <v>8.6913910492358346E-2</v>
      </c>
      <c r="AL16" s="45">
        <v>9.0876346098105368E-2</v>
      </c>
      <c r="AM16" s="40">
        <v>9.2951154945102046E-2</v>
      </c>
      <c r="AN16" s="40"/>
      <c r="AO16" s="40"/>
      <c r="AP16" s="40"/>
      <c r="AQ16" s="40"/>
      <c r="AR16" s="40"/>
      <c r="AS16" s="40"/>
      <c r="AT16" s="40"/>
      <c r="AU16" s="40"/>
      <c r="AV16" s="40"/>
      <c r="AW16" s="40"/>
      <c r="AX16" s="40"/>
      <c r="AY16" s="40"/>
      <c r="AZ16" s="40"/>
      <c r="BA16" s="40"/>
      <c r="BB16" s="40"/>
      <c r="BC16" s="40"/>
      <c r="BD16" s="40"/>
      <c r="BE16" s="40"/>
      <c r="BF16" s="40"/>
      <c r="BG16" s="40"/>
      <c r="BH16" s="40"/>
      <c r="BI16" s="40"/>
      <c r="BJ16" s="40"/>
      <c r="BK16" s="40"/>
      <c r="BL16" s="40"/>
      <c r="BM16" s="40"/>
      <c r="BN16" s="40"/>
      <c r="BO16" s="40"/>
      <c r="BP16" s="40"/>
      <c r="BQ16" s="40"/>
      <c r="BR16" s="40"/>
      <c r="BS16" s="40"/>
      <c r="BT16" s="40"/>
      <c r="BU16" s="40"/>
      <c r="BV16" s="40"/>
      <c r="BW16" s="40"/>
      <c r="BX16" s="40"/>
      <c r="BY16" s="40"/>
      <c r="BZ16" s="40"/>
      <c r="CA16" s="40"/>
      <c r="CB16" s="40"/>
      <c r="CC16" s="40"/>
      <c r="CD16" s="40"/>
      <c r="CE16" s="40"/>
      <c r="CF16" s="40"/>
      <c r="CG16" s="40"/>
      <c r="CH16" s="40"/>
      <c r="CI16" s="40"/>
      <c r="CJ16" s="40"/>
      <c r="CK16" s="40"/>
      <c r="CL16" s="40"/>
      <c r="CM16" s="40"/>
      <c r="CN16" s="40"/>
      <c r="CO16" s="40"/>
      <c r="CP16" s="40"/>
      <c r="CQ16" s="40"/>
      <c r="CR16" s="40"/>
      <c r="CS16" s="40"/>
      <c r="CT16" s="40"/>
      <c r="CU16" s="40"/>
      <c r="CV16" s="40"/>
      <c r="CW16" s="40"/>
      <c r="CX16" s="20"/>
      <c r="CY16" s="20"/>
      <c r="CZ16" s="20"/>
      <c r="DA16" s="20"/>
      <c r="DB16" s="20"/>
      <c r="DC16" s="20"/>
      <c r="DD16" s="20"/>
      <c r="DE16" s="20"/>
      <c r="DF16" s="20"/>
      <c r="DG16" s="20"/>
      <c r="DH16" s="20"/>
      <c r="DI16" s="20"/>
      <c r="DJ16" s="20"/>
      <c r="DK16" s="20"/>
      <c r="DL16" s="20"/>
      <c r="DM16" s="20"/>
      <c r="DN16" s="20"/>
      <c r="DO16" s="20"/>
      <c r="DP16" s="20"/>
      <c r="DQ16" s="20"/>
      <c r="DR16" s="20"/>
      <c r="DS16" s="20"/>
      <c r="DT16" s="20"/>
      <c r="DU16" s="20"/>
      <c r="DV16" s="20"/>
      <c r="DW16" s="20"/>
      <c r="DX16" s="20"/>
      <c r="DY16" s="20"/>
      <c r="DZ16" s="20"/>
      <c r="EA16" s="20"/>
    </row>
    <row r="17" spans="1:131">
      <c r="A17" s="20" t="s">
        <v>747</v>
      </c>
      <c r="B17" s="20"/>
      <c r="C17" s="45">
        <v>4.0367270935961175</v>
      </c>
      <c r="D17" s="45">
        <v>1.2351493821633019</v>
      </c>
      <c r="E17" s="45">
        <v>0.24702987643266039</v>
      </c>
      <c r="F17" s="45">
        <v>1.4821792585959623</v>
      </c>
      <c r="G17" s="45">
        <v>2.5434592217671605</v>
      </c>
      <c r="H17" s="45">
        <v>2.5095686889877644</v>
      </c>
      <c r="I17" s="45">
        <v>3216.4399535203493</v>
      </c>
      <c r="J17" s="45">
        <v>11.712424611376344</v>
      </c>
      <c r="K17" s="45">
        <v>38.707287267638193</v>
      </c>
      <c r="L17" s="81">
        <v>0.98667541728628561</v>
      </c>
      <c r="M17" s="45">
        <v>3.8349263876868905E-2</v>
      </c>
      <c r="N17" s="45">
        <v>5.442667133195683E-4</v>
      </c>
      <c r="O17" s="45">
        <v>0.23845197047901195</v>
      </c>
      <c r="P17" s="45">
        <v>0.21983090815047554</v>
      </c>
      <c r="Q17" s="45">
        <v>0.25351531333830302</v>
      </c>
      <c r="R17" s="45">
        <v>0.23315156482582308</v>
      </c>
      <c r="S17" s="45">
        <v>0.24311557813954757</v>
      </c>
      <c r="T17" s="45">
        <v>0.24747489641900891</v>
      </c>
      <c r="U17" s="45">
        <v>0.24027135831893542</v>
      </c>
      <c r="V17" s="45">
        <v>0.25820248573891952</v>
      </c>
      <c r="W17" s="45">
        <v>0.22712699973353528</v>
      </c>
      <c r="X17" s="45">
        <v>0.25026703088555918</v>
      </c>
      <c r="Y17" s="45">
        <v>0.22498210814900893</v>
      </c>
      <c r="Z17" s="45">
        <v>0.2333822681012285</v>
      </c>
      <c r="AA17" s="45"/>
      <c r="AB17" s="45">
        <v>9.7923124805667755E-2</v>
      </c>
      <c r="AC17" s="45">
        <v>8.6149129771149913E-2</v>
      </c>
      <c r="AD17" s="45">
        <v>8.4719818753263398E-2</v>
      </c>
      <c r="AE17" s="45">
        <v>9.5440739110212683E-2</v>
      </c>
      <c r="AF17" s="45">
        <v>0.10239790575458423</v>
      </c>
      <c r="AG17" s="45">
        <v>9.6614655960465354E-2</v>
      </c>
      <c r="AH17" s="45">
        <v>0.11228489186329106</v>
      </c>
      <c r="AI17" s="45">
        <v>9.8154035979590673E-2</v>
      </c>
      <c r="AJ17" s="45">
        <v>0.10874430529012942</v>
      </c>
      <c r="AK17" s="45">
        <v>9.1339065961930532E-2</v>
      </c>
      <c r="AL17" s="45">
        <v>9.5503245954672328E-2</v>
      </c>
      <c r="AM17" s="40">
        <v>9.7683692111802597E-2</v>
      </c>
      <c r="AN17" s="40"/>
      <c r="AO17" s="40"/>
      <c r="AP17" s="40"/>
      <c r="AQ17" s="40"/>
      <c r="AR17" s="40"/>
      <c r="AS17" s="40"/>
      <c r="AT17" s="40"/>
      <c r="AU17" s="40"/>
      <c r="AV17" s="40"/>
      <c r="AW17" s="40"/>
      <c r="AX17" s="40"/>
      <c r="AY17" s="40"/>
      <c r="AZ17" s="40"/>
      <c r="BA17" s="40"/>
      <c r="BB17" s="40"/>
      <c r="BC17" s="40"/>
      <c r="BD17" s="40"/>
      <c r="BE17" s="40"/>
      <c r="BF17" s="40"/>
      <c r="BG17" s="40"/>
      <c r="BH17" s="40"/>
      <c r="BI17" s="40"/>
      <c r="BJ17" s="40"/>
      <c r="BK17" s="40"/>
      <c r="BL17" s="40"/>
      <c r="BM17" s="40"/>
      <c r="BN17" s="40"/>
      <c r="BO17" s="40"/>
      <c r="BP17" s="40"/>
      <c r="BQ17" s="40"/>
      <c r="BR17" s="40"/>
      <c r="BS17" s="40"/>
      <c r="BT17" s="40"/>
      <c r="BU17" s="40"/>
      <c r="BV17" s="40"/>
      <c r="BW17" s="40"/>
      <c r="BX17" s="40"/>
      <c r="BY17" s="40"/>
      <c r="BZ17" s="40"/>
      <c r="CA17" s="40"/>
      <c r="CB17" s="40"/>
      <c r="CC17" s="40"/>
      <c r="CD17" s="40"/>
      <c r="CE17" s="40"/>
      <c r="CF17" s="40"/>
      <c r="CG17" s="40"/>
      <c r="CH17" s="40"/>
      <c r="CI17" s="40"/>
      <c r="CJ17" s="40"/>
      <c r="CK17" s="40"/>
      <c r="CL17" s="40"/>
      <c r="CM17" s="40"/>
      <c r="CN17" s="40"/>
      <c r="CO17" s="40"/>
      <c r="CP17" s="40"/>
      <c r="CQ17" s="40"/>
      <c r="CR17" s="40"/>
      <c r="CS17" s="40"/>
      <c r="CT17" s="40"/>
      <c r="CU17" s="40"/>
      <c r="CV17" s="40"/>
      <c r="CW17" s="40"/>
      <c r="CX17" s="20"/>
      <c r="CY17" s="20"/>
      <c r="CZ17" s="20"/>
      <c r="DA17" s="20"/>
      <c r="DB17" s="20"/>
      <c r="DC17" s="20"/>
      <c r="DD17" s="20"/>
      <c r="DE17" s="20"/>
      <c r="DF17" s="20"/>
      <c r="DG17" s="20"/>
      <c r="DH17" s="20"/>
      <c r="DI17" s="20"/>
      <c r="DJ17" s="20"/>
      <c r="DK17" s="20"/>
      <c r="DL17" s="20"/>
      <c r="DM17" s="20"/>
      <c r="DN17" s="20"/>
      <c r="DO17" s="20"/>
      <c r="DP17" s="20"/>
      <c r="DQ17" s="20"/>
      <c r="DR17" s="20"/>
      <c r="DS17" s="20"/>
      <c r="DT17" s="20"/>
      <c r="DU17" s="20"/>
      <c r="DV17" s="20"/>
      <c r="DW17" s="20"/>
      <c r="DX17" s="20"/>
      <c r="DY17" s="20"/>
      <c r="DZ17" s="20"/>
      <c r="EA17" s="20"/>
    </row>
    <row r="18" spans="1:131">
      <c r="A18" s="20" t="s">
        <v>748</v>
      </c>
      <c r="B18" s="20"/>
      <c r="C18" s="45">
        <v>4.0367270935961175</v>
      </c>
      <c r="D18" s="45">
        <v>1.2351493821633019</v>
      </c>
      <c r="E18" s="45">
        <v>0.24702987643266039</v>
      </c>
      <c r="F18" s="45">
        <v>1.4821792585959623</v>
      </c>
      <c r="G18" s="45">
        <v>2.5434592217671605</v>
      </c>
      <c r="H18" s="45">
        <v>2.5095686889877644</v>
      </c>
      <c r="I18" s="45">
        <v>3216.4399535203493</v>
      </c>
      <c r="J18" s="45">
        <v>11.712424611376344</v>
      </c>
      <c r="K18" s="45">
        <v>38.707287267638193</v>
      </c>
      <c r="L18" s="81">
        <v>0.98667541728628561</v>
      </c>
      <c r="M18" s="45">
        <v>3.8349263876868905E-2</v>
      </c>
      <c r="N18" s="45">
        <v>5.442667133195683E-4</v>
      </c>
      <c r="O18" s="45">
        <v>0.23845197047901195</v>
      </c>
      <c r="P18" s="45">
        <v>0.21983090815047554</v>
      </c>
      <c r="Q18" s="45">
        <v>0.25351531333830302</v>
      </c>
      <c r="R18" s="45">
        <v>0.23315156482582308</v>
      </c>
      <c r="S18" s="45">
        <v>0.24311557813954757</v>
      </c>
      <c r="T18" s="45">
        <v>0.24747489641900891</v>
      </c>
      <c r="U18" s="45">
        <v>0.24027135831893542</v>
      </c>
      <c r="V18" s="45">
        <v>0.25820248573891952</v>
      </c>
      <c r="W18" s="45">
        <v>0.22712699973353528</v>
      </c>
      <c r="X18" s="45">
        <v>0.25026703088555918</v>
      </c>
      <c r="Y18" s="45">
        <v>0.22498210814900893</v>
      </c>
      <c r="Z18" s="45">
        <v>0.2333822681012285</v>
      </c>
      <c r="AA18" s="45"/>
      <c r="AB18" s="45">
        <v>9.7923124805667755E-2</v>
      </c>
      <c r="AC18" s="45">
        <v>8.6149129771149913E-2</v>
      </c>
      <c r="AD18" s="45">
        <v>8.4719818753263398E-2</v>
      </c>
      <c r="AE18" s="45">
        <v>9.5440739110212683E-2</v>
      </c>
      <c r="AF18" s="45">
        <v>0.10239790575458423</v>
      </c>
      <c r="AG18" s="45">
        <v>9.6614655960465354E-2</v>
      </c>
      <c r="AH18" s="45">
        <v>0.11228489186329106</v>
      </c>
      <c r="AI18" s="45">
        <v>9.8154035979590673E-2</v>
      </c>
      <c r="AJ18" s="45">
        <v>0.10874430529012942</v>
      </c>
      <c r="AK18" s="45">
        <v>9.1339065961930532E-2</v>
      </c>
      <c r="AL18" s="45">
        <v>9.5503245954672328E-2</v>
      </c>
      <c r="AM18" s="40">
        <v>9.7683692111802597E-2</v>
      </c>
      <c r="AN18" s="40"/>
      <c r="AO18" s="40"/>
      <c r="AP18" s="40"/>
      <c r="AQ18" s="40"/>
      <c r="AR18" s="40"/>
      <c r="AS18" s="40"/>
      <c r="AT18" s="40"/>
      <c r="AU18" s="40"/>
      <c r="AV18" s="40"/>
      <c r="AW18" s="40"/>
      <c r="AX18" s="40"/>
      <c r="AY18" s="40"/>
      <c r="AZ18" s="40"/>
      <c r="BA18" s="40"/>
      <c r="BB18" s="40"/>
      <c r="BC18" s="40"/>
      <c r="BD18" s="40"/>
      <c r="BE18" s="40"/>
      <c r="BF18" s="40"/>
      <c r="BG18" s="40"/>
      <c r="BH18" s="40"/>
      <c r="BI18" s="40"/>
      <c r="BJ18" s="40"/>
      <c r="BK18" s="40"/>
      <c r="BL18" s="40"/>
      <c r="BM18" s="40"/>
      <c r="BN18" s="40"/>
      <c r="BO18" s="40"/>
      <c r="BP18" s="40"/>
      <c r="BQ18" s="40"/>
      <c r="BR18" s="40"/>
      <c r="BS18" s="40"/>
      <c r="BT18" s="40"/>
      <c r="BU18" s="40"/>
      <c r="BV18" s="40"/>
      <c r="BW18" s="40"/>
      <c r="BX18" s="40"/>
      <c r="BY18" s="40"/>
      <c r="BZ18" s="40"/>
      <c r="CA18" s="40"/>
      <c r="CB18" s="40"/>
      <c r="CC18" s="40"/>
      <c r="CD18" s="40"/>
      <c r="CE18" s="40"/>
      <c r="CF18" s="40"/>
      <c r="CG18" s="40"/>
      <c r="CH18" s="40"/>
      <c r="CI18" s="40"/>
      <c r="CJ18" s="40"/>
      <c r="CK18" s="40"/>
      <c r="CL18" s="40"/>
      <c r="CM18" s="40"/>
      <c r="CN18" s="40"/>
      <c r="CO18" s="40"/>
      <c r="CP18" s="40"/>
      <c r="CQ18" s="40"/>
      <c r="CR18" s="40"/>
      <c r="CS18" s="40"/>
      <c r="CT18" s="40"/>
      <c r="CU18" s="40"/>
      <c r="CV18" s="40"/>
      <c r="CW18" s="40"/>
      <c r="CX18" s="20"/>
      <c r="CY18" s="20"/>
      <c r="CZ18" s="20"/>
      <c r="DA18" s="20"/>
      <c r="DB18" s="20"/>
      <c r="DC18" s="20"/>
      <c r="DD18" s="20"/>
      <c r="DE18" s="20"/>
      <c r="DF18" s="20"/>
      <c r="DG18" s="20"/>
      <c r="DH18" s="20"/>
      <c r="DI18" s="20"/>
      <c r="DJ18" s="20"/>
      <c r="DK18" s="20"/>
      <c r="DL18" s="20"/>
      <c r="DM18" s="20"/>
      <c r="DN18" s="20"/>
      <c r="DO18" s="20"/>
      <c r="DP18" s="20"/>
      <c r="DQ18" s="20"/>
      <c r="DR18" s="20"/>
      <c r="DS18" s="20"/>
      <c r="DT18" s="20"/>
      <c r="DU18" s="20"/>
      <c r="DV18" s="20"/>
      <c r="DW18" s="20"/>
      <c r="DX18" s="20"/>
      <c r="DY18" s="20"/>
      <c r="DZ18" s="20"/>
      <c r="EA18" s="20"/>
    </row>
    <row r="19" spans="1:131">
      <c r="A19" s="20" t="s">
        <v>749</v>
      </c>
      <c r="B19" s="20"/>
      <c r="C19" s="45">
        <v>10.158626007806667</v>
      </c>
      <c r="D19" s="45">
        <v>3.1083153124410465</v>
      </c>
      <c r="E19" s="45">
        <v>0.62166306248820935</v>
      </c>
      <c r="F19" s="45">
        <v>3.7299783749292557</v>
      </c>
      <c r="G19" s="45">
        <v>6.4007425820361217</v>
      </c>
      <c r="H19" s="45">
        <v>6.3154553580725832</v>
      </c>
      <c r="I19" s="45">
        <v>3216.4399535203488</v>
      </c>
      <c r="J19" s="45">
        <v>11.71242461137634</v>
      </c>
      <c r="K19" s="45">
        <v>38.707287267638193</v>
      </c>
      <c r="L19" s="81">
        <v>0.98667541728628494</v>
      </c>
      <c r="M19" s="45">
        <v>9.6507844193338285E-2</v>
      </c>
      <c r="N19" s="45">
        <v>1.3696744567852645E-3</v>
      </c>
      <c r="O19" s="45">
        <v>0.60007633232468383</v>
      </c>
      <c r="P19" s="45">
        <v>0.55321549589019947</v>
      </c>
      <c r="Q19" s="45">
        <v>0.63798398944068235</v>
      </c>
      <c r="R19" s="45">
        <v>0.58673759589986341</v>
      </c>
      <c r="S19" s="45">
        <v>0.61181253469161634</v>
      </c>
      <c r="T19" s="45">
        <v>0.62278297758340762</v>
      </c>
      <c r="U19" s="45">
        <v>0.60465491299174312</v>
      </c>
      <c r="V19" s="45">
        <v>0.64977949365683652</v>
      </c>
      <c r="W19" s="45">
        <v>0.57157647595957084</v>
      </c>
      <c r="X19" s="45">
        <v>0.6298095238798338</v>
      </c>
      <c r="Y19" s="45">
        <v>0.56617874880851793</v>
      </c>
      <c r="Z19" s="45">
        <v>0.58731817225275529</v>
      </c>
      <c r="AA19" s="45"/>
      <c r="AB19" s="45">
        <v>0.24642845041336919</v>
      </c>
      <c r="AC19" s="45">
        <v>0.21679860192468003</v>
      </c>
      <c r="AD19" s="45">
        <v>0.21320166912667618</v>
      </c>
      <c r="AE19" s="45">
        <v>0.24018140242063704</v>
      </c>
      <c r="AF19" s="45">
        <v>0.25768946089857514</v>
      </c>
      <c r="AG19" s="45">
        <v>0.24313562299821773</v>
      </c>
      <c r="AH19" s="45">
        <v>0.28257055686913701</v>
      </c>
      <c r="AI19" s="45">
        <v>0.24700954995329791</v>
      </c>
      <c r="AJ19" s="45">
        <v>0.27366049334215997</v>
      </c>
      <c r="AK19" s="45">
        <v>0.22985933641182446</v>
      </c>
      <c r="AL19" s="45">
        <v>0.24033870402688159</v>
      </c>
      <c r="AM19" s="40">
        <v>0.24582590604150009</v>
      </c>
      <c r="AN19" s="40"/>
      <c r="AO19" s="40"/>
      <c r="AP19" s="40"/>
      <c r="AQ19" s="40"/>
      <c r="AR19" s="40"/>
      <c r="AS19" s="40"/>
      <c r="AT19" s="40"/>
      <c r="AU19" s="40"/>
      <c r="AV19" s="40"/>
      <c r="AW19" s="40"/>
      <c r="AX19" s="40"/>
      <c r="AY19" s="40"/>
      <c r="AZ19" s="40"/>
      <c r="BA19" s="40"/>
      <c r="BB19" s="40"/>
      <c r="BC19" s="40"/>
      <c r="BD19" s="40"/>
      <c r="BE19" s="40"/>
      <c r="BF19" s="40"/>
      <c r="BG19" s="40"/>
      <c r="BH19" s="40"/>
      <c r="BI19" s="40"/>
      <c r="BJ19" s="40"/>
      <c r="BK19" s="40"/>
      <c r="BL19" s="40"/>
      <c r="BM19" s="40"/>
      <c r="BN19" s="40"/>
      <c r="BO19" s="40"/>
      <c r="BP19" s="40"/>
      <c r="BQ19" s="40"/>
      <c r="BR19" s="40"/>
      <c r="BS19" s="40"/>
      <c r="BT19" s="40"/>
      <c r="BU19" s="40"/>
      <c r="BV19" s="40"/>
      <c r="BW19" s="40"/>
      <c r="BX19" s="40"/>
      <c r="BY19" s="40"/>
      <c r="BZ19" s="40"/>
      <c r="CA19" s="40"/>
      <c r="CB19" s="40"/>
      <c r="CC19" s="40"/>
      <c r="CD19" s="40"/>
      <c r="CE19" s="40"/>
      <c r="CF19" s="40"/>
      <c r="CG19" s="40"/>
      <c r="CH19" s="40"/>
      <c r="CI19" s="40"/>
      <c r="CJ19" s="40"/>
      <c r="CK19" s="40"/>
      <c r="CL19" s="40"/>
      <c r="CM19" s="40"/>
      <c r="CN19" s="40"/>
      <c r="CO19" s="40"/>
      <c r="CP19" s="40"/>
      <c r="CQ19" s="40"/>
      <c r="CR19" s="40"/>
      <c r="CS19" s="40"/>
      <c r="CT19" s="40"/>
      <c r="CU19" s="40"/>
      <c r="CV19" s="40"/>
      <c r="CW19" s="40"/>
      <c r="CX19" s="20"/>
      <c r="CY19" s="20"/>
      <c r="CZ19" s="20"/>
      <c r="DA19" s="20"/>
      <c r="DB19" s="20"/>
      <c r="DC19" s="20"/>
      <c r="DD19" s="20"/>
      <c r="DE19" s="20"/>
      <c r="DF19" s="20"/>
      <c r="DG19" s="20"/>
      <c r="DH19" s="20"/>
      <c r="DI19" s="20"/>
      <c r="DJ19" s="20"/>
      <c r="DK19" s="20"/>
      <c r="DL19" s="20"/>
      <c r="DM19" s="20"/>
      <c r="DN19" s="20"/>
      <c r="DO19" s="20"/>
      <c r="DP19" s="20"/>
      <c r="DQ19" s="20"/>
      <c r="DR19" s="20"/>
      <c r="DS19" s="20"/>
      <c r="DT19" s="20"/>
      <c r="DU19" s="20"/>
      <c r="DV19" s="20"/>
      <c r="DW19" s="20"/>
      <c r="DX19" s="20"/>
      <c r="DY19" s="20"/>
      <c r="DZ19" s="20"/>
      <c r="EA19" s="20"/>
    </row>
    <row r="20" spans="1:131">
      <c r="A20" s="20" t="s">
        <v>750</v>
      </c>
      <c r="B20" s="20"/>
      <c r="C20" s="45">
        <v>10.158626007806667</v>
      </c>
      <c r="D20" s="45">
        <v>3.1083153124410465</v>
      </c>
      <c r="E20" s="45">
        <v>0.62166306248820935</v>
      </c>
      <c r="F20" s="45">
        <v>3.7299783749292557</v>
      </c>
      <c r="G20" s="45">
        <v>6.4007425820361217</v>
      </c>
      <c r="H20" s="45">
        <v>6.3154553580725832</v>
      </c>
      <c r="I20" s="45">
        <v>3216.4399535203488</v>
      </c>
      <c r="J20" s="45">
        <v>11.71242461137634</v>
      </c>
      <c r="K20" s="45">
        <v>38.707287267638193</v>
      </c>
      <c r="L20" s="81">
        <v>0.98667541728628494</v>
      </c>
      <c r="M20" s="45">
        <v>9.6507844193338285E-2</v>
      </c>
      <c r="N20" s="45">
        <v>1.3696744567852645E-3</v>
      </c>
      <c r="O20" s="45">
        <v>0.60007633232468383</v>
      </c>
      <c r="P20" s="45">
        <v>0.55321549589019947</v>
      </c>
      <c r="Q20" s="45">
        <v>0.63798398944068235</v>
      </c>
      <c r="R20" s="45">
        <v>0.58673759589986341</v>
      </c>
      <c r="S20" s="45">
        <v>0.61181253469161634</v>
      </c>
      <c r="T20" s="45">
        <v>0.62278297758340762</v>
      </c>
      <c r="U20" s="45">
        <v>0.60465491299174312</v>
      </c>
      <c r="V20" s="45">
        <v>0.64977949365683652</v>
      </c>
      <c r="W20" s="45">
        <v>0.57157647595957084</v>
      </c>
      <c r="X20" s="45">
        <v>0.6298095238798338</v>
      </c>
      <c r="Y20" s="45">
        <v>0.56617874880851793</v>
      </c>
      <c r="Z20" s="45">
        <v>0.58731817225275529</v>
      </c>
      <c r="AA20" s="45"/>
      <c r="AB20" s="45">
        <v>0.24642845041336919</v>
      </c>
      <c r="AC20" s="45">
        <v>0.21679860192468003</v>
      </c>
      <c r="AD20" s="45">
        <v>0.21320166912667618</v>
      </c>
      <c r="AE20" s="45">
        <v>0.24018140242063704</v>
      </c>
      <c r="AF20" s="45">
        <v>0.25768946089857514</v>
      </c>
      <c r="AG20" s="45">
        <v>0.24313562299821773</v>
      </c>
      <c r="AH20" s="45">
        <v>0.28257055686913701</v>
      </c>
      <c r="AI20" s="45">
        <v>0.24700954995329791</v>
      </c>
      <c r="AJ20" s="45">
        <v>0.27366049334215997</v>
      </c>
      <c r="AK20" s="45">
        <v>0.22985933641182446</v>
      </c>
      <c r="AL20" s="45">
        <v>0.24033870402688159</v>
      </c>
      <c r="AM20" s="40">
        <v>0.24582590604150009</v>
      </c>
      <c r="AN20" s="40"/>
      <c r="AO20" s="40"/>
      <c r="AP20" s="40"/>
      <c r="AQ20" s="40"/>
      <c r="AR20" s="40"/>
      <c r="AS20" s="40"/>
      <c r="AT20" s="40"/>
      <c r="AU20" s="40"/>
      <c r="AV20" s="40"/>
      <c r="AW20" s="40"/>
      <c r="AX20" s="40"/>
      <c r="AY20" s="40"/>
      <c r="AZ20" s="40"/>
      <c r="BA20" s="40"/>
      <c r="BB20" s="40"/>
      <c r="BC20" s="40"/>
      <c r="BD20" s="40"/>
      <c r="BE20" s="40"/>
      <c r="BF20" s="40"/>
      <c r="BG20" s="40"/>
      <c r="BH20" s="40"/>
      <c r="BI20" s="40"/>
      <c r="BJ20" s="40"/>
      <c r="BK20" s="40"/>
      <c r="BL20" s="40"/>
      <c r="BM20" s="40"/>
      <c r="BN20" s="40"/>
      <c r="BO20" s="40"/>
      <c r="BP20" s="40"/>
      <c r="BQ20" s="40"/>
      <c r="BR20" s="40"/>
      <c r="BS20" s="40"/>
      <c r="BT20" s="40"/>
      <c r="BU20" s="40"/>
      <c r="BV20" s="40"/>
      <c r="BW20" s="40"/>
      <c r="BX20" s="40"/>
      <c r="BY20" s="40"/>
      <c r="BZ20" s="40"/>
      <c r="CA20" s="40"/>
      <c r="CB20" s="40"/>
      <c r="CC20" s="40"/>
      <c r="CD20" s="40"/>
      <c r="CE20" s="40"/>
      <c r="CF20" s="40"/>
      <c r="CG20" s="40"/>
      <c r="CH20" s="40"/>
      <c r="CI20" s="40"/>
      <c r="CJ20" s="40"/>
      <c r="CK20" s="40"/>
      <c r="CL20" s="40"/>
      <c r="CM20" s="40"/>
      <c r="CN20" s="40"/>
      <c r="CO20" s="40"/>
      <c r="CP20" s="40"/>
      <c r="CQ20" s="40"/>
      <c r="CR20" s="40"/>
      <c r="CS20" s="40"/>
      <c r="CT20" s="40"/>
      <c r="CU20" s="40"/>
      <c r="CV20" s="40"/>
      <c r="CW20" s="40"/>
      <c r="CX20" s="20"/>
      <c r="CY20" s="20"/>
      <c r="CZ20" s="20"/>
      <c r="DA20" s="20"/>
      <c r="DB20" s="20"/>
      <c r="DC20" s="20"/>
      <c r="DD20" s="20"/>
      <c r="DE20" s="20"/>
      <c r="DF20" s="20"/>
      <c r="DG20" s="20"/>
      <c r="DH20" s="20"/>
      <c r="DI20" s="20"/>
      <c r="DJ20" s="20"/>
      <c r="DK20" s="20"/>
      <c r="DL20" s="20"/>
      <c r="DM20" s="20"/>
      <c r="DN20" s="20"/>
      <c r="DO20" s="20"/>
      <c r="DP20" s="20"/>
      <c r="DQ20" s="20"/>
      <c r="DR20" s="20"/>
      <c r="DS20" s="20"/>
      <c r="DT20" s="20"/>
      <c r="DU20" s="20"/>
      <c r="DV20" s="20"/>
      <c r="DW20" s="20"/>
      <c r="DX20" s="20"/>
      <c r="DY20" s="20"/>
      <c r="DZ20" s="20"/>
      <c r="EA20" s="20"/>
    </row>
    <row r="21" spans="1:131">
      <c r="A21" s="20" t="s">
        <v>751</v>
      </c>
      <c r="B21" s="20"/>
      <c r="C21" s="45">
        <v>10.158626007806665</v>
      </c>
      <c r="D21" s="45">
        <v>3.1083153124410461</v>
      </c>
      <c r="E21" s="45">
        <v>0.62166306248820924</v>
      </c>
      <c r="F21" s="45">
        <v>3.7299783749292552</v>
      </c>
      <c r="G21" s="45">
        <v>6.4007425820361208</v>
      </c>
      <c r="H21" s="45">
        <v>6.3154553580725814</v>
      </c>
      <c r="I21" s="45">
        <v>3216.4399535203488</v>
      </c>
      <c r="J21" s="45">
        <v>11.71242461137634</v>
      </c>
      <c r="K21" s="45">
        <v>38.707287267638193</v>
      </c>
      <c r="L21" s="81">
        <v>0.98667541728628483</v>
      </c>
      <c r="M21" s="45">
        <v>9.6507844193338285E-2</v>
      </c>
      <c r="N21" s="45">
        <v>1.3696744567852643E-3</v>
      </c>
      <c r="O21" s="45">
        <v>0.60007633232468371</v>
      </c>
      <c r="P21" s="45">
        <v>0.55321549589019936</v>
      </c>
      <c r="Q21" s="45">
        <v>0.63798398944068224</v>
      </c>
      <c r="R21" s="45">
        <v>0.5867375958998633</v>
      </c>
      <c r="S21" s="45">
        <v>0.61181253469161623</v>
      </c>
      <c r="T21" s="45">
        <v>0.6227829775834075</v>
      </c>
      <c r="U21" s="45">
        <v>0.60465491299174301</v>
      </c>
      <c r="V21" s="45">
        <v>0.64977949365683629</v>
      </c>
      <c r="W21" s="45">
        <v>0.57157647595957073</v>
      </c>
      <c r="X21" s="45">
        <v>0.62980952387983369</v>
      </c>
      <c r="Y21" s="45">
        <v>0.56617874880851782</v>
      </c>
      <c r="Z21" s="45">
        <v>0.58731817225275518</v>
      </c>
      <c r="AA21" s="45"/>
      <c r="AB21" s="45">
        <v>0.24642845041336917</v>
      </c>
      <c r="AC21" s="45">
        <v>0.21679860192467998</v>
      </c>
      <c r="AD21" s="45">
        <v>0.21320166912667615</v>
      </c>
      <c r="AE21" s="45">
        <v>0.24018140242063699</v>
      </c>
      <c r="AF21" s="45">
        <v>0.25768946089857508</v>
      </c>
      <c r="AG21" s="45">
        <v>0.2431356229982177</v>
      </c>
      <c r="AH21" s="45">
        <v>0.28257055686913696</v>
      </c>
      <c r="AI21" s="45">
        <v>0.24700954995329785</v>
      </c>
      <c r="AJ21" s="45">
        <v>0.27366049334215992</v>
      </c>
      <c r="AK21" s="45">
        <v>0.22985933641182441</v>
      </c>
      <c r="AL21" s="45">
        <v>0.24033870402688157</v>
      </c>
      <c r="AM21" s="40">
        <v>0.24582590604150004</v>
      </c>
      <c r="AN21" s="40"/>
      <c r="AO21" s="40"/>
      <c r="AP21" s="40"/>
      <c r="AQ21" s="40"/>
      <c r="AR21" s="40"/>
      <c r="AS21" s="40"/>
      <c r="AT21" s="40"/>
      <c r="AU21" s="40"/>
      <c r="AV21" s="40"/>
      <c r="AW21" s="40"/>
      <c r="AX21" s="40"/>
      <c r="AY21" s="40"/>
      <c r="AZ21" s="40"/>
      <c r="BA21" s="40"/>
      <c r="BB21" s="40"/>
      <c r="BC21" s="40"/>
      <c r="BD21" s="40"/>
      <c r="BE21" s="40"/>
      <c r="BF21" s="40"/>
      <c r="BG21" s="40"/>
      <c r="BH21" s="40"/>
      <c r="BI21" s="40"/>
      <c r="BJ21" s="40"/>
      <c r="BK21" s="40"/>
      <c r="BL21" s="40"/>
      <c r="BM21" s="40"/>
      <c r="BN21" s="40"/>
      <c r="BO21" s="40"/>
      <c r="BP21" s="40"/>
      <c r="BQ21" s="40"/>
      <c r="BR21" s="40"/>
      <c r="BS21" s="40"/>
      <c r="BT21" s="40"/>
      <c r="BU21" s="40"/>
      <c r="BV21" s="40"/>
      <c r="BW21" s="40"/>
      <c r="BX21" s="40"/>
      <c r="BY21" s="40"/>
      <c r="BZ21" s="40"/>
      <c r="CA21" s="40"/>
      <c r="CB21" s="40"/>
      <c r="CC21" s="40"/>
      <c r="CD21" s="40"/>
      <c r="CE21" s="40"/>
      <c r="CF21" s="40"/>
      <c r="CG21" s="40"/>
      <c r="CH21" s="40"/>
      <c r="CI21" s="40"/>
      <c r="CJ21" s="40"/>
      <c r="CK21" s="40"/>
      <c r="CL21" s="40"/>
      <c r="CM21" s="40"/>
      <c r="CN21" s="40"/>
      <c r="CO21" s="40"/>
      <c r="CP21" s="40"/>
      <c r="CQ21" s="40"/>
      <c r="CR21" s="40"/>
      <c r="CS21" s="40"/>
      <c r="CT21" s="40"/>
      <c r="CU21" s="40"/>
      <c r="CV21" s="40"/>
      <c r="CW21" s="40"/>
      <c r="CX21" s="20"/>
      <c r="CY21" s="20"/>
      <c r="CZ21" s="20"/>
      <c r="DA21" s="20"/>
      <c r="DB21" s="20"/>
      <c r="DC21" s="20"/>
      <c r="DD21" s="20"/>
      <c r="DE21" s="20"/>
      <c r="DF21" s="20"/>
      <c r="DG21" s="20"/>
      <c r="DH21" s="20"/>
      <c r="DI21" s="20"/>
      <c r="DJ21" s="20"/>
      <c r="DK21" s="20"/>
      <c r="DL21" s="20"/>
      <c r="DM21" s="20"/>
      <c r="DN21" s="20"/>
      <c r="DO21" s="20"/>
      <c r="DP21" s="20"/>
      <c r="DQ21" s="20"/>
      <c r="DR21" s="20"/>
      <c r="DS21" s="20"/>
      <c r="DT21" s="20"/>
      <c r="DU21" s="20"/>
      <c r="DV21" s="20"/>
      <c r="DW21" s="20"/>
      <c r="DX21" s="20"/>
      <c r="DY21" s="20"/>
      <c r="DZ21" s="20"/>
      <c r="EA21" s="20"/>
    </row>
    <row r="22" spans="1:131">
      <c r="A22" s="20"/>
      <c r="B22" s="20"/>
      <c r="C22" s="40"/>
      <c r="D22" s="40"/>
      <c r="E22" s="40"/>
      <c r="F22" s="40"/>
      <c r="G22" s="40"/>
      <c r="H22" s="40"/>
      <c r="I22" s="40"/>
      <c r="J22" s="40"/>
      <c r="K22" s="40"/>
      <c r="L22" s="40"/>
      <c r="M22" s="40"/>
      <c r="N22" s="40"/>
      <c r="O22" s="40"/>
      <c r="P22" s="40"/>
      <c r="Q22" s="40"/>
      <c r="R22" s="40"/>
      <c r="S22" s="40"/>
      <c r="T22" s="40"/>
      <c r="U22" s="40"/>
      <c r="V22" s="40"/>
      <c r="W22" s="40"/>
      <c r="X22" s="40"/>
      <c r="Y22" s="40"/>
      <c r="Z22" s="40"/>
      <c r="AA22" s="40"/>
      <c r="AB22" s="40"/>
      <c r="AC22" s="40"/>
      <c r="AD22" s="40"/>
      <c r="AE22" s="40"/>
      <c r="AF22" s="40"/>
      <c r="AG22" s="40"/>
      <c r="AH22" s="40"/>
      <c r="AI22" s="40"/>
      <c r="AJ22" s="40"/>
      <c r="AK22" s="40"/>
      <c r="AL22" s="40"/>
      <c r="AM22" s="40"/>
      <c r="AN22" s="40"/>
      <c r="AO22" s="40"/>
      <c r="AP22" s="40"/>
      <c r="AQ22" s="40"/>
      <c r="AR22" s="40"/>
      <c r="AS22" s="40"/>
      <c r="AT22" s="40"/>
      <c r="AU22" s="40"/>
      <c r="AV22" s="40"/>
      <c r="AW22" s="40"/>
      <c r="AX22" s="40"/>
      <c r="AY22" s="40"/>
      <c r="AZ22" s="40"/>
      <c r="BA22" s="40"/>
      <c r="BB22" s="40"/>
      <c r="BC22" s="40"/>
      <c r="BD22" s="40"/>
      <c r="BE22" s="40"/>
      <c r="BF22" s="40"/>
      <c r="BG22" s="40"/>
      <c r="BH22" s="40"/>
      <c r="BI22" s="40"/>
      <c r="BJ22" s="40"/>
      <c r="BK22" s="40"/>
      <c r="BL22" s="40"/>
      <c r="BM22" s="40"/>
      <c r="BN22" s="40"/>
      <c r="BO22" s="40"/>
      <c r="BP22" s="40"/>
      <c r="BQ22" s="40"/>
      <c r="BR22" s="40"/>
      <c r="BS22" s="40"/>
      <c r="BT22" s="40"/>
      <c r="BU22" s="40"/>
      <c r="BV22" s="40"/>
      <c r="BW22" s="40"/>
      <c r="BX22" s="40"/>
      <c r="BY22" s="40"/>
      <c r="BZ22" s="40"/>
      <c r="CA22" s="40"/>
      <c r="CB22" s="40"/>
      <c r="CC22" s="40"/>
      <c r="CD22" s="40"/>
      <c r="CE22" s="40"/>
      <c r="CF22" s="40"/>
      <c r="CG22" s="40"/>
      <c r="CH22" s="40"/>
      <c r="CI22" s="40"/>
      <c r="CJ22" s="40"/>
      <c r="CK22" s="40"/>
      <c r="CL22" s="40"/>
      <c r="CM22" s="40"/>
      <c r="CN22" s="40"/>
      <c r="CO22" s="40"/>
      <c r="CP22" s="40"/>
      <c r="CQ22" s="40"/>
      <c r="CR22" s="40"/>
      <c r="CS22" s="40"/>
      <c r="CT22" s="40"/>
      <c r="CU22" s="40"/>
      <c r="CV22" s="40"/>
      <c r="CW22" s="40"/>
      <c r="CX22" s="20"/>
      <c r="CY22" s="20"/>
      <c r="CZ22" s="20"/>
      <c r="DA22" s="20"/>
      <c r="DB22" s="20"/>
      <c r="DC22" s="20"/>
      <c r="DD22" s="20"/>
      <c r="DE22" s="20"/>
      <c r="DF22" s="20"/>
      <c r="DG22" s="20"/>
      <c r="DH22" s="20"/>
      <c r="DI22" s="20"/>
      <c r="DJ22" s="20"/>
      <c r="DK22" s="20"/>
      <c r="DL22" s="20"/>
      <c r="DM22" s="20"/>
      <c r="DN22" s="20"/>
      <c r="DO22" s="20"/>
      <c r="DP22" s="20"/>
      <c r="DQ22" s="20"/>
      <c r="DR22" s="20"/>
      <c r="DS22" s="20"/>
      <c r="DT22" s="20"/>
      <c r="DU22" s="20"/>
      <c r="DV22" s="20"/>
      <c r="DW22" s="20"/>
      <c r="DX22" s="20"/>
      <c r="DY22" s="20"/>
      <c r="DZ22" s="20"/>
      <c r="EA22" s="20"/>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1:EA22"/>
  <sheetViews>
    <sheetView workbookViewId="0">
      <selection sqref="A1:EA22"/>
    </sheetView>
  </sheetViews>
  <sheetFormatPr defaultRowHeight="12.75"/>
  <cols>
    <col min="2" max="2" width="24.140625" customWidth="1"/>
  </cols>
  <sheetData>
    <row r="1" spans="1:131" ht="13.5" thickBot="1">
      <c r="A1" s="51" t="s">
        <v>254</v>
      </c>
      <c r="B1" s="53"/>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c r="AF1" s="40"/>
      <c r="AG1" s="40"/>
      <c r="AH1" s="40"/>
      <c r="AI1" s="40"/>
      <c r="AJ1" s="40"/>
      <c r="AK1" s="40"/>
      <c r="AL1" s="40"/>
      <c r="AM1" s="40"/>
      <c r="AN1" s="40"/>
      <c r="AO1" s="40"/>
      <c r="AP1" s="40"/>
      <c r="AQ1" s="40"/>
      <c r="AR1" s="40"/>
      <c r="AS1" s="40"/>
      <c r="AT1" s="40"/>
      <c r="AU1" s="40"/>
      <c r="AV1" s="40"/>
      <c r="AW1" s="40"/>
      <c r="AX1" s="40"/>
      <c r="AY1" s="40"/>
      <c r="AZ1" s="40"/>
      <c r="BA1" s="40"/>
      <c r="BB1" s="40"/>
      <c r="BC1" s="40"/>
      <c r="BD1" s="40"/>
      <c r="BE1" s="40"/>
      <c r="BF1" s="40"/>
      <c r="BG1" s="40"/>
      <c r="BH1" s="40"/>
      <c r="BI1" s="40"/>
      <c r="BJ1" s="40"/>
      <c r="BK1" s="40"/>
      <c r="BL1" s="40"/>
      <c r="BM1" s="40"/>
      <c r="BN1" s="40"/>
      <c r="BO1" s="40"/>
      <c r="BP1" s="40"/>
      <c r="BQ1" s="40"/>
      <c r="BR1" s="40"/>
      <c r="BS1" s="40"/>
      <c r="BT1" s="40"/>
      <c r="BU1" s="40"/>
      <c r="BV1" s="40"/>
      <c r="BW1" s="40"/>
      <c r="BX1" s="40"/>
      <c r="BY1" s="40"/>
      <c r="BZ1" s="40"/>
      <c r="CA1" s="40"/>
      <c r="CB1" s="40"/>
      <c r="CC1" s="40"/>
      <c r="CD1" s="40"/>
      <c r="CE1" s="40"/>
      <c r="CF1" s="40"/>
      <c r="CG1" s="40"/>
      <c r="CH1" s="40"/>
      <c r="CI1" s="40"/>
      <c r="CJ1" s="40"/>
      <c r="CK1" s="40"/>
      <c r="CL1" s="40"/>
      <c r="CM1" s="40"/>
      <c r="CN1" s="40"/>
      <c r="CO1" s="40"/>
      <c r="CP1" s="40"/>
      <c r="CQ1" s="40"/>
      <c r="CR1" s="40"/>
      <c r="CS1" s="40"/>
      <c r="CT1" s="40"/>
      <c r="CU1" s="40"/>
      <c r="CV1" s="40"/>
      <c r="CW1" s="40"/>
      <c r="CX1" s="20"/>
      <c r="CY1" s="20"/>
      <c r="CZ1" s="20"/>
      <c r="DA1" s="20"/>
      <c r="DB1" s="20"/>
      <c r="DC1" s="20"/>
      <c r="DD1" s="20"/>
      <c r="DE1" s="20"/>
      <c r="DF1" s="20"/>
      <c r="DG1" s="20"/>
      <c r="DH1" s="20"/>
      <c r="DI1" s="20"/>
      <c r="DJ1" s="20"/>
      <c r="DK1" s="20"/>
      <c r="DL1" s="20"/>
      <c r="DM1" s="20"/>
      <c r="DN1" s="20"/>
      <c r="DO1" s="20"/>
      <c r="DP1" s="20"/>
      <c r="DQ1" s="20"/>
      <c r="DR1" s="20"/>
      <c r="DS1" s="20"/>
      <c r="DT1" s="20"/>
      <c r="DU1" s="20"/>
      <c r="DV1" s="20"/>
      <c r="DW1" s="20"/>
      <c r="DX1" s="20"/>
      <c r="DY1" s="20"/>
      <c r="DZ1" s="20"/>
      <c r="EA1" s="20"/>
    </row>
    <row r="2" spans="1:131" ht="13.5" thickBot="1">
      <c r="A2" s="84"/>
      <c r="B2" s="85"/>
      <c r="C2" s="86"/>
      <c r="D2" s="86"/>
      <c r="E2" s="86"/>
      <c r="F2" s="86"/>
      <c r="G2" s="86"/>
      <c r="H2" s="86"/>
      <c r="I2" s="86"/>
      <c r="J2" s="86"/>
      <c r="K2" s="86"/>
      <c r="L2" s="86"/>
      <c r="M2" s="86"/>
      <c r="N2" s="86"/>
      <c r="O2" s="87" t="s">
        <v>363</v>
      </c>
      <c r="P2" s="88"/>
      <c r="Q2" s="88"/>
      <c r="R2" s="88"/>
      <c r="S2" s="88"/>
      <c r="T2" s="88"/>
      <c r="U2" s="88"/>
      <c r="V2" s="88"/>
      <c r="W2" s="88"/>
      <c r="X2" s="88"/>
      <c r="Y2" s="88"/>
      <c r="Z2" s="77"/>
      <c r="AA2" s="86"/>
      <c r="AB2" s="87" t="s">
        <v>364</v>
      </c>
      <c r="AC2" s="88"/>
      <c r="AD2" s="88"/>
      <c r="AE2" s="88"/>
      <c r="AF2" s="88"/>
      <c r="AG2" s="88"/>
      <c r="AH2" s="88"/>
      <c r="AI2" s="88"/>
      <c r="AJ2" s="88"/>
      <c r="AK2" s="88"/>
      <c r="AL2" s="88"/>
      <c r="AM2" s="77"/>
      <c r="AN2" s="40"/>
      <c r="AO2" s="40"/>
      <c r="AP2" s="40"/>
      <c r="AQ2" s="40"/>
      <c r="AR2" s="40"/>
      <c r="AS2" s="40"/>
      <c r="AT2" s="40"/>
      <c r="AU2" s="40"/>
      <c r="AV2" s="40"/>
      <c r="AW2" s="40"/>
      <c r="AX2" s="40"/>
      <c r="AY2" s="40"/>
      <c r="AZ2" s="40"/>
      <c r="BA2" s="40"/>
      <c r="BB2" s="40"/>
      <c r="BC2" s="40"/>
      <c r="BD2" s="40"/>
      <c r="BE2" s="40"/>
      <c r="BF2" s="40"/>
      <c r="BG2" s="40"/>
      <c r="BH2" s="40"/>
      <c r="BI2" s="40"/>
      <c r="BJ2" s="40"/>
      <c r="BK2" s="40"/>
      <c r="BL2" s="40"/>
      <c r="BM2" s="40"/>
      <c r="BN2" s="40"/>
      <c r="BO2" s="40"/>
      <c r="BP2" s="40"/>
      <c r="BQ2" s="40"/>
      <c r="BR2" s="40"/>
      <c r="BS2" s="40"/>
      <c r="BT2" s="40"/>
      <c r="BU2" s="40"/>
      <c r="BV2" s="40"/>
      <c r="BW2" s="40"/>
      <c r="BX2" s="40"/>
      <c r="BY2" s="40"/>
      <c r="BZ2" s="40"/>
      <c r="CA2" s="40"/>
      <c r="CB2" s="40"/>
      <c r="CC2" s="40"/>
      <c r="CD2" s="40"/>
      <c r="CE2" s="40"/>
      <c r="CF2" s="40"/>
      <c r="CG2" s="40"/>
      <c r="CH2" s="40"/>
      <c r="CI2" s="40"/>
      <c r="CJ2" s="40"/>
      <c r="CK2" s="40"/>
      <c r="CL2" s="40"/>
      <c r="CM2" s="40"/>
      <c r="CN2" s="40"/>
      <c r="CO2" s="40"/>
      <c r="CP2" s="40"/>
      <c r="CQ2" s="40"/>
      <c r="CR2" s="40"/>
      <c r="CS2" s="40"/>
      <c r="CT2" s="40"/>
      <c r="CU2" s="40"/>
      <c r="CV2" s="40"/>
      <c r="CW2" s="40"/>
      <c r="CX2" s="20"/>
      <c r="CY2" s="20"/>
      <c r="CZ2" s="20"/>
      <c r="DA2" s="20"/>
      <c r="DB2" s="20"/>
      <c r="DC2" s="20"/>
      <c r="DD2" s="20"/>
      <c r="DE2" s="20"/>
      <c r="DF2" s="20"/>
      <c r="DG2" s="20"/>
      <c r="DH2" s="20"/>
      <c r="DI2" s="20"/>
      <c r="DJ2" s="20"/>
      <c r="DK2" s="20"/>
      <c r="DL2" s="20"/>
      <c r="DM2" s="20"/>
      <c r="DN2" s="20"/>
      <c r="DO2" s="20"/>
      <c r="DP2" s="20"/>
      <c r="DQ2" s="20"/>
      <c r="DR2" s="20"/>
      <c r="DS2" s="20"/>
      <c r="DT2" s="20"/>
      <c r="DU2" s="20"/>
      <c r="DV2" s="20"/>
      <c r="DW2" s="20"/>
      <c r="DX2" s="20"/>
      <c r="DY2" s="20"/>
      <c r="DZ2" s="20"/>
      <c r="EA2" s="20"/>
    </row>
    <row r="3" spans="1:131" ht="204">
      <c r="A3" s="69" t="s">
        <v>147</v>
      </c>
      <c r="B3" s="70" t="s">
        <v>148</v>
      </c>
      <c r="C3" s="71" t="s">
        <v>49</v>
      </c>
      <c r="D3" s="71" t="s">
        <v>231</v>
      </c>
      <c r="E3" s="71" t="s">
        <v>232</v>
      </c>
      <c r="F3" s="71" t="s">
        <v>233</v>
      </c>
      <c r="G3" s="71" t="s">
        <v>234</v>
      </c>
      <c r="H3" s="71" t="s">
        <v>235</v>
      </c>
      <c r="I3" s="71" t="s">
        <v>236</v>
      </c>
      <c r="J3" s="71" t="s">
        <v>237</v>
      </c>
      <c r="K3" s="71" t="s">
        <v>48</v>
      </c>
      <c r="L3" s="71" t="s">
        <v>210</v>
      </c>
      <c r="M3" s="71" t="s">
        <v>238</v>
      </c>
      <c r="N3" s="71" t="s">
        <v>365</v>
      </c>
      <c r="O3" s="71" t="s">
        <v>239</v>
      </c>
      <c r="P3" s="71" t="s">
        <v>240</v>
      </c>
      <c r="Q3" s="71" t="s">
        <v>241</v>
      </c>
      <c r="R3" s="71" t="s">
        <v>242</v>
      </c>
      <c r="S3" s="71" t="s">
        <v>243</v>
      </c>
      <c r="T3" s="71" t="s">
        <v>244</v>
      </c>
      <c r="U3" s="71" t="s">
        <v>245</v>
      </c>
      <c r="V3" s="71" t="s">
        <v>246</v>
      </c>
      <c r="W3" s="71" t="s">
        <v>247</v>
      </c>
      <c r="X3" s="71" t="s">
        <v>248</v>
      </c>
      <c r="Y3" s="71" t="s">
        <v>249</v>
      </c>
      <c r="Z3" s="71" t="s">
        <v>250</v>
      </c>
      <c r="AA3" s="71"/>
      <c r="AB3" s="71" t="s">
        <v>239</v>
      </c>
      <c r="AC3" s="71" t="s">
        <v>240</v>
      </c>
      <c r="AD3" s="71" t="s">
        <v>241</v>
      </c>
      <c r="AE3" s="71" t="s">
        <v>242</v>
      </c>
      <c r="AF3" s="71" t="s">
        <v>243</v>
      </c>
      <c r="AG3" s="71" t="s">
        <v>244</v>
      </c>
      <c r="AH3" s="71" t="s">
        <v>245</v>
      </c>
      <c r="AI3" s="71" t="s">
        <v>246</v>
      </c>
      <c r="AJ3" s="71" t="s">
        <v>247</v>
      </c>
      <c r="AK3" s="71" t="s">
        <v>248</v>
      </c>
      <c r="AL3" s="71" t="s">
        <v>249</v>
      </c>
      <c r="AM3" s="71" t="s">
        <v>250</v>
      </c>
      <c r="AN3" s="40"/>
      <c r="AO3" s="40"/>
      <c r="AP3" s="40"/>
      <c r="AQ3" s="40"/>
      <c r="AR3" s="40"/>
      <c r="AS3" s="40"/>
      <c r="AT3" s="40"/>
      <c r="AU3" s="40"/>
      <c r="AV3" s="40"/>
      <c r="AW3" s="40"/>
      <c r="AX3" s="40"/>
      <c r="AY3" s="40"/>
      <c r="AZ3" s="40"/>
      <c r="BA3" s="40"/>
      <c r="BB3" s="40"/>
      <c r="BC3" s="40"/>
      <c r="BD3" s="40"/>
      <c r="BE3" s="40"/>
      <c r="BF3" s="40"/>
      <c r="BG3" s="40"/>
      <c r="BH3" s="40"/>
      <c r="BI3" s="40"/>
      <c r="BJ3" s="40"/>
      <c r="BK3" s="40"/>
      <c r="BL3" s="40"/>
      <c r="BM3" s="40"/>
      <c r="BN3" s="40"/>
      <c r="BO3" s="40"/>
      <c r="BP3" s="40"/>
      <c r="BQ3" s="40"/>
      <c r="BR3" s="40"/>
      <c r="BS3" s="40"/>
      <c r="BT3" s="40"/>
      <c r="BU3" s="40"/>
      <c r="BV3" s="40"/>
      <c r="BW3" s="40"/>
      <c r="BX3" s="40"/>
      <c r="BY3" s="40"/>
      <c r="BZ3" s="40"/>
      <c r="CA3" s="40"/>
      <c r="CB3" s="40"/>
      <c r="CC3" s="40"/>
      <c r="CD3" s="40"/>
      <c r="CE3" s="40"/>
      <c r="CF3" s="40"/>
      <c r="CG3" s="40"/>
      <c r="CH3" s="40"/>
      <c r="CI3" s="40"/>
      <c r="CJ3" s="40"/>
      <c r="CK3" s="40"/>
      <c r="CL3" s="40"/>
      <c r="CM3" s="40"/>
      <c r="CN3" s="40"/>
      <c r="CO3" s="40"/>
      <c r="CP3" s="40"/>
      <c r="CQ3" s="40"/>
      <c r="CR3" s="40"/>
      <c r="CS3" s="40"/>
      <c r="CT3" s="40"/>
      <c r="CU3" s="40"/>
      <c r="CV3" s="40"/>
      <c r="CW3" s="40"/>
      <c r="CX3" s="20"/>
      <c r="CY3" s="20"/>
      <c r="CZ3" s="20"/>
      <c r="DA3" s="20"/>
      <c r="DB3" s="20"/>
      <c r="DC3" s="20"/>
      <c r="DD3" s="20"/>
      <c r="DE3" s="20"/>
      <c r="DF3" s="20"/>
      <c r="DG3" s="20"/>
      <c r="DH3" s="20"/>
      <c r="DI3" s="20"/>
      <c r="DJ3" s="20"/>
      <c r="DK3" s="20"/>
      <c r="DL3" s="20"/>
      <c r="DM3" s="20"/>
      <c r="DN3" s="20"/>
      <c r="DO3" s="20"/>
      <c r="DP3" s="20"/>
      <c r="DQ3" s="20"/>
      <c r="DR3" s="20"/>
      <c r="DS3" s="20"/>
      <c r="DT3" s="20"/>
      <c r="DU3" s="20"/>
      <c r="DV3" s="20"/>
      <c r="DW3" s="20"/>
      <c r="DX3" s="20"/>
      <c r="DY3" s="20"/>
      <c r="DZ3" s="20"/>
      <c r="EA3" s="20"/>
    </row>
    <row r="4" spans="1:131">
      <c r="A4" s="20" t="s">
        <v>718</v>
      </c>
      <c r="B4" s="20"/>
      <c r="C4" s="45">
        <v>9.7064520427386292</v>
      </c>
      <c r="D4" s="45">
        <v>0.84856001731881181</v>
      </c>
      <c r="E4" s="45">
        <v>0.16971200346376236</v>
      </c>
      <c r="F4" s="45">
        <v>1.0182720207825742</v>
      </c>
      <c r="G4" s="45">
        <v>1.7473820028896574</v>
      </c>
      <c r="H4" s="45">
        <v>6.0343460340089488</v>
      </c>
      <c r="I4" s="45">
        <v>918.98284386295654</v>
      </c>
      <c r="J4" s="45">
        <v>-2.1214997079262097</v>
      </c>
      <c r="K4" s="45">
        <v>5.5913181938628913</v>
      </c>
      <c r="L4" s="73">
        <v>3.4533639605020023</v>
      </c>
      <c r="M4" s="45">
        <v>9.2212151593223393E-2</v>
      </c>
      <c r="N4" s="45">
        <v>1.308708423632645E-3</v>
      </c>
      <c r="O4" s="45">
        <v>0.57336613605185915</v>
      </c>
      <c r="P4" s="45">
        <v>0.52859113782036626</v>
      </c>
      <c r="Q4" s="45">
        <v>0.60958647289330403</v>
      </c>
      <c r="R4" s="45">
        <v>0.56062112453959811</v>
      </c>
      <c r="S4" s="45">
        <v>0.58457994443017358</v>
      </c>
      <c r="T4" s="45">
        <v>0.59506207830683622</v>
      </c>
      <c r="U4" s="45">
        <v>0.57774091799918836</v>
      </c>
      <c r="V4" s="45">
        <v>0.62085694351659859</v>
      </c>
      <c r="W4" s="45">
        <v>0.54613484622779018</v>
      </c>
      <c r="X4" s="45">
        <v>0.60177586367504754</v>
      </c>
      <c r="Y4" s="45">
        <v>0.54097737909678034</v>
      </c>
      <c r="Z4" s="45">
        <v>0.56117585866625674</v>
      </c>
      <c r="AA4" s="45"/>
      <c r="AB4" s="45">
        <v>0.23545959208121334</v>
      </c>
      <c r="AC4" s="45">
        <v>0.20714860758704468</v>
      </c>
      <c r="AD4" s="45">
        <v>0.20371177905551416</v>
      </c>
      <c r="AE4" s="45">
        <v>0.2294906085096611</v>
      </c>
      <c r="AF4" s="45">
        <v>0.24621936000095271</v>
      </c>
      <c r="AG4" s="45">
        <v>0.23231333279717031</v>
      </c>
      <c r="AH4" s="45">
        <v>0.26999296527231947</v>
      </c>
      <c r="AI4" s="45">
        <v>0.23601482610715749</v>
      </c>
      <c r="AJ4" s="45">
        <v>0.26147950053251162</v>
      </c>
      <c r="AK4" s="45">
        <v>0.21962799139790526</v>
      </c>
      <c r="AL4" s="45">
        <v>0.22964090841203819</v>
      </c>
      <c r="AM4" s="40">
        <v>0.23488386776134221</v>
      </c>
      <c r="AN4" s="40"/>
      <c r="AO4" s="40"/>
      <c r="AP4" s="40"/>
      <c r="AQ4" s="40"/>
      <c r="AR4" s="40"/>
      <c r="AS4" s="40"/>
      <c r="AT4" s="40"/>
      <c r="AU4" s="40"/>
      <c r="AV4" s="40"/>
      <c r="AW4" s="40"/>
      <c r="AX4" s="40"/>
      <c r="AY4" s="40"/>
      <c r="AZ4" s="40"/>
      <c r="BA4" s="40"/>
      <c r="BB4" s="40"/>
      <c r="BC4" s="40"/>
      <c r="BD4" s="40"/>
      <c r="BE4" s="40"/>
      <c r="BF4" s="40"/>
      <c r="BG4" s="40"/>
      <c r="BH4" s="40"/>
      <c r="BI4" s="40"/>
      <c r="BJ4" s="40"/>
      <c r="BK4" s="40"/>
      <c r="BL4" s="40"/>
      <c r="BM4" s="40"/>
      <c r="BN4" s="40"/>
      <c r="BO4" s="40"/>
      <c r="BP4" s="40"/>
      <c r="BQ4" s="40"/>
      <c r="BR4" s="40"/>
      <c r="BS4" s="40"/>
      <c r="BT4" s="40"/>
      <c r="BU4" s="40"/>
      <c r="BV4" s="40"/>
      <c r="BW4" s="40"/>
      <c r="BX4" s="40"/>
      <c r="BY4" s="40"/>
      <c r="BZ4" s="40"/>
      <c r="CA4" s="40"/>
      <c r="CB4" s="40"/>
      <c r="CC4" s="40"/>
      <c r="CD4" s="40"/>
      <c r="CE4" s="40"/>
      <c r="CF4" s="40"/>
      <c r="CG4" s="40"/>
      <c r="CH4" s="40"/>
      <c r="CI4" s="40"/>
      <c r="CJ4" s="40"/>
      <c r="CK4" s="40"/>
      <c r="CL4" s="40"/>
      <c r="CM4" s="40"/>
      <c r="CN4" s="40"/>
      <c r="CO4" s="40"/>
      <c r="CP4" s="40"/>
      <c r="CQ4" s="40"/>
      <c r="CR4" s="40"/>
      <c r="CS4" s="40"/>
      <c r="CT4" s="40"/>
      <c r="CU4" s="40"/>
      <c r="CV4" s="40"/>
      <c r="CW4" s="40"/>
      <c r="CX4" s="20"/>
      <c r="CY4" s="20"/>
      <c r="CZ4" s="20"/>
      <c r="DA4" s="20"/>
      <c r="DB4" s="20"/>
      <c r="DC4" s="20"/>
      <c r="DD4" s="20"/>
      <c r="DE4" s="20"/>
      <c r="DF4" s="20"/>
      <c r="DG4" s="20"/>
      <c r="DH4" s="20"/>
      <c r="DI4" s="20"/>
      <c r="DJ4" s="20"/>
      <c r="DK4" s="20"/>
      <c r="DL4" s="20"/>
      <c r="DM4" s="20"/>
      <c r="DN4" s="20"/>
      <c r="DO4" s="20"/>
      <c r="DP4" s="20"/>
      <c r="DQ4" s="20"/>
      <c r="DR4" s="20"/>
      <c r="DS4" s="20"/>
      <c r="DT4" s="20"/>
      <c r="DU4" s="20"/>
      <c r="DV4" s="20"/>
      <c r="DW4" s="20"/>
      <c r="DX4" s="20"/>
      <c r="DY4" s="20"/>
      <c r="DZ4" s="20"/>
      <c r="EA4" s="20"/>
    </row>
    <row r="5" spans="1:131">
      <c r="A5" s="20" t="s">
        <v>719</v>
      </c>
      <c r="B5" s="20"/>
      <c r="C5" s="45">
        <v>9.0815283596679972</v>
      </c>
      <c r="D5" s="45">
        <v>0.79392777383845026</v>
      </c>
      <c r="E5" s="45">
        <v>0.15878555476769007</v>
      </c>
      <c r="F5" s="45">
        <v>0.95271332860614033</v>
      </c>
      <c r="G5" s="45">
        <v>1.634881534936071</v>
      </c>
      <c r="H5" s="45">
        <v>5.645840972438422</v>
      </c>
      <c r="I5" s="45">
        <v>918.98284386295677</v>
      </c>
      <c r="J5" s="45">
        <v>-2.1214997079262039</v>
      </c>
      <c r="K5" s="45">
        <v>5.5913181938628984</v>
      </c>
      <c r="L5" s="73">
        <v>3.4533639605020019</v>
      </c>
      <c r="M5" s="45">
        <v>8.627532141637051E-2</v>
      </c>
      <c r="N5" s="45">
        <v>1.2244507685635203E-3</v>
      </c>
      <c r="O5" s="45">
        <v>0.53645150690499643</v>
      </c>
      <c r="P5" s="45">
        <v>0.49455922593013879</v>
      </c>
      <c r="Q5" s="45">
        <v>0.57033989524441908</v>
      </c>
      <c r="R5" s="45">
        <v>0.52452704851553966</v>
      </c>
      <c r="S5" s="45">
        <v>0.54694334453620697</v>
      </c>
      <c r="T5" s="45">
        <v>0.556750614551203</v>
      </c>
      <c r="U5" s="45">
        <v>0.54054463033950151</v>
      </c>
      <c r="V5" s="45">
        <v>0.58088474707509641</v>
      </c>
      <c r="W5" s="45">
        <v>0.51097343008364882</v>
      </c>
      <c r="X5" s="45">
        <v>0.56303215099249693</v>
      </c>
      <c r="Y5" s="45">
        <v>0.50614801253580644</v>
      </c>
      <c r="Z5" s="45">
        <v>0.52504606758462324</v>
      </c>
      <c r="AA5" s="45"/>
      <c r="AB5" s="45">
        <v>0.22030016257496254</v>
      </c>
      <c r="AC5" s="45">
        <v>0.19381190430697318</v>
      </c>
      <c r="AD5" s="45">
        <v>0.19059634669241102</v>
      </c>
      <c r="AE5" s="45">
        <v>0.21471547587947767</v>
      </c>
      <c r="AF5" s="45">
        <v>0.23036719191547828</v>
      </c>
      <c r="AG5" s="45">
        <v>0.21735646669215222</v>
      </c>
      <c r="AH5" s="45">
        <v>0.25261019785965177</v>
      </c>
      <c r="AI5" s="45">
        <v>0.22081964935866705</v>
      </c>
      <c r="AJ5" s="45">
        <v>0.24464484953946528</v>
      </c>
      <c r="AK5" s="45">
        <v>0.20548783671672483</v>
      </c>
      <c r="AL5" s="45">
        <v>0.21485609912882592</v>
      </c>
      <c r="AM5" s="40">
        <v>0.21976150470953046</v>
      </c>
      <c r="AN5" s="40"/>
      <c r="AO5" s="40"/>
      <c r="AP5" s="40"/>
      <c r="AQ5" s="40"/>
      <c r="AR5" s="40"/>
      <c r="AS5" s="40"/>
      <c r="AT5" s="40"/>
      <c r="AU5" s="40"/>
      <c r="AV5" s="40"/>
      <c r="AW5" s="40"/>
      <c r="AX5" s="40"/>
      <c r="AY5" s="40"/>
      <c r="AZ5" s="40"/>
      <c r="BA5" s="40"/>
      <c r="BB5" s="40"/>
      <c r="BC5" s="40"/>
      <c r="BD5" s="40"/>
      <c r="BE5" s="40"/>
      <c r="BF5" s="40"/>
      <c r="BG5" s="40"/>
      <c r="BH5" s="40"/>
      <c r="BI5" s="40"/>
      <c r="BJ5" s="40"/>
      <c r="BK5" s="40"/>
      <c r="BL5" s="40"/>
      <c r="BM5" s="40"/>
      <c r="BN5" s="40"/>
      <c r="BO5" s="40"/>
      <c r="BP5" s="40"/>
      <c r="BQ5" s="40"/>
      <c r="BR5" s="40"/>
      <c r="BS5" s="40"/>
      <c r="BT5" s="40"/>
      <c r="BU5" s="40"/>
      <c r="BV5" s="40"/>
      <c r="BW5" s="40"/>
      <c r="BX5" s="40"/>
      <c r="BY5" s="40"/>
      <c r="BZ5" s="40"/>
      <c r="CA5" s="40"/>
      <c r="CB5" s="40"/>
      <c r="CC5" s="40"/>
      <c r="CD5" s="40"/>
      <c r="CE5" s="40"/>
      <c r="CF5" s="40"/>
      <c r="CG5" s="40"/>
      <c r="CH5" s="40"/>
      <c r="CI5" s="40"/>
      <c r="CJ5" s="40"/>
      <c r="CK5" s="40"/>
      <c r="CL5" s="40"/>
      <c r="CM5" s="40"/>
      <c r="CN5" s="40"/>
      <c r="CO5" s="40"/>
      <c r="CP5" s="40"/>
      <c r="CQ5" s="40"/>
      <c r="CR5" s="40"/>
      <c r="CS5" s="40"/>
      <c r="CT5" s="40"/>
      <c r="CU5" s="40"/>
      <c r="CV5" s="40"/>
      <c r="CW5" s="40"/>
      <c r="CX5" s="20"/>
      <c r="CY5" s="20"/>
      <c r="CZ5" s="20"/>
      <c r="DA5" s="20"/>
      <c r="DB5" s="20"/>
      <c r="DC5" s="20"/>
      <c r="DD5" s="20"/>
      <c r="DE5" s="20"/>
      <c r="DF5" s="20"/>
      <c r="DG5" s="20"/>
      <c r="DH5" s="20"/>
      <c r="DI5" s="20"/>
      <c r="DJ5" s="20"/>
      <c r="DK5" s="20"/>
      <c r="DL5" s="20"/>
      <c r="DM5" s="20"/>
      <c r="DN5" s="20"/>
      <c r="DO5" s="20"/>
      <c r="DP5" s="20"/>
      <c r="DQ5" s="20"/>
      <c r="DR5" s="20"/>
      <c r="DS5" s="20"/>
      <c r="DT5" s="20"/>
      <c r="DU5" s="20"/>
      <c r="DV5" s="20"/>
      <c r="DW5" s="20"/>
      <c r="DX5" s="20"/>
      <c r="DY5" s="20"/>
      <c r="DZ5" s="20"/>
      <c r="EA5" s="20"/>
    </row>
    <row r="6" spans="1:131">
      <c r="A6" s="20" t="s">
        <v>720</v>
      </c>
      <c r="B6" s="20"/>
      <c r="C6" s="45">
        <v>9.7064520427386292</v>
      </c>
      <c r="D6" s="45">
        <v>0.95773147581723928</v>
      </c>
      <c r="E6" s="45">
        <v>0.19154629516344787</v>
      </c>
      <c r="F6" s="45">
        <v>1.1492777709806872</v>
      </c>
      <c r="G6" s="45">
        <v>1.972191371603639</v>
      </c>
      <c r="H6" s="45">
        <v>6.0343460340089488</v>
      </c>
      <c r="I6" s="45">
        <v>1037.2145485767294</v>
      </c>
      <c r="J6" s="45">
        <v>-1.409578493694543</v>
      </c>
      <c r="K6" s="45">
        <v>7.2955317177553614</v>
      </c>
      <c r="L6" s="73">
        <v>3.0597162734274961</v>
      </c>
      <c r="M6" s="45">
        <v>9.2212151593223393E-2</v>
      </c>
      <c r="N6" s="45">
        <v>1.308708423632645E-3</v>
      </c>
      <c r="O6" s="45">
        <v>0.57336613605185915</v>
      </c>
      <c r="P6" s="45">
        <v>0.52859113782036626</v>
      </c>
      <c r="Q6" s="45">
        <v>0.60958647289330403</v>
      </c>
      <c r="R6" s="45">
        <v>0.56062112453959811</v>
      </c>
      <c r="S6" s="45">
        <v>0.58457994443017358</v>
      </c>
      <c r="T6" s="45">
        <v>0.59506207830683622</v>
      </c>
      <c r="U6" s="45">
        <v>0.57774091799918836</v>
      </c>
      <c r="V6" s="45">
        <v>0.62085694351659859</v>
      </c>
      <c r="W6" s="45">
        <v>0.54613484622779018</v>
      </c>
      <c r="X6" s="45">
        <v>0.60177586367504754</v>
      </c>
      <c r="Y6" s="45">
        <v>0.54097737909678034</v>
      </c>
      <c r="Z6" s="45">
        <v>0.56117585866625674</v>
      </c>
      <c r="AA6" s="45"/>
      <c r="AB6" s="45">
        <v>0.23545959208121334</v>
      </c>
      <c r="AC6" s="45">
        <v>0.20714860758704468</v>
      </c>
      <c r="AD6" s="45">
        <v>0.20371177905551416</v>
      </c>
      <c r="AE6" s="45">
        <v>0.2294906085096611</v>
      </c>
      <c r="AF6" s="45">
        <v>0.24621936000095271</v>
      </c>
      <c r="AG6" s="45">
        <v>0.23231333279717031</v>
      </c>
      <c r="AH6" s="45">
        <v>0.26999296527231947</v>
      </c>
      <c r="AI6" s="45">
        <v>0.23601482610715749</v>
      </c>
      <c r="AJ6" s="45">
        <v>0.26147950053251162</v>
      </c>
      <c r="AK6" s="45">
        <v>0.21962799139790526</v>
      </c>
      <c r="AL6" s="45">
        <v>0.22964090841203819</v>
      </c>
      <c r="AM6" s="40">
        <v>0.23488386776134221</v>
      </c>
      <c r="AN6" s="40"/>
      <c r="AO6" s="40"/>
      <c r="AP6" s="40"/>
      <c r="AQ6" s="40"/>
      <c r="AR6" s="40"/>
      <c r="AS6" s="40"/>
      <c r="AT6" s="40"/>
      <c r="AU6" s="40"/>
      <c r="AV6" s="40"/>
      <c r="AW6" s="40"/>
      <c r="AX6" s="40"/>
      <c r="AY6" s="40"/>
      <c r="AZ6" s="40"/>
      <c r="BA6" s="40"/>
      <c r="BB6" s="40"/>
      <c r="BC6" s="40"/>
      <c r="BD6" s="40"/>
      <c r="BE6" s="40"/>
      <c r="BF6" s="40"/>
      <c r="BG6" s="40"/>
      <c r="BH6" s="40"/>
      <c r="BI6" s="40"/>
      <c r="BJ6" s="40"/>
      <c r="BK6" s="40"/>
      <c r="BL6" s="40"/>
      <c r="BM6" s="40"/>
      <c r="BN6" s="40"/>
      <c r="BO6" s="40"/>
      <c r="BP6" s="40"/>
      <c r="BQ6" s="40"/>
      <c r="BR6" s="40"/>
      <c r="BS6" s="40"/>
      <c r="BT6" s="40"/>
      <c r="BU6" s="40"/>
      <c r="BV6" s="40"/>
      <c r="BW6" s="40"/>
      <c r="BX6" s="40"/>
      <c r="BY6" s="40"/>
      <c r="BZ6" s="40"/>
      <c r="CA6" s="40"/>
      <c r="CB6" s="40"/>
      <c r="CC6" s="40"/>
      <c r="CD6" s="40"/>
      <c r="CE6" s="40"/>
      <c r="CF6" s="40"/>
      <c r="CG6" s="40"/>
      <c r="CH6" s="40"/>
      <c r="CI6" s="40"/>
      <c r="CJ6" s="40"/>
      <c r="CK6" s="40"/>
      <c r="CL6" s="40"/>
      <c r="CM6" s="40"/>
      <c r="CN6" s="40"/>
      <c r="CO6" s="40"/>
      <c r="CP6" s="40"/>
      <c r="CQ6" s="40"/>
      <c r="CR6" s="40"/>
      <c r="CS6" s="40"/>
      <c r="CT6" s="40"/>
      <c r="CU6" s="40"/>
      <c r="CV6" s="40"/>
      <c r="CW6" s="40"/>
      <c r="CX6" s="20"/>
      <c r="CY6" s="20"/>
      <c r="CZ6" s="20"/>
      <c r="DA6" s="20"/>
      <c r="DB6" s="20"/>
      <c r="DC6" s="20"/>
      <c r="DD6" s="20"/>
      <c r="DE6" s="20"/>
      <c r="DF6" s="20"/>
      <c r="DG6" s="20"/>
      <c r="DH6" s="20"/>
      <c r="DI6" s="20"/>
      <c r="DJ6" s="20"/>
      <c r="DK6" s="20"/>
      <c r="DL6" s="20"/>
      <c r="DM6" s="20"/>
      <c r="DN6" s="20"/>
      <c r="DO6" s="20"/>
      <c r="DP6" s="20"/>
      <c r="DQ6" s="20"/>
      <c r="DR6" s="20"/>
      <c r="DS6" s="20"/>
      <c r="DT6" s="20"/>
      <c r="DU6" s="20"/>
      <c r="DV6" s="20"/>
      <c r="DW6" s="20"/>
      <c r="DX6" s="20"/>
      <c r="DY6" s="20"/>
      <c r="DZ6" s="20"/>
      <c r="EA6" s="20"/>
    </row>
    <row r="7" spans="1:131">
      <c r="A7" s="20" t="s">
        <v>721</v>
      </c>
      <c r="B7" s="20"/>
      <c r="C7" s="45">
        <v>36.151029046868807</v>
      </c>
      <c r="D7" s="45">
        <v>4.4245667498943506</v>
      </c>
      <c r="E7" s="45">
        <v>0.88491334997887017</v>
      </c>
      <c r="F7" s="45">
        <v>5.3094800998732206</v>
      </c>
      <c r="G7" s="45">
        <v>9.11120975718163</v>
      </c>
      <c r="H7" s="45">
        <v>22.474516722875155</v>
      </c>
      <c r="I7" s="45">
        <v>1286.57598140814</v>
      </c>
      <c r="J7" s="45">
        <v>9.1928183162206217E-2</v>
      </c>
      <c r="K7" s="45">
        <v>10.88987324566695</v>
      </c>
      <c r="L7" s="73">
        <v>2.4666885432157142</v>
      </c>
      <c r="M7" s="45">
        <v>0.34343796848146135</v>
      </c>
      <c r="N7" s="45">
        <v>4.874196671276915E-3</v>
      </c>
      <c r="O7" s="45">
        <v>2.1354636841180383</v>
      </c>
      <c r="P7" s="45">
        <v>1.968702208914427</v>
      </c>
      <c r="Q7" s="45">
        <v>2.2703638972419475</v>
      </c>
      <c r="R7" s="45">
        <v>2.087995744302984</v>
      </c>
      <c r="S7" s="45">
        <v>2.1772287606491418</v>
      </c>
      <c r="T7" s="45">
        <v>2.2162687646155637</v>
      </c>
      <c r="U7" s="45">
        <v>2.1517572658052755</v>
      </c>
      <c r="V7" s="45">
        <v>2.3123400085007888</v>
      </c>
      <c r="W7" s="45">
        <v>2.0340425731828562</v>
      </c>
      <c r="X7" s="45">
        <v>2.2412738075284602</v>
      </c>
      <c r="Y7" s="45">
        <v>2.0148339330700265</v>
      </c>
      <c r="Z7" s="45">
        <v>2.0900618143188692</v>
      </c>
      <c r="AA7" s="45"/>
      <c r="AB7" s="45">
        <v>0.876953444493625</v>
      </c>
      <c r="AC7" s="45">
        <v>0.77151108323869044</v>
      </c>
      <c r="AD7" s="45">
        <v>0.75871084608453754</v>
      </c>
      <c r="AE7" s="45">
        <v>0.85472236587444039</v>
      </c>
      <c r="AF7" s="45">
        <v>0.91702747781613625</v>
      </c>
      <c r="AG7" s="45">
        <v>0.86523541299605955</v>
      </c>
      <c r="AH7" s="45">
        <v>1.0055706747463595</v>
      </c>
      <c r="AI7" s="45">
        <v>0.87902137635084088</v>
      </c>
      <c r="AJ7" s="45">
        <v>0.97386284682497903</v>
      </c>
      <c r="AK7" s="45">
        <v>0.81798971051125235</v>
      </c>
      <c r="AL7" s="45">
        <v>0.85528214777133238</v>
      </c>
      <c r="AM7" s="40">
        <v>0.87480919791217504</v>
      </c>
      <c r="AN7" s="40"/>
      <c r="AO7" s="40"/>
      <c r="AP7" s="40"/>
      <c r="AQ7" s="40"/>
      <c r="AR7" s="40"/>
      <c r="AS7" s="40"/>
      <c r="AT7" s="40"/>
      <c r="AU7" s="40"/>
      <c r="AV7" s="40"/>
      <c r="AW7" s="40"/>
      <c r="AX7" s="40"/>
      <c r="AY7" s="40"/>
      <c r="AZ7" s="40"/>
      <c r="BA7" s="40"/>
      <c r="BB7" s="40"/>
      <c r="BC7" s="40"/>
      <c r="BD7" s="40"/>
      <c r="BE7" s="40"/>
      <c r="BF7" s="40"/>
      <c r="BG7" s="40"/>
      <c r="BH7" s="40"/>
      <c r="BI7" s="40"/>
      <c r="BJ7" s="40"/>
      <c r="BK7" s="40"/>
      <c r="BL7" s="40"/>
      <c r="BM7" s="40"/>
      <c r="BN7" s="40"/>
      <c r="BO7" s="40"/>
      <c r="BP7" s="40"/>
      <c r="BQ7" s="40"/>
      <c r="BR7" s="40"/>
      <c r="BS7" s="40"/>
      <c r="BT7" s="40"/>
      <c r="BU7" s="40"/>
      <c r="BV7" s="40"/>
      <c r="BW7" s="40"/>
      <c r="BX7" s="40"/>
      <c r="BY7" s="40"/>
      <c r="BZ7" s="40"/>
      <c r="CA7" s="40"/>
      <c r="CB7" s="40"/>
      <c r="CC7" s="40"/>
      <c r="CD7" s="40"/>
      <c r="CE7" s="40"/>
      <c r="CF7" s="40"/>
      <c r="CG7" s="40"/>
      <c r="CH7" s="40"/>
      <c r="CI7" s="40"/>
      <c r="CJ7" s="40"/>
      <c r="CK7" s="40"/>
      <c r="CL7" s="40"/>
      <c r="CM7" s="40"/>
      <c r="CN7" s="40"/>
      <c r="CO7" s="40"/>
      <c r="CP7" s="40"/>
      <c r="CQ7" s="40"/>
      <c r="CR7" s="40"/>
      <c r="CS7" s="40"/>
      <c r="CT7" s="40"/>
      <c r="CU7" s="40"/>
      <c r="CV7" s="40"/>
      <c r="CW7" s="40"/>
      <c r="CX7" s="20"/>
      <c r="CY7" s="20"/>
      <c r="CZ7" s="20"/>
      <c r="DA7" s="20"/>
      <c r="DB7" s="20"/>
      <c r="DC7" s="20"/>
      <c r="DD7" s="20"/>
      <c r="DE7" s="20"/>
      <c r="DF7" s="20"/>
      <c r="DG7" s="20"/>
      <c r="DH7" s="20"/>
      <c r="DI7" s="20"/>
      <c r="DJ7" s="20"/>
      <c r="DK7" s="20"/>
      <c r="DL7" s="20"/>
      <c r="DM7" s="20"/>
      <c r="DN7" s="20"/>
      <c r="DO7" s="20"/>
      <c r="DP7" s="20"/>
      <c r="DQ7" s="20"/>
      <c r="DR7" s="20"/>
      <c r="DS7" s="20"/>
      <c r="DT7" s="20"/>
      <c r="DU7" s="20"/>
      <c r="DV7" s="20"/>
      <c r="DW7" s="20"/>
      <c r="DX7" s="20"/>
      <c r="DY7" s="20"/>
      <c r="DZ7" s="20"/>
      <c r="EA7" s="20"/>
    </row>
    <row r="8" spans="1:131">
      <c r="A8" s="20" t="s">
        <v>722</v>
      </c>
      <c r="B8" s="20"/>
      <c r="C8" s="45">
        <v>36.151029046868807</v>
      </c>
      <c r="D8" s="45">
        <v>4.4245667498943497</v>
      </c>
      <c r="E8" s="45">
        <v>0.88491334997886995</v>
      </c>
      <c r="F8" s="45">
        <v>5.3094800998732197</v>
      </c>
      <c r="G8" s="45">
        <v>9.11120975718163</v>
      </c>
      <c r="H8" s="45">
        <v>22.474516722875155</v>
      </c>
      <c r="I8" s="45">
        <v>1286.5759814081398</v>
      </c>
      <c r="J8" s="45">
        <v>9.1928183162206217E-2</v>
      </c>
      <c r="K8" s="45">
        <v>10.88987324566695</v>
      </c>
      <c r="L8" s="73">
        <v>2.4666885432157142</v>
      </c>
      <c r="M8" s="45">
        <v>0.34343796848146135</v>
      </c>
      <c r="N8" s="45">
        <v>4.874196671276915E-3</v>
      </c>
      <c r="O8" s="45">
        <v>2.1354636841180383</v>
      </c>
      <c r="P8" s="45">
        <v>1.968702208914427</v>
      </c>
      <c r="Q8" s="45">
        <v>2.2703638972419475</v>
      </c>
      <c r="R8" s="45">
        <v>2.087995744302984</v>
      </c>
      <c r="S8" s="45">
        <v>2.1772287606491418</v>
      </c>
      <c r="T8" s="45">
        <v>2.2162687646155637</v>
      </c>
      <c r="U8" s="45">
        <v>2.1517572658052755</v>
      </c>
      <c r="V8" s="45">
        <v>2.3123400085007888</v>
      </c>
      <c r="W8" s="45">
        <v>2.0340425731828562</v>
      </c>
      <c r="X8" s="45">
        <v>2.2412738075284602</v>
      </c>
      <c r="Y8" s="45">
        <v>2.0148339330700265</v>
      </c>
      <c r="Z8" s="45">
        <v>2.0900618143188692</v>
      </c>
      <c r="AA8" s="45"/>
      <c r="AB8" s="45">
        <v>0.876953444493625</v>
      </c>
      <c r="AC8" s="45">
        <v>0.77151108323869044</v>
      </c>
      <c r="AD8" s="45">
        <v>0.75871084608453754</v>
      </c>
      <c r="AE8" s="45">
        <v>0.85472236587444039</v>
      </c>
      <c r="AF8" s="45">
        <v>0.91702747781613625</v>
      </c>
      <c r="AG8" s="45">
        <v>0.86523541299605955</v>
      </c>
      <c r="AH8" s="45">
        <v>1.0055706747463595</v>
      </c>
      <c r="AI8" s="45">
        <v>0.87902137635084088</v>
      </c>
      <c r="AJ8" s="45">
        <v>0.97386284682497903</v>
      </c>
      <c r="AK8" s="45">
        <v>0.81798971051125235</v>
      </c>
      <c r="AL8" s="45">
        <v>0.85528214777133238</v>
      </c>
      <c r="AM8" s="40">
        <v>0.87480919791217504</v>
      </c>
      <c r="AN8" s="40"/>
      <c r="AO8" s="40"/>
      <c r="AP8" s="40"/>
      <c r="AQ8" s="40"/>
      <c r="AR8" s="40"/>
      <c r="AS8" s="40"/>
      <c r="AT8" s="40"/>
      <c r="AU8" s="40"/>
      <c r="AV8" s="40"/>
      <c r="AW8" s="40"/>
      <c r="AX8" s="40"/>
      <c r="AY8" s="40"/>
      <c r="AZ8" s="40"/>
      <c r="BA8" s="40"/>
      <c r="BB8" s="40"/>
      <c r="BC8" s="40"/>
      <c r="BD8" s="40"/>
      <c r="BE8" s="40"/>
      <c r="BF8" s="40"/>
      <c r="BG8" s="40"/>
      <c r="BH8" s="40"/>
      <c r="BI8" s="40"/>
      <c r="BJ8" s="40"/>
      <c r="BK8" s="40"/>
      <c r="BL8" s="40"/>
      <c r="BM8" s="40"/>
      <c r="BN8" s="40"/>
      <c r="BO8" s="40"/>
      <c r="BP8" s="40"/>
      <c r="BQ8" s="40"/>
      <c r="BR8" s="40"/>
      <c r="BS8" s="40"/>
      <c r="BT8" s="40"/>
      <c r="BU8" s="40"/>
      <c r="BV8" s="40"/>
      <c r="BW8" s="40"/>
      <c r="BX8" s="40"/>
      <c r="BY8" s="40"/>
      <c r="BZ8" s="40"/>
      <c r="CA8" s="40"/>
      <c r="CB8" s="40"/>
      <c r="CC8" s="40"/>
      <c r="CD8" s="40"/>
      <c r="CE8" s="40"/>
      <c r="CF8" s="40"/>
      <c r="CG8" s="40"/>
      <c r="CH8" s="40"/>
      <c r="CI8" s="40"/>
      <c r="CJ8" s="40"/>
      <c r="CK8" s="40"/>
      <c r="CL8" s="40"/>
      <c r="CM8" s="40"/>
      <c r="CN8" s="40"/>
      <c r="CO8" s="40"/>
      <c r="CP8" s="40"/>
      <c r="CQ8" s="40"/>
      <c r="CR8" s="40"/>
      <c r="CS8" s="40"/>
      <c r="CT8" s="40"/>
      <c r="CU8" s="40"/>
      <c r="CV8" s="40"/>
      <c r="CW8" s="40"/>
      <c r="CX8" s="20"/>
      <c r="CY8" s="20"/>
      <c r="CZ8" s="20"/>
      <c r="DA8" s="20"/>
      <c r="DB8" s="20"/>
      <c r="DC8" s="20"/>
      <c r="DD8" s="20"/>
      <c r="DE8" s="20"/>
      <c r="DF8" s="20"/>
      <c r="DG8" s="20"/>
      <c r="DH8" s="20"/>
      <c r="DI8" s="20"/>
      <c r="DJ8" s="20"/>
      <c r="DK8" s="20"/>
      <c r="DL8" s="20"/>
      <c r="DM8" s="20"/>
      <c r="DN8" s="20"/>
      <c r="DO8" s="20"/>
      <c r="DP8" s="20"/>
      <c r="DQ8" s="20"/>
      <c r="DR8" s="20"/>
      <c r="DS8" s="20"/>
      <c r="DT8" s="20"/>
      <c r="DU8" s="20"/>
      <c r="DV8" s="20"/>
      <c r="DW8" s="20"/>
      <c r="DX8" s="20"/>
      <c r="DY8" s="20"/>
      <c r="DZ8" s="20"/>
      <c r="EA8" s="20"/>
    </row>
    <row r="9" spans="1:131">
      <c r="A9" s="20" t="s">
        <v>723</v>
      </c>
      <c r="B9" s="20"/>
      <c r="C9" s="45">
        <v>29.073100063190239</v>
      </c>
      <c r="D9" s="45">
        <v>5.3374361082157593</v>
      </c>
      <c r="E9" s="45">
        <v>1.0674872216431519</v>
      </c>
      <c r="F9" s="45">
        <v>6.404923329858911</v>
      </c>
      <c r="G9" s="45">
        <v>10.991019617608927</v>
      </c>
      <c r="H9" s="45">
        <v>18.074281446010069</v>
      </c>
      <c r="I9" s="45">
        <v>1929.8639721122101</v>
      </c>
      <c r="J9" s="45">
        <v>3.9654269925669174</v>
      </c>
      <c r="K9" s="45">
        <v>20.162344586324032</v>
      </c>
      <c r="L9" s="73">
        <v>1.6444590288104763</v>
      </c>
      <c r="M9" s="45">
        <v>0.27619701807700342</v>
      </c>
      <c r="N9" s="45">
        <v>3.9198886252444437E-3</v>
      </c>
      <c r="O9" s="45">
        <v>1.7173660337353522</v>
      </c>
      <c r="P9" s="45">
        <v>1.5832544141464837</v>
      </c>
      <c r="Q9" s="45">
        <v>1.8258544363645659</v>
      </c>
      <c r="R9" s="45">
        <v>1.6791917355086716</v>
      </c>
      <c r="S9" s="45">
        <v>1.7509540195036508</v>
      </c>
      <c r="T9" s="45">
        <v>1.7823504685594052</v>
      </c>
      <c r="U9" s="45">
        <v>1.7304695315684755</v>
      </c>
      <c r="V9" s="45">
        <v>1.8596121388440641</v>
      </c>
      <c r="W9" s="45">
        <v>1.6358019348845101</v>
      </c>
      <c r="X9" s="45">
        <v>1.8024598301421282</v>
      </c>
      <c r="Y9" s="45">
        <v>1.6203541113839928</v>
      </c>
      <c r="Z9" s="45">
        <v>1.6808532943050065</v>
      </c>
      <c r="AA9" s="45"/>
      <c r="AB9" s="45">
        <v>0.70525669433829852</v>
      </c>
      <c r="AC9" s="45">
        <v>0.62045865675852774</v>
      </c>
      <c r="AD9" s="45">
        <v>0.61016454935890763</v>
      </c>
      <c r="AE9" s="45">
        <v>0.68737818879506041</v>
      </c>
      <c r="AF9" s="45">
        <v>0.73748472245917163</v>
      </c>
      <c r="AG9" s="45">
        <v>0.69583290997435543</v>
      </c>
      <c r="AH9" s="45">
        <v>0.80869224523617822</v>
      </c>
      <c r="AI9" s="45">
        <v>0.70691975045022137</v>
      </c>
      <c r="AJ9" s="45">
        <v>0.7831924219047437</v>
      </c>
      <c r="AK9" s="45">
        <v>0.65783733772893715</v>
      </c>
      <c r="AL9" s="45">
        <v>0.68782837224850524</v>
      </c>
      <c r="AM9" s="40">
        <v>0.7035322649910225</v>
      </c>
      <c r="AN9" s="40"/>
      <c r="AO9" s="40"/>
      <c r="AP9" s="40"/>
      <c r="AQ9" s="40"/>
      <c r="AR9" s="40"/>
      <c r="AS9" s="40"/>
      <c r="AT9" s="40"/>
      <c r="AU9" s="40"/>
      <c r="AV9" s="40"/>
      <c r="AW9" s="40"/>
      <c r="AX9" s="40"/>
      <c r="AY9" s="40"/>
      <c r="AZ9" s="40"/>
      <c r="BA9" s="40"/>
      <c r="BB9" s="40"/>
      <c r="BC9" s="40"/>
      <c r="BD9" s="40"/>
      <c r="BE9" s="40"/>
      <c r="BF9" s="40"/>
      <c r="BG9" s="40"/>
      <c r="BH9" s="40"/>
      <c r="BI9" s="40"/>
      <c r="BJ9" s="40"/>
      <c r="BK9" s="40"/>
      <c r="BL9" s="40"/>
      <c r="BM9" s="40"/>
      <c r="BN9" s="40"/>
      <c r="BO9" s="40"/>
      <c r="BP9" s="40"/>
      <c r="BQ9" s="40"/>
      <c r="BR9" s="40"/>
      <c r="BS9" s="40"/>
      <c r="BT9" s="40"/>
      <c r="BU9" s="40"/>
      <c r="BV9" s="40"/>
      <c r="BW9" s="40"/>
      <c r="BX9" s="40"/>
      <c r="BY9" s="40"/>
      <c r="BZ9" s="40"/>
      <c r="CA9" s="40"/>
      <c r="CB9" s="40"/>
      <c r="CC9" s="40"/>
      <c r="CD9" s="40"/>
      <c r="CE9" s="40"/>
      <c r="CF9" s="40"/>
      <c r="CG9" s="40"/>
      <c r="CH9" s="40"/>
      <c r="CI9" s="40"/>
      <c r="CJ9" s="40"/>
      <c r="CK9" s="40"/>
      <c r="CL9" s="40"/>
      <c r="CM9" s="40"/>
      <c r="CN9" s="40"/>
      <c r="CO9" s="40"/>
      <c r="CP9" s="40"/>
      <c r="CQ9" s="40"/>
      <c r="CR9" s="40"/>
      <c r="CS9" s="40"/>
      <c r="CT9" s="40"/>
      <c r="CU9" s="40"/>
      <c r="CV9" s="40"/>
      <c r="CW9" s="40"/>
      <c r="CX9" s="20"/>
      <c r="CY9" s="20"/>
      <c r="CZ9" s="20"/>
      <c r="DA9" s="20"/>
      <c r="DB9" s="20"/>
      <c r="DC9" s="20"/>
      <c r="DD9" s="20"/>
      <c r="DE9" s="20"/>
      <c r="DF9" s="20"/>
      <c r="DG9" s="20"/>
      <c r="DH9" s="20"/>
      <c r="DI9" s="20"/>
      <c r="DJ9" s="20"/>
      <c r="DK9" s="20"/>
      <c r="DL9" s="20"/>
      <c r="DM9" s="20"/>
      <c r="DN9" s="20"/>
      <c r="DO9" s="20"/>
      <c r="DP9" s="20"/>
      <c r="DQ9" s="20"/>
      <c r="DR9" s="20"/>
      <c r="DS9" s="20"/>
      <c r="DT9" s="20"/>
      <c r="DU9" s="20"/>
      <c r="DV9" s="20"/>
      <c r="DW9" s="20"/>
      <c r="DX9" s="20"/>
      <c r="DY9" s="20"/>
      <c r="DZ9" s="20"/>
      <c r="EA9" s="20"/>
    </row>
    <row r="10" spans="1:131">
      <c r="A10" s="20" t="s">
        <v>724</v>
      </c>
      <c r="B10" s="20"/>
      <c r="C10" s="45">
        <v>8.1318701961856377</v>
      </c>
      <c r="D10" s="45">
        <v>1.6587818490520578</v>
      </c>
      <c r="E10" s="45">
        <v>0.33175636981041157</v>
      </c>
      <c r="F10" s="45">
        <v>1.9905382188624694</v>
      </c>
      <c r="G10" s="45">
        <v>3.4158167844297469</v>
      </c>
      <c r="H10" s="45">
        <v>5.0554536767260734</v>
      </c>
      <c r="I10" s="45">
        <v>2144.2933023468995</v>
      </c>
      <c r="J10" s="45">
        <v>5.2565932623684901</v>
      </c>
      <c r="K10" s="45">
        <v>23.253168366543058</v>
      </c>
      <c r="L10" s="73">
        <v>1.4800131259294269</v>
      </c>
      <c r="M10" s="45">
        <v>7.725348499795559E-2</v>
      </c>
      <c r="N10" s="45">
        <v>1.0964095818715583E-3</v>
      </c>
      <c r="O10" s="45">
        <v>0.48035461080243685</v>
      </c>
      <c r="P10" s="45">
        <v>0.44284301830192813</v>
      </c>
      <c r="Q10" s="45">
        <v>0.5106992801378295</v>
      </c>
      <c r="R10" s="45">
        <v>0.46967709662833329</v>
      </c>
      <c r="S10" s="45">
        <v>0.48974931380368136</v>
      </c>
      <c r="T10" s="45">
        <v>0.49853103463110021</v>
      </c>
      <c r="U10" s="45">
        <v>0.48401971508314162</v>
      </c>
      <c r="V10" s="45">
        <v>0.5201414536276906</v>
      </c>
      <c r="W10" s="45">
        <v>0.45754078416949123</v>
      </c>
      <c r="X10" s="45">
        <v>0.50415570890950323</v>
      </c>
      <c r="Y10" s="45">
        <v>0.45321996199205716</v>
      </c>
      <c r="Z10" s="45">
        <v>0.47014184171660239</v>
      </c>
      <c r="AA10" s="45"/>
      <c r="AB10" s="45">
        <v>0.19726330803680717</v>
      </c>
      <c r="AC10" s="45">
        <v>0.17354493493620221</v>
      </c>
      <c r="AD10" s="45">
        <v>0.17066562915259603</v>
      </c>
      <c r="AE10" s="45">
        <v>0.19226261371582309</v>
      </c>
      <c r="AF10" s="45">
        <v>0.20627762507862052</v>
      </c>
      <c r="AG10" s="45">
        <v>0.19462743532155258</v>
      </c>
      <c r="AH10" s="45">
        <v>0.22619467317311293</v>
      </c>
      <c r="AI10" s="45">
        <v>0.19772847193063808</v>
      </c>
      <c r="AJ10" s="45">
        <v>0.21906226373255816</v>
      </c>
      <c r="AK10" s="45">
        <v>0.18399991156736131</v>
      </c>
      <c r="AL10" s="45">
        <v>0.19238853194951427</v>
      </c>
      <c r="AM10" s="40">
        <v>0.19678097778705522</v>
      </c>
      <c r="AN10" s="40"/>
      <c r="AO10" s="40"/>
      <c r="AP10" s="40"/>
      <c r="AQ10" s="40"/>
      <c r="AR10" s="40"/>
      <c r="AS10" s="40"/>
      <c r="AT10" s="40"/>
      <c r="AU10" s="40"/>
      <c r="AV10" s="40"/>
      <c r="AW10" s="40"/>
      <c r="AX10" s="40"/>
      <c r="AY10" s="40"/>
      <c r="AZ10" s="40"/>
      <c r="BA10" s="40"/>
      <c r="BB10" s="40"/>
      <c r="BC10" s="40"/>
      <c r="BD10" s="40"/>
      <c r="BE10" s="40"/>
      <c r="BF10" s="40"/>
      <c r="BG10" s="40"/>
      <c r="BH10" s="40"/>
      <c r="BI10" s="40"/>
      <c r="BJ10" s="40"/>
      <c r="BK10" s="40"/>
      <c r="BL10" s="40"/>
      <c r="BM10" s="40"/>
      <c r="BN10" s="40"/>
      <c r="BO10" s="40"/>
      <c r="BP10" s="40"/>
      <c r="BQ10" s="40"/>
      <c r="BR10" s="40"/>
      <c r="BS10" s="40"/>
      <c r="BT10" s="40"/>
      <c r="BU10" s="40"/>
      <c r="BV10" s="40"/>
      <c r="BW10" s="40"/>
      <c r="BX10" s="40"/>
      <c r="BY10" s="40"/>
      <c r="BZ10" s="40"/>
      <c r="CA10" s="40"/>
      <c r="CB10" s="40"/>
      <c r="CC10" s="40"/>
      <c r="CD10" s="40"/>
      <c r="CE10" s="40"/>
      <c r="CF10" s="40"/>
      <c r="CG10" s="40"/>
      <c r="CH10" s="40"/>
      <c r="CI10" s="40"/>
      <c r="CJ10" s="40"/>
      <c r="CK10" s="40"/>
      <c r="CL10" s="40"/>
      <c r="CM10" s="40"/>
      <c r="CN10" s="40"/>
      <c r="CO10" s="40"/>
      <c r="CP10" s="40"/>
      <c r="CQ10" s="40"/>
      <c r="CR10" s="40"/>
      <c r="CS10" s="40"/>
      <c r="CT10" s="40"/>
      <c r="CU10" s="40"/>
      <c r="CV10" s="40"/>
      <c r="CW10" s="40"/>
      <c r="CX10" s="20"/>
      <c r="CY10" s="20"/>
      <c r="CZ10" s="20"/>
      <c r="DA10" s="20"/>
      <c r="DB10" s="20"/>
      <c r="DC10" s="20"/>
      <c r="DD10" s="20"/>
      <c r="DE10" s="20"/>
      <c r="DF10" s="20"/>
      <c r="DG10" s="20"/>
      <c r="DH10" s="20"/>
      <c r="DI10" s="20"/>
      <c r="DJ10" s="20"/>
      <c r="DK10" s="20"/>
      <c r="DL10" s="20"/>
      <c r="DM10" s="20"/>
      <c r="DN10" s="20"/>
      <c r="DO10" s="20"/>
      <c r="DP10" s="20"/>
      <c r="DQ10" s="20"/>
      <c r="DR10" s="20"/>
      <c r="DS10" s="20"/>
      <c r="DT10" s="20"/>
      <c r="DU10" s="20"/>
      <c r="DV10" s="20"/>
      <c r="DW10" s="20"/>
      <c r="DX10" s="20"/>
      <c r="DY10" s="20"/>
      <c r="DZ10" s="20"/>
      <c r="EA10" s="20"/>
    </row>
    <row r="11" spans="1:131">
      <c r="A11" s="20" t="s">
        <v>726</v>
      </c>
      <c r="B11" s="20"/>
      <c r="C11" s="45">
        <v>8.1318701961856377</v>
      </c>
      <c r="D11" s="45">
        <v>1.6587818490520581</v>
      </c>
      <c r="E11" s="45">
        <v>0.33175636981041162</v>
      </c>
      <c r="F11" s="45">
        <v>1.9905382188624696</v>
      </c>
      <c r="G11" s="45">
        <v>3.4158167844297473</v>
      </c>
      <c r="H11" s="45">
        <v>5.0554536767260734</v>
      </c>
      <c r="I11" s="45">
        <v>2144.2933023469</v>
      </c>
      <c r="J11" s="45">
        <v>5.2565932623684901</v>
      </c>
      <c r="K11" s="45">
        <v>23.253168366543061</v>
      </c>
      <c r="L11" s="73">
        <v>1.4800131259294269</v>
      </c>
      <c r="M11" s="45">
        <v>7.7253484997955604E-2</v>
      </c>
      <c r="N11" s="45">
        <v>1.0964095818715583E-3</v>
      </c>
      <c r="O11" s="45">
        <v>0.48035461080243691</v>
      </c>
      <c r="P11" s="45">
        <v>0.44284301830192818</v>
      </c>
      <c r="Q11" s="45">
        <v>0.5106992801378295</v>
      </c>
      <c r="R11" s="45">
        <v>0.46967709662833335</v>
      </c>
      <c r="S11" s="45">
        <v>0.48974931380368142</v>
      </c>
      <c r="T11" s="45">
        <v>0.49853103463110027</v>
      </c>
      <c r="U11" s="45">
        <v>0.48401971508314168</v>
      </c>
      <c r="V11" s="45">
        <v>0.5201414536276906</v>
      </c>
      <c r="W11" s="45">
        <v>0.45754078416949129</v>
      </c>
      <c r="X11" s="45">
        <v>0.50415570890950334</v>
      </c>
      <c r="Y11" s="45">
        <v>0.45321996199205722</v>
      </c>
      <c r="Z11" s="45">
        <v>0.47014184171660245</v>
      </c>
      <c r="AA11" s="45"/>
      <c r="AB11" s="45">
        <v>0.19726330803680719</v>
      </c>
      <c r="AC11" s="45">
        <v>0.17354493493620224</v>
      </c>
      <c r="AD11" s="45">
        <v>0.17066562915259603</v>
      </c>
      <c r="AE11" s="45">
        <v>0.19226261371582309</v>
      </c>
      <c r="AF11" s="45">
        <v>0.20627762507862055</v>
      </c>
      <c r="AG11" s="45">
        <v>0.19462743532155261</v>
      </c>
      <c r="AH11" s="45">
        <v>0.22619467317311295</v>
      </c>
      <c r="AI11" s="45">
        <v>0.19772847193063811</v>
      </c>
      <c r="AJ11" s="45">
        <v>0.21906226373255819</v>
      </c>
      <c r="AK11" s="45">
        <v>0.18399991156736131</v>
      </c>
      <c r="AL11" s="45">
        <v>0.19238853194951427</v>
      </c>
      <c r="AM11" s="40">
        <v>0.19678097778705525</v>
      </c>
      <c r="AN11" s="40"/>
      <c r="AO11" s="40"/>
      <c r="AP11" s="40"/>
      <c r="AQ11" s="40"/>
      <c r="AR11" s="40"/>
      <c r="AS11" s="40"/>
      <c r="AT11" s="40"/>
      <c r="AU11" s="40"/>
      <c r="AV11" s="40"/>
      <c r="AW11" s="40"/>
      <c r="AX11" s="40"/>
      <c r="AY11" s="40"/>
      <c r="AZ11" s="40"/>
      <c r="BA11" s="40"/>
      <c r="BB11" s="40"/>
      <c r="BC11" s="40"/>
      <c r="BD11" s="40"/>
      <c r="BE11" s="40"/>
      <c r="BF11" s="40"/>
      <c r="BG11" s="40"/>
      <c r="BH11" s="40"/>
      <c r="BI11" s="40"/>
      <c r="BJ11" s="40"/>
      <c r="BK11" s="40"/>
      <c r="BL11" s="40"/>
      <c r="BM11" s="40"/>
      <c r="BN11" s="40"/>
      <c r="BO11" s="40"/>
      <c r="BP11" s="40"/>
      <c r="BQ11" s="40"/>
      <c r="BR11" s="40"/>
      <c r="BS11" s="40"/>
      <c r="BT11" s="40"/>
      <c r="BU11" s="40"/>
      <c r="BV11" s="40"/>
      <c r="BW11" s="40"/>
      <c r="BX11" s="40"/>
      <c r="BY11" s="40"/>
      <c r="BZ11" s="40"/>
      <c r="CA11" s="40"/>
      <c r="CB11" s="40"/>
      <c r="CC11" s="40"/>
      <c r="CD11" s="40"/>
      <c r="CE11" s="40"/>
      <c r="CF11" s="40"/>
      <c r="CG11" s="40"/>
      <c r="CH11" s="40"/>
      <c r="CI11" s="40"/>
      <c r="CJ11" s="40"/>
      <c r="CK11" s="40"/>
      <c r="CL11" s="40"/>
      <c r="CM11" s="40"/>
      <c r="CN11" s="40"/>
      <c r="CO11" s="40"/>
      <c r="CP11" s="40"/>
      <c r="CQ11" s="40"/>
      <c r="CR11" s="40"/>
      <c r="CS11" s="40"/>
      <c r="CT11" s="40"/>
      <c r="CU11" s="40"/>
      <c r="CV11" s="40"/>
      <c r="CW11" s="40"/>
      <c r="CX11" s="20"/>
      <c r="CY11" s="20"/>
      <c r="CZ11" s="20"/>
      <c r="DA11" s="20"/>
      <c r="DB11" s="20"/>
      <c r="DC11" s="20"/>
      <c r="DD11" s="20"/>
      <c r="DE11" s="20"/>
      <c r="DF11" s="20"/>
      <c r="DG11" s="20"/>
      <c r="DH11" s="20"/>
      <c r="DI11" s="20"/>
      <c r="DJ11" s="20"/>
      <c r="DK11" s="20"/>
      <c r="DL11" s="20"/>
      <c r="DM11" s="20"/>
      <c r="DN11" s="20"/>
      <c r="DO11" s="20"/>
      <c r="DP11" s="20"/>
      <c r="DQ11" s="20"/>
      <c r="DR11" s="20"/>
      <c r="DS11" s="20"/>
      <c r="DT11" s="20"/>
      <c r="DU11" s="20"/>
      <c r="DV11" s="20"/>
      <c r="DW11" s="20"/>
      <c r="DX11" s="20"/>
      <c r="DY11" s="20"/>
      <c r="DZ11" s="20"/>
      <c r="EA11" s="20"/>
    </row>
    <row r="12" spans="1:131">
      <c r="A12" s="20" t="s">
        <v>727</v>
      </c>
      <c r="B12" s="20"/>
      <c r="C12" s="45">
        <v>8.1318701961856377</v>
      </c>
      <c r="D12" s="45">
        <v>1.6587818490520581</v>
      </c>
      <c r="E12" s="45">
        <v>0.33175636981041162</v>
      </c>
      <c r="F12" s="45">
        <v>1.9905382188624696</v>
      </c>
      <c r="G12" s="45">
        <v>3.4158167844297473</v>
      </c>
      <c r="H12" s="45">
        <v>5.0554536767260734</v>
      </c>
      <c r="I12" s="45">
        <v>2144.2933023469</v>
      </c>
      <c r="J12" s="45">
        <v>5.2565932623684901</v>
      </c>
      <c r="K12" s="45">
        <v>23.253168366543061</v>
      </c>
      <c r="L12" s="73">
        <v>1.4800131259294269</v>
      </c>
      <c r="M12" s="45">
        <v>7.7253484997955604E-2</v>
      </c>
      <c r="N12" s="45">
        <v>1.0964095818715583E-3</v>
      </c>
      <c r="O12" s="45">
        <v>0.48035461080243691</v>
      </c>
      <c r="P12" s="45">
        <v>0.44284301830192818</v>
      </c>
      <c r="Q12" s="45">
        <v>0.5106992801378295</v>
      </c>
      <c r="R12" s="45">
        <v>0.46967709662833335</v>
      </c>
      <c r="S12" s="45">
        <v>0.48974931380368142</v>
      </c>
      <c r="T12" s="45">
        <v>0.49853103463110027</v>
      </c>
      <c r="U12" s="45">
        <v>0.48401971508314168</v>
      </c>
      <c r="V12" s="45">
        <v>0.5201414536276906</v>
      </c>
      <c r="W12" s="45">
        <v>0.45754078416949129</v>
      </c>
      <c r="X12" s="45">
        <v>0.50415570890950334</v>
      </c>
      <c r="Y12" s="45">
        <v>0.45321996199205722</v>
      </c>
      <c r="Z12" s="45">
        <v>0.47014184171660245</v>
      </c>
      <c r="AA12" s="45"/>
      <c r="AB12" s="45">
        <v>0.19726330803680719</v>
      </c>
      <c r="AC12" s="45">
        <v>0.17354493493620224</v>
      </c>
      <c r="AD12" s="45">
        <v>0.17066562915259603</v>
      </c>
      <c r="AE12" s="45">
        <v>0.19226261371582309</v>
      </c>
      <c r="AF12" s="45">
        <v>0.20627762507862055</v>
      </c>
      <c r="AG12" s="45">
        <v>0.19462743532155261</v>
      </c>
      <c r="AH12" s="45">
        <v>0.22619467317311295</v>
      </c>
      <c r="AI12" s="45">
        <v>0.19772847193063811</v>
      </c>
      <c r="AJ12" s="45">
        <v>0.21906226373255819</v>
      </c>
      <c r="AK12" s="45">
        <v>0.18399991156736131</v>
      </c>
      <c r="AL12" s="45">
        <v>0.19238853194951427</v>
      </c>
      <c r="AM12" s="40">
        <v>0.19678097778705525</v>
      </c>
      <c r="AN12" s="40"/>
      <c r="AO12" s="40"/>
      <c r="AP12" s="40"/>
      <c r="AQ12" s="40"/>
      <c r="AR12" s="40"/>
      <c r="AS12" s="40"/>
      <c r="AT12" s="40"/>
      <c r="AU12" s="40"/>
      <c r="AV12" s="40"/>
      <c r="AW12" s="40"/>
      <c r="AX12" s="40"/>
      <c r="AY12" s="40"/>
      <c r="AZ12" s="40"/>
      <c r="BA12" s="40"/>
      <c r="BB12" s="40"/>
      <c r="BC12" s="40"/>
      <c r="BD12" s="40"/>
      <c r="BE12" s="40"/>
      <c r="BF12" s="40"/>
      <c r="BG12" s="40"/>
      <c r="BH12" s="40"/>
      <c r="BI12" s="40"/>
      <c r="BJ12" s="40"/>
      <c r="BK12" s="40"/>
      <c r="BL12" s="40"/>
      <c r="BM12" s="40"/>
      <c r="BN12" s="40"/>
      <c r="BO12" s="40"/>
      <c r="BP12" s="40"/>
      <c r="BQ12" s="40"/>
      <c r="BR12" s="40"/>
      <c r="BS12" s="40"/>
      <c r="BT12" s="40"/>
      <c r="BU12" s="40"/>
      <c r="BV12" s="40"/>
      <c r="BW12" s="40"/>
      <c r="BX12" s="40"/>
      <c r="BY12" s="40"/>
      <c r="BZ12" s="40"/>
      <c r="CA12" s="40"/>
      <c r="CB12" s="40"/>
      <c r="CC12" s="40"/>
      <c r="CD12" s="40"/>
      <c r="CE12" s="40"/>
      <c r="CF12" s="40"/>
      <c r="CG12" s="40"/>
      <c r="CH12" s="40"/>
      <c r="CI12" s="40"/>
      <c r="CJ12" s="40"/>
      <c r="CK12" s="40"/>
      <c r="CL12" s="40"/>
      <c r="CM12" s="40"/>
      <c r="CN12" s="40"/>
      <c r="CO12" s="40"/>
      <c r="CP12" s="40"/>
      <c r="CQ12" s="40"/>
      <c r="CR12" s="40"/>
      <c r="CS12" s="40"/>
      <c r="CT12" s="40"/>
      <c r="CU12" s="40"/>
      <c r="CV12" s="40"/>
      <c r="CW12" s="40"/>
      <c r="CX12" s="20"/>
      <c r="CY12" s="20"/>
      <c r="CZ12" s="20"/>
      <c r="DA12" s="20"/>
      <c r="DB12" s="20"/>
      <c r="DC12" s="20"/>
      <c r="DD12" s="20"/>
      <c r="DE12" s="20"/>
      <c r="DF12" s="20"/>
      <c r="DG12" s="20"/>
      <c r="DH12" s="20"/>
      <c r="DI12" s="20"/>
      <c r="DJ12" s="20"/>
      <c r="DK12" s="20"/>
      <c r="DL12" s="20"/>
      <c r="DM12" s="20"/>
      <c r="DN12" s="20"/>
      <c r="DO12" s="20"/>
      <c r="DP12" s="20"/>
      <c r="DQ12" s="20"/>
      <c r="DR12" s="20"/>
      <c r="DS12" s="20"/>
      <c r="DT12" s="20"/>
      <c r="DU12" s="20"/>
      <c r="DV12" s="20"/>
      <c r="DW12" s="20"/>
      <c r="DX12" s="20"/>
      <c r="DY12" s="20"/>
      <c r="DZ12" s="20"/>
      <c r="EA12" s="20"/>
    </row>
    <row r="13" spans="1:131">
      <c r="A13" s="20" t="s">
        <v>725</v>
      </c>
      <c r="B13" s="20"/>
      <c r="C13" s="45">
        <v>8.1318701961856377</v>
      </c>
      <c r="D13" s="45">
        <v>1.6587818490520576</v>
      </c>
      <c r="E13" s="45">
        <v>0.33175636981041157</v>
      </c>
      <c r="F13" s="45">
        <v>1.9905382188624692</v>
      </c>
      <c r="G13" s="45">
        <v>3.4158167844297469</v>
      </c>
      <c r="H13" s="45">
        <v>5.0554536767260734</v>
      </c>
      <c r="I13" s="45">
        <v>2144.2933023468995</v>
      </c>
      <c r="J13" s="45">
        <v>5.2565932623684901</v>
      </c>
      <c r="K13" s="45">
        <v>23.253168366543058</v>
      </c>
      <c r="L13" s="73">
        <v>1.4800131259294269</v>
      </c>
      <c r="M13" s="45">
        <v>7.725348499795559E-2</v>
      </c>
      <c r="N13" s="45">
        <v>1.0964095818715583E-3</v>
      </c>
      <c r="O13" s="45">
        <v>0.48035461080243685</v>
      </c>
      <c r="P13" s="45">
        <v>0.44284301830192813</v>
      </c>
      <c r="Q13" s="45">
        <v>0.5106992801378295</v>
      </c>
      <c r="R13" s="45">
        <v>0.46967709662833329</v>
      </c>
      <c r="S13" s="45">
        <v>0.48974931380368136</v>
      </c>
      <c r="T13" s="45">
        <v>0.49853103463110021</v>
      </c>
      <c r="U13" s="45">
        <v>0.48401971508314162</v>
      </c>
      <c r="V13" s="45">
        <v>0.5201414536276906</v>
      </c>
      <c r="W13" s="45">
        <v>0.45754078416949123</v>
      </c>
      <c r="X13" s="45">
        <v>0.50415570890950323</v>
      </c>
      <c r="Y13" s="45">
        <v>0.45321996199205716</v>
      </c>
      <c r="Z13" s="45">
        <v>0.47014184171660239</v>
      </c>
      <c r="AA13" s="45"/>
      <c r="AB13" s="45">
        <v>0.19726330803680717</v>
      </c>
      <c r="AC13" s="45">
        <v>0.17354493493620221</v>
      </c>
      <c r="AD13" s="45">
        <v>0.17066562915259603</v>
      </c>
      <c r="AE13" s="45">
        <v>0.19226261371582309</v>
      </c>
      <c r="AF13" s="45">
        <v>0.20627762507862052</v>
      </c>
      <c r="AG13" s="45">
        <v>0.19462743532155258</v>
      </c>
      <c r="AH13" s="45">
        <v>0.22619467317311293</v>
      </c>
      <c r="AI13" s="45">
        <v>0.19772847193063808</v>
      </c>
      <c r="AJ13" s="45">
        <v>0.21906226373255816</v>
      </c>
      <c r="AK13" s="45">
        <v>0.18399991156736131</v>
      </c>
      <c r="AL13" s="45">
        <v>0.19238853194951427</v>
      </c>
      <c r="AM13" s="40">
        <v>0.19678097778705522</v>
      </c>
      <c r="AN13" s="40"/>
      <c r="AO13" s="40"/>
      <c r="AP13" s="40"/>
      <c r="AQ13" s="40"/>
      <c r="AR13" s="40"/>
      <c r="AS13" s="40"/>
      <c r="AT13" s="40"/>
      <c r="AU13" s="40"/>
      <c r="AV13" s="40"/>
      <c r="AW13" s="40"/>
      <c r="AX13" s="40"/>
      <c r="AY13" s="40"/>
      <c r="AZ13" s="40"/>
      <c r="BA13" s="40"/>
      <c r="BB13" s="40"/>
      <c r="BC13" s="40"/>
      <c r="BD13" s="40"/>
      <c r="BE13" s="40"/>
      <c r="BF13" s="40"/>
      <c r="BG13" s="40"/>
      <c r="BH13" s="40"/>
      <c r="BI13" s="40"/>
      <c r="BJ13" s="40"/>
      <c r="BK13" s="40"/>
      <c r="BL13" s="40"/>
      <c r="BM13" s="40"/>
      <c r="BN13" s="40"/>
      <c r="BO13" s="40"/>
      <c r="BP13" s="40"/>
      <c r="BQ13" s="40"/>
      <c r="BR13" s="40"/>
      <c r="BS13" s="40"/>
      <c r="BT13" s="40"/>
      <c r="BU13" s="40"/>
      <c r="BV13" s="40"/>
      <c r="BW13" s="40"/>
      <c r="BX13" s="40"/>
      <c r="BY13" s="40"/>
      <c r="BZ13" s="40"/>
      <c r="CA13" s="40"/>
      <c r="CB13" s="40"/>
      <c r="CC13" s="40"/>
      <c r="CD13" s="40"/>
      <c r="CE13" s="40"/>
      <c r="CF13" s="40"/>
      <c r="CG13" s="40"/>
      <c r="CH13" s="40"/>
      <c r="CI13" s="40"/>
      <c r="CJ13" s="40"/>
      <c r="CK13" s="40"/>
      <c r="CL13" s="40"/>
      <c r="CM13" s="40"/>
      <c r="CN13" s="40"/>
      <c r="CO13" s="40"/>
      <c r="CP13" s="40"/>
      <c r="CQ13" s="40"/>
      <c r="CR13" s="40"/>
      <c r="CS13" s="40"/>
      <c r="CT13" s="40"/>
      <c r="CU13" s="40"/>
      <c r="CV13" s="40"/>
      <c r="CW13" s="40"/>
      <c r="CX13" s="20"/>
      <c r="CY13" s="20"/>
      <c r="CZ13" s="20"/>
      <c r="DA13" s="20"/>
      <c r="DB13" s="20"/>
      <c r="DC13" s="20"/>
      <c r="DD13" s="20"/>
      <c r="DE13" s="20"/>
      <c r="DF13" s="20"/>
      <c r="DG13" s="20"/>
      <c r="DH13" s="20"/>
      <c r="DI13" s="20"/>
      <c r="DJ13" s="20"/>
      <c r="DK13" s="20"/>
      <c r="DL13" s="20"/>
      <c r="DM13" s="20"/>
      <c r="DN13" s="20"/>
      <c r="DO13" s="20"/>
      <c r="DP13" s="20"/>
      <c r="DQ13" s="20"/>
      <c r="DR13" s="20"/>
      <c r="DS13" s="20"/>
      <c r="DT13" s="20"/>
      <c r="DU13" s="20"/>
      <c r="DV13" s="20"/>
      <c r="DW13" s="20"/>
      <c r="DX13" s="20"/>
      <c r="DY13" s="20"/>
      <c r="DZ13" s="20"/>
      <c r="EA13" s="20"/>
    </row>
    <row r="14" spans="1:131">
      <c r="A14" s="20" t="s">
        <v>728</v>
      </c>
      <c r="B14" s="20"/>
      <c r="C14" s="45">
        <v>8.1837109758233986</v>
      </c>
      <c r="D14" s="45">
        <v>2.0032279262329817</v>
      </c>
      <c r="E14" s="45">
        <v>0.40064558524659638</v>
      </c>
      <c r="F14" s="45">
        <v>2.4038735114795782</v>
      </c>
      <c r="G14" s="45">
        <v>4.125111193720489</v>
      </c>
      <c r="H14" s="45">
        <v>5.0876822605206202</v>
      </c>
      <c r="I14" s="45">
        <v>2573.1519628162791</v>
      </c>
      <c r="J14" s="45">
        <v>7.8389258019716257</v>
      </c>
      <c r="K14" s="45">
        <v>29.434815926981109</v>
      </c>
      <c r="L14" s="73">
        <v>1.2333442716078584</v>
      </c>
      <c r="M14" s="45">
        <v>7.7745976982629278E-2</v>
      </c>
      <c r="N14" s="45">
        <v>1.1033992074011437E-3</v>
      </c>
      <c r="O14" s="45">
        <v>0.48341687777495596</v>
      </c>
      <c r="P14" s="45">
        <v>0.44566614837804275</v>
      </c>
      <c r="Q14" s="45">
        <v>0.51395499477715156</v>
      </c>
      <c r="R14" s="45">
        <v>0.47267129430731664</v>
      </c>
      <c r="S14" s="45">
        <v>0.49287147213160826</v>
      </c>
      <c r="T14" s="45">
        <v>0.50170917654500069</v>
      </c>
      <c r="U14" s="45">
        <v>0.48710534714373788</v>
      </c>
      <c r="V14" s="45">
        <v>0.5234573622474108</v>
      </c>
      <c r="W14" s="45">
        <v>0.46045761269665408</v>
      </c>
      <c r="X14" s="45">
        <v>0.50736970819603355</v>
      </c>
      <c r="Y14" s="45">
        <v>0.45610924522091217</v>
      </c>
      <c r="Z14" s="45">
        <v>0.4731390021516465</v>
      </c>
      <c r="AA14" s="45"/>
      <c r="AB14" s="45">
        <v>0.19852086422447834</v>
      </c>
      <c r="AC14" s="45">
        <v>0.17465128618286838</v>
      </c>
      <c r="AD14" s="45">
        <v>0.17175362478695694</v>
      </c>
      <c r="AE14" s="45">
        <v>0.19348829041131402</v>
      </c>
      <c r="AF14" s="45">
        <v>0.20759264765619653</v>
      </c>
      <c r="AG14" s="45">
        <v>0.19586818778593648</v>
      </c>
      <c r="AH14" s="45">
        <v>0.22763666719469766</v>
      </c>
      <c r="AI14" s="45">
        <v>0.19898899354426094</v>
      </c>
      <c r="AJ14" s="45">
        <v>0.22045878854999015</v>
      </c>
      <c r="AK14" s="45">
        <v>0.18517291342779502</v>
      </c>
      <c r="AL14" s="45">
        <v>0.19361501137540396</v>
      </c>
      <c r="AM14" s="40">
        <v>0.19803545911302955</v>
      </c>
      <c r="AN14" s="40"/>
      <c r="AO14" s="40"/>
      <c r="AP14" s="40"/>
      <c r="AQ14" s="40"/>
      <c r="AR14" s="40"/>
      <c r="AS14" s="40"/>
      <c r="AT14" s="40"/>
      <c r="AU14" s="40"/>
      <c r="AV14" s="40"/>
      <c r="AW14" s="40"/>
      <c r="AX14" s="40"/>
      <c r="AY14" s="40"/>
      <c r="AZ14" s="40"/>
      <c r="BA14" s="40"/>
      <c r="BB14" s="40"/>
      <c r="BC14" s="40"/>
      <c r="BD14" s="40"/>
      <c r="BE14" s="40"/>
      <c r="BF14" s="40"/>
      <c r="BG14" s="40"/>
      <c r="BH14" s="40"/>
      <c r="BI14" s="40"/>
      <c r="BJ14" s="40"/>
      <c r="BK14" s="40"/>
      <c r="BL14" s="40"/>
      <c r="BM14" s="40"/>
      <c r="BN14" s="40"/>
      <c r="BO14" s="40"/>
      <c r="BP14" s="40"/>
      <c r="BQ14" s="40"/>
      <c r="BR14" s="40"/>
      <c r="BS14" s="40"/>
      <c r="BT14" s="40"/>
      <c r="BU14" s="40"/>
      <c r="BV14" s="40"/>
      <c r="BW14" s="40"/>
      <c r="BX14" s="40"/>
      <c r="BY14" s="40"/>
      <c r="BZ14" s="40"/>
      <c r="CA14" s="40"/>
      <c r="CB14" s="40"/>
      <c r="CC14" s="40"/>
      <c r="CD14" s="40"/>
      <c r="CE14" s="40"/>
      <c r="CF14" s="40"/>
      <c r="CG14" s="40"/>
      <c r="CH14" s="40"/>
      <c r="CI14" s="40"/>
      <c r="CJ14" s="40"/>
      <c r="CK14" s="40"/>
      <c r="CL14" s="40"/>
      <c r="CM14" s="40"/>
      <c r="CN14" s="40"/>
      <c r="CO14" s="40"/>
      <c r="CP14" s="40"/>
      <c r="CQ14" s="40"/>
      <c r="CR14" s="40"/>
      <c r="CS14" s="40"/>
      <c r="CT14" s="40"/>
      <c r="CU14" s="40"/>
      <c r="CV14" s="40"/>
      <c r="CW14" s="40"/>
      <c r="CX14" s="20"/>
      <c r="CY14" s="20"/>
      <c r="CZ14" s="20"/>
      <c r="DA14" s="20"/>
      <c r="DB14" s="20"/>
      <c r="DC14" s="20"/>
      <c r="DD14" s="20"/>
      <c r="DE14" s="20"/>
      <c r="DF14" s="20"/>
      <c r="DG14" s="20"/>
      <c r="DH14" s="20"/>
      <c r="DI14" s="20"/>
      <c r="DJ14" s="20"/>
      <c r="DK14" s="20"/>
      <c r="DL14" s="20"/>
      <c r="DM14" s="20"/>
      <c r="DN14" s="20"/>
      <c r="DO14" s="20"/>
      <c r="DP14" s="20"/>
      <c r="DQ14" s="20"/>
      <c r="DR14" s="20"/>
      <c r="DS14" s="20"/>
      <c r="DT14" s="20"/>
      <c r="DU14" s="20"/>
      <c r="DV14" s="20"/>
      <c r="DW14" s="20"/>
      <c r="DX14" s="20"/>
      <c r="DY14" s="20"/>
      <c r="DZ14" s="20"/>
      <c r="EA14" s="20"/>
    </row>
    <row r="15" spans="1:131">
      <c r="A15" s="20" t="s">
        <v>729</v>
      </c>
      <c r="B15" s="20"/>
      <c r="C15" s="45">
        <v>8.0701417906265238</v>
      </c>
      <c r="D15" s="45">
        <v>2.3705138343329133</v>
      </c>
      <c r="E15" s="45">
        <v>0.4741027668665827</v>
      </c>
      <c r="F15" s="45">
        <v>2.8446166011994958</v>
      </c>
      <c r="G15" s="45">
        <v>4.8814381153643582</v>
      </c>
      <c r="H15" s="45">
        <v>5.0170781139940726</v>
      </c>
      <c r="I15" s="45">
        <v>3087.7823553795347</v>
      </c>
      <c r="J15" s="45">
        <v>10.937724849495396</v>
      </c>
      <c r="K15" s="45">
        <v>36.852792999506775</v>
      </c>
      <c r="L15" s="73">
        <v>1.0277868930065479</v>
      </c>
      <c r="M15" s="45">
        <v>7.6667059693842285E-2</v>
      </c>
      <c r="N15" s="45">
        <v>1.0880868204777019E-3</v>
      </c>
      <c r="O15" s="45">
        <v>0.47670827564060514</v>
      </c>
      <c r="P15" s="45">
        <v>0.43948143077368823</v>
      </c>
      <c r="Q15" s="45">
        <v>0.50682260090875342</v>
      </c>
      <c r="R15" s="45">
        <v>0.46611181366106458</v>
      </c>
      <c r="S15" s="45">
        <v>0.48603166416892057</v>
      </c>
      <c r="T15" s="45">
        <v>0.4947467236242733</v>
      </c>
      <c r="U15" s="45">
        <v>0.48034555839465032</v>
      </c>
      <c r="V15" s="45">
        <v>0.51619309958083215</v>
      </c>
      <c r="W15" s="45">
        <v>0.45406762702314413</v>
      </c>
      <c r="X15" s="45">
        <v>0.50032870142983321</v>
      </c>
      <c r="Y15" s="45">
        <v>0.44977960387684096</v>
      </c>
      <c r="Z15" s="45">
        <v>0.46657303090486518</v>
      </c>
      <c r="AA15" s="45"/>
      <c r="AB15" s="45">
        <v>0.19576589733217736</v>
      </c>
      <c r="AC15" s="45">
        <v>0.1722275685902051</v>
      </c>
      <c r="AD15" s="45">
        <v>0.16937011939688518</v>
      </c>
      <c r="AE15" s="45">
        <v>0.19080316289983829</v>
      </c>
      <c r="AF15" s="45">
        <v>0.20471178738182641</v>
      </c>
      <c r="AG15" s="45">
        <v>0.19315003332538025</v>
      </c>
      <c r="AH15" s="45">
        <v>0.22447764668546799</v>
      </c>
      <c r="AI15" s="45">
        <v>0.19622753020241873</v>
      </c>
      <c r="AJ15" s="45">
        <v>0.21739937882021368</v>
      </c>
      <c r="AK15" s="45">
        <v>0.18260318229229261</v>
      </c>
      <c r="AL15" s="45">
        <v>0.19092812529783498</v>
      </c>
      <c r="AM15" s="40">
        <v>0.19528722841451163</v>
      </c>
      <c r="AN15" s="40"/>
      <c r="AO15" s="40"/>
      <c r="AP15" s="40"/>
      <c r="AQ15" s="40"/>
      <c r="AR15" s="40"/>
      <c r="AS15" s="40"/>
      <c r="AT15" s="40"/>
      <c r="AU15" s="40"/>
      <c r="AV15" s="40"/>
      <c r="AW15" s="40"/>
      <c r="AX15" s="40"/>
      <c r="AY15" s="40"/>
      <c r="AZ15" s="40"/>
      <c r="BA15" s="40"/>
      <c r="BB15" s="40"/>
      <c r="BC15" s="40"/>
      <c r="BD15" s="40"/>
      <c r="BE15" s="40"/>
      <c r="BF15" s="40"/>
      <c r="BG15" s="40"/>
      <c r="BH15" s="40"/>
      <c r="BI15" s="40"/>
      <c r="BJ15" s="40"/>
      <c r="BK15" s="40"/>
      <c r="BL15" s="40"/>
      <c r="BM15" s="40"/>
      <c r="BN15" s="40"/>
      <c r="BO15" s="40"/>
      <c r="BP15" s="40"/>
      <c r="BQ15" s="40"/>
      <c r="BR15" s="40"/>
      <c r="BS15" s="40"/>
      <c r="BT15" s="40"/>
      <c r="BU15" s="40"/>
      <c r="BV15" s="40"/>
      <c r="BW15" s="40"/>
      <c r="BX15" s="40"/>
      <c r="BY15" s="40"/>
      <c r="BZ15" s="40"/>
      <c r="CA15" s="40"/>
      <c r="CB15" s="40"/>
      <c r="CC15" s="40"/>
      <c r="CD15" s="40"/>
      <c r="CE15" s="40"/>
      <c r="CF15" s="40"/>
      <c r="CG15" s="40"/>
      <c r="CH15" s="40"/>
      <c r="CI15" s="40"/>
      <c r="CJ15" s="40"/>
      <c r="CK15" s="40"/>
      <c r="CL15" s="40"/>
      <c r="CM15" s="40"/>
      <c r="CN15" s="40"/>
      <c r="CO15" s="40"/>
      <c r="CP15" s="40"/>
      <c r="CQ15" s="40"/>
      <c r="CR15" s="40"/>
      <c r="CS15" s="40"/>
      <c r="CT15" s="40"/>
      <c r="CU15" s="40"/>
      <c r="CV15" s="40"/>
      <c r="CW15" s="40"/>
      <c r="CX15" s="20"/>
      <c r="CY15" s="20"/>
      <c r="CZ15" s="20"/>
      <c r="DA15" s="20"/>
      <c r="DB15" s="20"/>
      <c r="DC15" s="20"/>
      <c r="DD15" s="20"/>
      <c r="DE15" s="20"/>
      <c r="DF15" s="20"/>
      <c r="DG15" s="20"/>
      <c r="DH15" s="20"/>
      <c r="DI15" s="20"/>
      <c r="DJ15" s="20"/>
      <c r="DK15" s="20"/>
      <c r="DL15" s="20"/>
      <c r="DM15" s="20"/>
      <c r="DN15" s="20"/>
      <c r="DO15" s="20"/>
      <c r="DP15" s="20"/>
      <c r="DQ15" s="20"/>
      <c r="DR15" s="20"/>
      <c r="DS15" s="20"/>
      <c r="DT15" s="20"/>
      <c r="DU15" s="20"/>
      <c r="DV15" s="20"/>
      <c r="DW15" s="20"/>
      <c r="DX15" s="20"/>
      <c r="DY15" s="20"/>
      <c r="DZ15" s="20"/>
      <c r="EA15" s="20"/>
    </row>
    <row r="16" spans="1:131">
      <c r="A16" s="20" t="s">
        <v>730</v>
      </c>
      <c r="B16" s="20"/>
      <c r="C16" s="45">
        <v>3.8411574894046057</v>
      </c>
      <c r="D16" s="45">
        <v>1.1753094003695672</v>
      </c>
      <c r="E16" s="45">
        <v>0.23506188007391346</v>
      </c>
      <c r="F16" s="45">
        <v>1.4103712804434807</v>
      </c>
      <c r="G16" s="45">
        <v>2.4202348120548045</v>
      </c>
      <c r="H16" s="45">
        <v>2.3879861931149713</v>
      </c>
      <c r="I16" s="45">
        <v>3216.4399535203493</v>
      </c>
      <c r="J16" s="45">
        <v>11.712424611376338</v>
      </c>
      <c r="K16" s="45">
        <v>38.707287267638179</v>
      </c>
      <c r="L16" s="81">
        <v>0.98667541728628649</v>
      </c>
      <c r="M16" s="45">
        <v>3.6491335366087674E-2</v>
      </c>
      <c r="N16" s="45">
        <v>5.1789831554816998E-4</v>
      </c>
      <c r="O16" s="45">
        <v>0.22689955278913476</v>
      </c>
      <c r="P16" s="45">
        <v>0.20918063561551717</v>
      </c>
      <c r="Q16" s="45">
        <v>0.24123311334397773</v>
      </c>
      <c r="R16" s="45">
        <v>0.22185593889115102</v>
      </c>
      <c r="S16" s="45">
        <v>0.23133722000754278</v>
      </c>
      <c r="T16" s="45">
        <v>0.23548533992489251</v>
      </c>
      <c r="U16" s="45">
        <v>0.22863079571574735</v>
      </c>
      <c r="V16" s="45">
        <v>0.24569320364815525</v>
      </c>
      <c r="W16" s="45">
        <v>0.21612324931662952</v>
      </c>
      <c r="X16" s="45">
        <v>0.23814220227127916</v>
      </c>
      <c r="Y16" s="45">
        <v>0.21408227250971718</v>
      </c>
      <c r="Z16" s="45">
        <v>0.22207546515428619</v>
      </c>
      <c r="AA16" s="45"/>
      <c r="AB16" s="45">
        <v>9.3178987707615887E-2</v>
      </c>
      <c r="AC16" s="45">
        <v>8.197541408015982E-2</v>
      </c>
      <c r="AD16" s="45">
        <v>8.0615349702819819E-2</v>
      </c>
      <c r="AE16" s="45">
        <v>9.0816867558147565E-2</v>
      </c>
      <c r="AF16" s="45">
        <v>9.7436976409067427E-2</v>
      </c>
      <c r="AG16" s="45">
        <v>9.193391099376641E-2</v>
      </c>
      <c r="AH16" s="45">
        <v>0.10684496210107672</v>
      </c>
      <c r="AI16" s="45">
        <v>9.3398711797091319E-2</v>
      </c>
      <c r="AJ16" s="45">
        <v>0.10347590833126398</v>
      </c>
      <c r="AK16" s="45">
        <v>8.6913910492358346E-2</v>
      </c>
      <c r="AL16" s="45">
        <v>9.0876346098105368E-2</v>
      </c>
      <c r="AM16" s="40">
        <v>9.2951154945102046E-2</v>
      </c>
      <c r="AN16" s="40"/>
      <c r="AO16" s="40"/>
      <c r="AP16" s="40"/>
      <c r="AQ16" s="40"/>
      <c r="AR16" s="40"/>
      <c r="AS16" s="40"/>
      <c r="AT16" s="40"/>
      <c r="AU16" s="40"/>
      <c r="AV16" s="40"/>
      <c r="AW16" s="40"/>
      <c r="AX16" s="40"/>
      <c r="AY16" s="40"/>
      <c r="AZ16" s="40"/>
      <c r="BA16" s="40"/>
      <c r="BB16" s="40"/>
      <c r="BC16" s="40"/>
      <c r="BD16" s="40"/>
      <c r="BE16" s="40"/>
      <c r="BF16" s="40"/>
      <c r="BG16" s="40"/>
      <c r="BH16" s="40"/>
      <c r="BI16" s="40"/>
      <c r="BJ16" s="40"/>
      <c r="BK16" s="40"/>
      <c r="BL16" s="40"/>
      <c r="BM16" s="40"/>
      <c r="BN16" s="40"/>
      <c r="BO16" s="40"/>
      <c r="BP16" s="40"/>
      <c r="BQ16" s="40"/>
      <c r="BR16" s="40"/>
      <c r="BS16" s="40"/>
      <c r="BT16" s="40"/>
      <c r="BU16" s="40"/>
      <c r="BV16" s="40"/>
      <c r="BW16" s="40"/>
      <c r="BX16" s="40"/>
      <c r="BY16" s="40"/>
      <c r="BZ16" s="40"/>
      <c r="CA16" s="40"/>
      <c r="CB16" s="40"/>
      <c r="CC16" s="40"/>
      <c r="CD16" s="40"/>
      <c r="CE16" s="40"/>
      <c r="CF16" s="40"/>
      <c r="CG16" s="40"/>
      <c r="CH16" s="40"/>
      <c r="CI16" s="40"/>
      <c r="CJ16" s="40"/>
      <c r="CK16" s="40"/>
      <c r="CL16" s="40"/>
      <c r="CM16" s="40"/>
      <c r="CN16" s="40"/>
      <c r="CO16" s="40"/>
      <c r="CP16" s="40"/>
      <c r="CQ16" s="40"/>
      <c r="CR16" s="40"/>
      <c r="CS16" s="40"/>
      <c r="CT16" s="40"/>
      <c r="CU16" s="40"/>
      <c r="CV16" s="40"/>
      <c r="CW16" s="40"/>
      <c r="CX16" s="20"/>
      <c r="CY16" s="20"/>
      <c r="CZ16" s="20"/>
      <c r="DA16" s="20"/>
      <c r="DB16" s="20"/>
      <c r="DC16" s="20"/>
      <c r="DD16" s="20"/>
      <c r="DE16" s="20"/>
      <c r="DF16" s="20"/>
      <c r="DG16" s="20"/>
      <c r="DH16" s="20"/>
      <c r="DI16" s="20"/>
      <c r="DJ16" s="20"/>
      <c r="DK16" s="20"/>
      <c r="DL16" s="20"/>
      <c r="DM16" s="20"/>
      <c r="DN16" s="20"/>
      <c r="DO16" s="20"/>
      <c r="DP16" s="20"/>
      <c r="DQ16" s="20"/>
      <c r="DR16" s="20"/>
      <c r="DS16" s="20"/>
      <c r="DT16" s="20"/>
      <c r="DU16" s="20"/>
      <c r="DV16" s="20"/>
      <c r="DW16" s="20"/>
      <c r="DX16" s="20"/>
      <c r="DY16" s="20"/>
      <c r="DZ16" s="20"/>
      <c r="EA16" s="20"/>
    </row>
    <row r="17" spans="1:131">
      <c r="A17" s="20" t="s">
        <v>731</v>
      </c>
      <c r="B17" s="20"/>
      <c r="C17" s="45">
        <v>4.0367270935961175</v>
      </c>
      <c r="D17" s="45">
        <v>1.2351493821633019</v>
      </c>
      <c r="E17" s="45">
        <v>0.24702987643266039</v>
      </c>
      <c r="F17" s="45">
        <v>1.4821792585959623</v>
      </c>
      <c r="G17" s="45">
        <v>2.5434592217671605</v>
      </c>
      <c r="H17" s="45">
        <v>2.5095686889877644</v>
      </c>
      <c r="I17" s="45">
        <v>3216.4399535203493</v>
      </c>
      <c r="J17" s="45">
        <v>11.712424611376344</v>
      </c>
      <c r="K17" s="45">
        <v>38.707287267638193</v>
      </c>
      <c r="L17" s="81">
        <v>0.98667541728628561</v>
      </c>
      <c r="M17" s="45">
        <v>3.8349263876868905E-2</v>
      </c>
      <c r="N17" s="45">
        <v>5.442667133195683E-4</v>
      </c>
      <c r="O17" s="45">
        <v>0.23845197047901195</v>
      </c>
      <c r="P17" s="45">
        <v>0.21983090815047554</v>
      </c>
      <c r="Q17" s="45">
        <v>0.25351531333830302</v>
      </c>
      <c r="R17" s="45">
        <v>0.23315156482582308</v>
      </c>
      <c r="S17" s="45">
        <v>0.24311557813954757</v>
      </c>
      <c r="T17" s="45">
        <v>0.24747489641900891</v>
      </c>
      <c r="U17" s="45">
        <v>0.24027135831893542</v>
      </c>
      <c r="V17" s="45">
        <v>0.25820248573891952</v>
      </c>
      <c r="W17" s="45">
        <v>0.22712699973353528</v>
      </c>
      <c r="X17" s="45">
        <v>0.25026703088555918</v>
      </c>
      <c r="Y17" s="45">
        <v>0.22498210814900893</v>
      </c>
      <c r="Z17" s="45">
        <v>0.2333822681012285</v>
      </c>
      <c r="AA17" s="45"/>
      <c r="AB17" s="45">
        <v>9.7923124805667755E-2</v>
      </c>
      <c r="AC17" s="45">
        <v>8.6149129771149913E-2</v>
      </c>
      <c r="AD17" s="45">
        <v>8.4719818753263398E-2</v>
      </c>
      <c r="AE17" s="45">
        <v>9.5440739110212683E-2</v>
      </c>
      <c r="AF17" s="45">
        <v>0.10239790575458423</v>
      </c>
      <c r="AG17" s="45">
        <v>9.6614655960465354E-2</v>
      </c>
      <c r="AH17" s="45">
        <v>0.11228489186329106</v>
      </c>
      <c r="AI17" s="45">
        <v>9.8154035979590673E-2</v>
      </c>
      <c r="AJ17" s="45">
        <v>0.10874430529012942</v>
      </c>
      <c r="AK17" s="45">
        <v>9.1339065961930532E-2</v>
      </c>
      <c r="AL17" s="45">
        <v>9.5503245954672328E-2</v>
      </c>
      <c r="AM17" s="40">
        <v>9.7683692111802597E-2</v>
      </c>
      <c r="AN17" s="40"/>
      <c r="AO17" s="40"/>
      <c r="AP17" s="40"/>
      <c r="AQ17" s="40"/>
      <c r="AR17" s="40"/>
      <c r="AS17" s="40"/>
      <c r="AT17" s="40"/>
      <c r="AU17" s="40"/>
      <c r="AV17" s="40"/>
      <c r="AW17" s="40"/>
      <c r="AX17" s="40"/>
      <c r="AY17" s="40"/>
      <c r="AZ17" s="40"/>
      <c r="BA17" s="40"/>
      <c r="BB17" s="40"/>
      <c r="BC17" s="40"/>
      <c r="BD17" s="40"/>
      <c r="BE17" s="40"/>
      <c r="BF17" s="40"/>
      <c r="BG17" s="40"/>
      <c r="BH17" s="40"/>
      <c r="BI17" s="40"/>
      <c r="BJ17" s="40"/>
      <c r="BK17" s="40"/>
      <c r="BL17" s="40"/>
      <c r="BM17" s="40"/>
      <c r="BN17" s="40"/>
      <c r="BO17" s="40"/>
      <c r="BP17" s="40"/>
      <c r="BQ17" s="40"/>
      <c r="BR17" s="40"/>
      <c r="BS17" s="40"/>
      <c r="BT17" s="40"/>
      <c r="BU17" s="40"/>
      <c r="BV17" s="40"/>
      <c r="BW17" s="40"/>
      <c r="BX17" s="40"/>
      <c r="BY17" s="40"/>
      <c r="BZ17" s="40"/>
      <c r="CA17" s="40"/>
      <c r="CB17" s="40"/>
      <c r="CC17" s="40"/>
      <c r="CD17" s="40"/>
      <c r="CE17" s="40"/>
      <c r="CF17" s="40"/>
      <c r="CG17" s="40"/>
      <c r="CH17" s="40"/>
      <c r="CI17" s="40"/>
      <c r="CJ17" s="40"/>
      <c r="CK17" s="40"/>
      <c r="CL17" s="40"/>
      <c r="CM17" s="40"/>
      <c r="CN17" s="40"/>
      <c r="CO17" s="40"/>
      <c r="CP17" s="40"/>
      <c r="CQ17" s="40"/>
      <c r="CR17" s="40"/>
      <c r="CS17" s="40"/>
      <c r="CT17" s="40"/>
      <c r="CU17" s="40"/>
      <c r="CV17" s="40"/>
      <c r="CW17" s="40"/>
      <c r="CX17" s="20"/>
      <c r="CY17" s="20"/>
      <c r="CZ17" s="20"/>
      <c r="DA17" s="20"/>
      <c r="DB17" s="20"/>
      <c r="DC17" s="20"/>
      <c r="DD17" s="20"/>
      <c r="DE17" s="20"/>
      <c r="DF17" s="20"/>
      <c r="DG17" s="20"/>
      <c r="DH17" s="20"/>
      <c r="DI17" s="20"/>
      <c r="DJ17" s="20"/>
      <c r="DK17" s="20"/>
      <c r="DL17" s="20"/>
      <c r="DM17" s="20"/>
      <c r="DN17" s="20"/>
      <c r="DO17" s="20"/>
      <c r="DP17" s="20"/>
      <c r="DQ17" s="20"/>
      <c r="DR17" s="20"/>
      <c r="DS17" s="20"/>
      <c r="DT17" s="20"/>
      <c r="DU17" s="20"/>
      <c r="DV17" s="20"/>
      <c r="DW17" s="20"/>
      <c r="DX17" s="20"/>
      <c r="DY17" s="20"/>
      <c r="DZ17" s="20"/>
      <c r="EA17" s="20"/>
    </row>
    <row r="18" spans="1:131">
      <c r="A18" s="20" t="s">
        <v>732</v>
      </c>
      <c r="B18" s="20"/>
      <c r="C18" s="45">
        <v>4.0367270935961175</v>
      </c>
      <c r="D18" s="45">
        <v>1.2351493821633019</v>
      </c>
      <c r="E18" s="45">
        <v>0.24702987643266039</v>
      </c>
      <c r="F18" s="45">
        <v>1.4821792585959623</v>
      </c>
      <c r="G18" s="45">
        <v>2.5434592217671605</v>
      </c>
      <c r="H18" s="45">
        <v>2.5095686889877644</v>
      </c>
      <c r="I18" s="45">
        <v>3216.4399535203493</v>
      </c>
      <c r="J18" s="45">
        <v>11.712424611376344</v>
      </c>
      <c r="K18" s="45">
        <v>38.707287267638193</v>
      </c>
      <c r="L18" s="81">
        <v>0.98667541728628561</v>
      </c>
      <c r="M18" s="45">
        <v>3.8349263876868905E-2</v>
      </c>
      <c r="N18" s="45">
        <v>5.442667133195683E-4</v>
      </c>
      <c r="O18" s="45">
        <v>0.23845197047901195</v>
      </c>
      <c r="P18" s="45">
        <v>0.21983090815047554</v>
      </c>
      <c r="Q18" s="45">
        <v>0.25351531333830302</v>
      </c>
      <c r="R18" s="45">
        <v>0.23315156482582308</v>
      </c>
      <c r="S18" s="45">
        <v>0.24311557813954757</v>
      </c>
      <c r="T18" s="45">
        <v>0.24747489641900891</v>
      </c>
      <c r="U18" s="45">
        <v>0.24027135831893542</v>
      </c>
      <c r="V18" s="45">
        <v>0.25820248573891952</v>
      </c>
      <c r="W18" s="45">
        <v>0.22712699973353528</v>
      </c>
      <c r="X18" s="45">
        <v>0.25026703088555918</v>
      </c>
      <c r="Y18" s="45">
        <v>0.22498210814900893</v>
      </c>
      <c r="Z18" s="45">
        <v>0.2333822681012285</v>
      </c>
      <c r="AA18" s="45"/>
      <c r="AB18" s="45">
        <v>9.7923124805667755E-2</v>
      </c>
      <c r="AC18" s="45">
        <v>8.6149129771149913E-2</v>
      </c>
      <c r="AD18" s="45">
        <v>8.4719818753263398E-2</v>
      </c>
      <c r="AE18" s="45">
        <v>9.5440739110212683E-2</v>
      </c>
      <c r="AF18" s="45">
        <v>0.10239790575458423</v>
      </c>
      <c r="AG18" s="45">
        <v>9.6614655960465354E-2</v>
      </c>
      <c r="AH18" s="45">
        <v>0.11228489186329106</v>
      </c>
      <c r="AI18" s="45">
        <v>9.8154035979590673E-2</v>
      </c>
      <c r="AJ18" s="45">
        <v>0.10874430529012942</v>
      </c>
      <c r="AK18" s="45">
        <v>9.1339065961930532E-2</v>
      </c>
      <c r="AL18" s="45">
        <v>9.5503245954672328E-2</v>
      </c>
      <c r="AM18" s="40">
        <v>9.7683692111802597E-2</v>
      </c>
      <c r="AN18" s="40"/>
      <c r="AO18" s="40"/>
      <c r="AP18" s="40"/>
      <c r="AQ18" s="40"/>
      <c r="AR18" s="40"/>
      <c r="AS18" s="40"/>
      <c r="AT18" s="40"/>
      <c r="AU18" s="40"/>
      <c r="AV18" s="40"/>
      <c r="AW18" s="40"/>
      <c r="AX18" s="40"/>
      <c r="AY18" s="40"/>
      <c r="AZ18" s="40"/>
      <c r="BA18" s="40"/>
      <c r="BB18" s="40"/>
      <c r="BC18" s="40"/>
      <c r="BD18" s="40"/>
      <c r="BE18" s="40"/>
      <c r="BF18" s="40"/>
      <c r="BG18" s="40"/>
      <c r="BH18" s="40"/>
      <c r="BI18" s="40"/>
      <c r="BJ18" s="40"/>
      <c r="BK18" s="40"/>
      <c r="BL18" s="40"/>
      <c r="BM18" s="40"/>
      <c r="BN18" s="40"/>
      <c r="BO18" s="40"/>
      <c r="BP18" s="40"/>
      <c r="BQ18" s="40"/>
      <c r="BR18" s="40"/>
      <c r="BS18" s="40"/>
      <c r="BT18" s="40"/>
      <c r="BU18" s="40"/>
      <c r="BV18" s="40"/>
      <c r="BW18" s="40"/>
      <c r="BX18" s="40"/>
      <c r="BY18" s="40"/>
      <c r="BZ18" s="40"/>
      <c r="CA18" s="40"/>
      <c r="CB18" s="40"/>
      <c r="CC18" s="40"/>
      <c r="CD18" s="40"/>
      <c r="CE18" s="40"/>
      <c r="CF18" s="40"/>
      <c r="CG18" s="40"/>
      <c r="CH18" s="40"/>
      <c r="CI18" s="40"/>
      <c r="CJ18" s="40"/>
      <c r="CK18" s="40"/>
      <c r="CL18" s="40"/>
      <c r="CM18" s="40"/>
      <c r="CN18" s="40"/>
      <c r="CO18" s="40"/>
      <c r="CP18" s="40"/>
      <c r="CQ18" s="40"/>
      <c r="CR18" s="40"/>
      <c r="CS18" s="40"/>
      <c r="CT18" s="40"/>
      <c r="CU18" s="40"/>
      <c r="CV18" s="40"/>
      <c r="CW18" s="40"/>
      <c r="CX18" s="20"/>
      <c r="CY18" s="20"/>
      <c r="CZ18" s="20"/>
      <c r="DA18" s="20"/>
      <c r="DB18" s="20"/>
      <c r="DC18" s="20"/>
      <c r="DD18" s="20"/>
      <c r="DE18" s="20"/>
      <c r="DF18" s="20"/>
      <c r="DG18" s="20"/>
      <c r="DH18" s="20"/>
      <c r="DI18" s="20"/>
      <c r="DJ18" s="20"/>
      <c r="DK18" s="20"/>
      <c r="DL18" s="20"/>
      <c r="DM18" s="20"/>
      <c r="DN18" s="20"/>
      <c r="DO18" s="20"/>
      <c r="DP18" s="20"/>
      <c r="DQ18" s="20"/>
      <c r="DR18" s="20"/>
      <c r="DS18" s="20"/>
      <c r="DT18" s="20"/>
      <c r="DU18" s="20"/>
      <c r="DV18" s="20"/>
      <c r="DW18" s="20"/>
      <c r="DX18" s="20"/>
      <c r="DY18" s="20"/>
      <c r="DZ18" s="20"/>
      <c r="EA18" s="20"/>
    </row>
    <row r="19" spans="1:131">
      <c r="A19" s="20" t="s">
        <v>733</v>
      </c>
      <c r="B19" s="20"/>
      <c r="C19" s="45">
        <v>10.158626007806667</v>
      </c>
      <c r="D19" s="45">
        <v>3.1083153124410465</v>
      </c>
      <c r="E19" s="45">
        <v>0.62166306248820935</v>
      </c>
      <c r="F19" s="45">
        <v>3.7299783749292557</v>
      </c>
      <c r="G19" s="45">
        <v>6.4007425820361217</v>
      </c>
      <c r="H19" s="45">
        <v>6.3154553580725832</v>
      </c>
      <c r="I19" s="45">
        <v>3216.4399535203488</v>
      </c>
      <c r="J19" s="45">
        <v>11.71242461137634</v>
      </c>
      <c r="K19" s="45">
        <v>38.707287267638193</v>
      </c>
      <c r="L19" s="81">
        <v>0.98667541728628494</v>
      </c>
      <c r="M19" s="45">
        <v>9.6507844193338285E-2</v>
      </c>
      <c r="N19" s="45">
        <v>1.3696744567852645E-3</v>
      </c>
      <c r="O19" s="45">
        <v>0.60007633232468383</v>
      </c>
      <c r="P19" s="45">
        <v>0.55321549589019947</v>
      </c>
      <c r="Q19" s="45">
        <v>0.63798398944068235</v>
      </c>
      <c r="R19" s="45">
        <v>0.58673759589986341</v>
      </c>
      <c r="S19" s="45">
        <v>0.61181253469161634</v>
      </c>
      <c r="T19" s="45">
        <v>0.62278297758340762</v>
      </c>
      <c r="U19" s="45">
        <v>0.60465491299174312</v>
      </c>
      <c r="V19" s="45">
        <v>0.64977949365683652</v>
      </c>
      <c r="W19" s="45">
        <v>0.57157647595957084</v>
      </c>
      <c r="X19" s="45">
        <v>0.6298095238798338</v>
      </c>
      <c r="Y19" s="45">
        <v>0.56617874880851793</v>
      </c>
      <c r="Z19" s="45">
        <v>0.58731817225275529</v>
      </c>
      <c r="AA19" s="45"/>
      <c r="AB19" s="45">
        <v>0.24642845041336919</v>
      </c>
      <c r="AC19" s="45">
        <v>0.21679860192468003</v>
      </c>
      <c r="AD19" s="45">
        <v>0.21320166912667618</v>
      </c>
      <c r="AE19" s="45">
        <v>0.24018140242063704</v>
      </c>
      <c r="AF19" s="45">
        <v>0.25768946089857514</v>
      </c>
      <c r="AG19" s="45">
        <v>0.24313562299821773</v>
      </c>
      <c r="AH19" s="45">
        <v>0.28257055686913701</v>
      </c>
      <c r="AI19" s="45">
        <v>0.24700954995329791</v>
      </c>
      <c r="AJ19" s="45">
        <v>0.27366049334215997</v>
      </c>
      <c r="AK19" s="45">
        <v>0.22985933641182446</v>
      </c>
      <c r="AL19" s="45">
        <v>0.24033870402688159</v>
      </c>
      <c r="AM19" s="40">
        <v>0.24582590604150009</v>
      </c>
      <c r="AN19" s="40"/>
      <c r="AO19" s="40"/>
      <c r="AP19" s="40"/>
      <c r="AQ19" s="40"/>
      <c r="AR19" s="40"/>
      <c r="AS19" s="40"/>
      <c r="AT19" s="40"/>
      <c r="AU19" s="40"/>
      <c r="AV19" s="40"/>
      <c r="AW19" s="40"/>
      <c r="AX19" s="40"/>
      <c r="AY19" s="40"/>
      <c r="AZ19" s="40"/>
      <c r="BA19" s="40"/>
      <c r="BB19" s="40"/>
      <c r="BC19" s="40"/>
      <c r="BD19" s="40"/>
      <c r="BE19" s="40"/>
      <c r="BF19" s="40"/>
      <c r="BG19" s="40"/>
      <c r="BH19" s="40"/>
      <c r="BI19" s="40"/>
      <c r="BJ19" s="40"/>
      <c r="BK19" s="40"/>
      <c r="BL19" s="40"/>
      <c r="BM19" s="40"/>
      <c r="BN19" s="40"/>
      <c r="BO19" s="40"/>
      <c r="BP19" s="40"/>
      <c r="BQ19" s="40"/>
      <c r="BR19" s="40"/>
      <c r="BS19" s="40"/>
      <c r="BT19" s="40"/>
      <c r="BU19" s="40"/>
      <c r="BV19" s="40"/>
      <c r="BW19" s="40"/>
      <c r="BX19" s="40"/>
      <c r="BY19" s="40"/>
      <c r="BZ19" s="40"/>
      <c r="CA19" s="40"/>
      <c r="CB19" s="40"/>
      <c r="CC19" s="40"/>
      <c r="CD19" s="40"/>
      <c r="CE19" s="40"/>
      <c r="CF19" s="40"/>
      <c r="CG19" s="40"/>
      <c r="CH19" s="40"/>
      <c r="CI19" s="40"/>
      <c r="CJ19" s="40"/>
      <c r="CK19" s="40"/>
      <c r="CL19" s="40"/>
      <c r="CM19" s="40"/>
      <c r="CN19" s="40"/>
      <c r="CO19" s="40"/>
      <c r="CP19" s="40"/>
      <c r="CQ19" s="40"/>
      <c r="CR19" s="40"/>
      <c r="CS19" s="40"/>
      <c r="CT19" s="40"/>
      <c r="CU19" s="40"/>
      <c r="CV19" s="40"/>
      <c r="CW19" s="40"/>
      <c r="CX19" s="20"/>
      <c r="CY19" s="20"/>
      <c r="CZ19" s="20"/>
      <c r="DA19" s="20"/>
      <c r="DB19" s="20"/>
      <c r="DC19" s="20"/>
      <c r="DD19" s="20"/>
      <c r="DE19" s="20"/>
      <c r="DF19" s="20"/>
      <c r="DG19" s="20"/>
      <c r="DH19" s="20"/>
      <c r="DI19" s="20"/>
      <c r="DJ19" s="20"/>
      <c r="DK19" s="20"/>
      <c r="DL19" s="20"/>
      <c r="DM19" s="20"/>
      <c r="DN19" s="20"/>
      <c r="DO19" s="20"/>
      <c r="DP19" s="20"/>
      <c r="DQ19" s="20"/>
      <c r="DR19" s="20"/>
      <c r="DS19" s="20"/>
      <c r="DT19" s="20"/>
      <c r="DU19" s="20"/>
      <c r="DV19" s="20"/>
      <c r="DW19" s="20"/>
      <c r="DX19" s="20"/>
      <c r="DY19" s="20"/>
      <c r="DZ19" s="20"/>
      <c r="EA19" s="20"/>
    </row>
    <row r="20" spans="1:131">
      <c r="A20" s="20" t="s">
        <v>734</v>
      </c>
      <c r="B20" s="20"/>
      <c r="C20" s="45">
        <v>10.158626007806667</v>
      </c>
      <c r="D20" s="45">
        <v>3.1083153124410465</v>
      </c>
      <c r="E20" s="45">
        <v>0.62166306248820935</v>
      </c>
      <c r="F20" s="45">
        <v>3.7299783749292557</v>
      </c>
      <c r="G20" s="45">
        <v>6.4007425820361217</v>
      </c>
      <c r="H20" s="45">
        <v>6.3154553580725832</v>
      </c>
      <c r="I20" s="45">
        <v>3216.4399535203488</v>
      </c>
      <c r="J20" s="45">
        <v>11.71242461137634</v>
      </c>
      <c r="K20" s="45">
        <v>38.707287267638193</v>
      </c>
      <c r="L20" s="81">
        <v>0.98667541728628494</v>
      </c>
      <c r="M20" s="45">
        <v>9.6507844193338285E-2</v>
      </c>
      <c r="N20" s="45">
        <v>1.3696744567852645E-3</v>
      </c>
      <c r="O20" s="45">
        <v>0.60007633232468383</v>
      </c>
      <c r="P20" s="45">
        <v>0.55321549589019947</v>
      </c>
      <c r="Q20" s="45">
        <v>0.63798398944068235</v>
      </c>
      <c r="R20" s="45">
        <v>0.58673759589986341</v>
      </c>
      <c r="S20" s="45">
        <v>0.61181253469161634</v>
      </c>
      <c r="T20" s="45">
        <v>0.62278297758340762</v>
      </c>
      <c r="U20" s="45">
        <v>0.60465491299174312</v>
      </c>
      <c r="V20" s="45">
        <v>0.64977949365683652</v>
      </c>
      <c r="W20" s="45">
        <v>0.57157647595957084</v>
      </c>
      <c r="X20" s="45">
        <v>0.6298095238798338</v>
      </c>
      <c r="Y20" s="45">
        <v>0.56617874880851793</v>
      </c>
      <c r="Z20" s="45">
        <v>0.58731817225275529</v>
      </c>
      <c r="AA20" s="45"/>
      <c r="AB20" s="45">
        <v>0.24642845041336919</v>
      </c>
      <c r="AC20" s="45">
        <v>0.21679860192468003</v>
      </c>
      <c r="AD20" s="45">
        <v>0.21320166912667618</v>
      </c>
      <c r="AE20" s="45">
        <v>0.24018140242063704</v>
      </c>
      <c r="AF20" s="45">
        <v>0.25768946089857514</v>
      </c>
      <c r="AG20" s="45">
        <v>0.24313562299821773</v>
      </c>
      <c r="AH20" s="45">
        <v>0.28257055686913701</v>
      </c>
      <c r="AI20" s="45">
        <v>0.24700954995329791</v>
      </c>
      <c r="AJ20" s="45">
        <v>0.27366049334215997</v>
      </c>
      <c r="AK20" s="45">
        <v>0.22985933641182446</v>
      </c>
      <c r="AL20" s="45">
        <v>0.24033870402688159</v>
      </c>
      <c r="AM20" s="40">
        <v>0.24582590604150009</v>
      </c>
      <c r="AN20" s="40"/>
      <c r="AO20" s="40"/>
      <c r="AP20" s="40"/>
      <c r="AQ20" s="40"/>
      <c r="AR20" s="40"/>
      <c r="AS20" s="40"/>
      <c r="AT20" s="40"/>
      <c r="AU20" s="40"/>
      <c r="AV20" s="40"/>
      <c r="AW20" s="40"/>
      <c r="AX20" s="40"/>
      <c r="AY20" s="40"/>
      <c r="AZ20" s="40"/>
      <c r="BA20" s="40"/>
      <c r="BB20" s="40"/>
      <c r="BC20" s="40"/>
      <c r="BD20" s="40"/>
      <c r="BE20" s="40"/>
      <c r="BF20" s="40"/>
      <c r="BG20" s="40"/>
      <c r="BH20" s="40"/>
      <c r="BI20" s="40"/>
      <c r="BJ20" s="40"/>
      <c r="BK20" s="40"/>
      <c r="BL20" s="40"/>
      <c r="BM20" s="40"/>
      <c r="BN20" s="40"/>
      <c r="BO20" s="40"/>
      <c r="BP20" s="40"/>
      <c r="BQ20" s="40"/>
      <c r="BR20" s="40"/>
      <c r="BS20" s="40"/>
      <c r="BT20" s="40"/>
      <c r="BU20" s="40"/>
      <c r="BV20" s="40"/>
      <c r="BW20" s="40"/>
      <c r="BX20" s="40"/>
      <c r="BY20" s="40"/>
      <c r="BZ20" s="40"/>
      <c r="CA20" s="40"/>
      <c r="CB20" s="40"/>
      <c r="CC20" s="40"/>
      <c r="CD20" s="40"/>
      <c r="CE20" s="40"/>
      <c r="CF20" s="40"/>
      <c r="CG20" s="40"/>
      <c r="CH20" s="40"/>
      <c r="CI20" s="40"/>
      <c r="CJ20" s="40"/>
      <c r="CK20" s="40"/>
      <c r="CL20" s="40"/>
      <c r="CM20" s="40"/>
      <c r="CN20" s="40"/>
      <c r="CO20" s="40"/>
      <c r="CP20" s="40"/>
      <c r="CQ20" s="40"/>
      <c r="CR20" s="40"/>
      <c r="CS20" s="40"/>
      <c r="CT20" s="40"/>
      <c r="CU20" s="40"/>
      <c r="CV20" s="40"/>
      <c r="CW20" s="40"/>
      <c r="CX20" s="20"/>
      <c r="CY20" s="20"/>
      <c r="CZ20" s="20"/>
      <c r="DA20" s="20"/>
      <c r="DB20" s="20"/>
      <c r="DC20" s="20"/>
      <c r="DD20" s="20"/>
      <c r="DE20" s="20"/>
      <c r="DF20" s="20"/>
      <c r="DG20" s="20"/>
      <c r="DH20" s="20"/>
      <c r="DI20" s="20"/>
      <c r="DJ20" s="20"/>
      <c r="DK20" s="20"/>
      <c r="DL20" s="20"/>
      <c r="DM20" s="20"/>
      <c r="DN20" s="20"/>
      <c r="DO20" s="20"/>
      <c r="DP20" s="20"/>
      <c r="DQ20" s="20"/>
      <c r="DR20" s="20"/>
      <c r="DS20" s="20"/>
      <c r="DT20" s="20"/>
      <c r="DU20" s="20"/>
      <c r="DV20" s="20"/>
      <c r="DW20" s="20"/>
      <c r="DX20" s="20"/>
      <c r="DY20" s="20"/>
      <c r="DZ20" s="20"/>
      <c r="EA20" s="20"/>
    </row>
    <row r="21" spans="1:131">
      <c r="A21" s="20" t="s">
        <v>735</v>
      </c>
      <c r="B21" s="20"/>
      <c r="C21" s="45">
        <v>10.158626007806665</v>
      </c>
      <c r="D21" s="45">
        <v>3.1083153124410461</v>
      </c>
      <c r="E21" s="45">
        <v>0.62166306248820924</v>
      </c>
      <c r="F21" s="45">
        <v>3.7299783749292552</v>
      </c>
      <c r="G21" s="45">
        <v>6.4007425820361208</v>
      </c>
      <c r="H21" s="45">
        <v>6.3154553580725814</v>
      </c>
      <c r="I21" s="45">
        <v>3216.4399535203488</v>
      </c>
      <c r="J21" s="45">
        <v>11.71242461137634</v>
      </c>
      <c r="K21" s="45">
        <v>38.707287267638193</v>
      </c>
      <c r="L21" s="81">
        <v>0.98667541728628483</v>
      </c>
      <c r="M21" s="45">
        <v>9.6507844193338285E-2</v>
      </c>
      <c r="N21" s="45">
        <v>1.3696744567852643E-3</v>
      </c>
      <c r="O21" s="45">
        <v>0.60007633232468371</v>
      </c>
      <c r="P21" s="45">
        <v>0.55321549589019936</v>
      </c>
      <c r="Q21" s="45">
        <v>0.63798398944068224</v>
      </c>
      <c r="R21" s="45">
        <v>0.5867375958998633</v>
      </c>
      <c r="S21" s="45">
        <v>0.61181253469161623</v>
      </c>
      <c r="T21" s="45">
        <v>0.6227829775834075</v>
      </c>
      <c r="U21" s="45">
        <v>0.60465491299174301</v>
      </c>
      <c r="V21" s="45">
        <v>0.64977949365683629</v>
      </c>
      <c r="W21" s="45">
        <v>0.57157647595957073</v>
      </c>
      <c r="X21" s="45">
        <v>0.62980952387983369</v>
      </c>
      <c r="Y21" s="45">
        <v>0.56617874880851782</v>
      </c>
      <c r="Z21" s="45">
        <v>0.58731817225275518</v>
      </c>
      <c r="AA21" s="45"/>
      <c r="AB21" s="45">
        <v>0.24642845041336917</v>
      </c>
      <c r="AC21" s="45">
        <v>0.21679860192467998</v>
      </c>
      <c r="AD21" s="45">
        <v>0.21320166912667615</v>
      </c>
      <c r="AE21" s="45">
        <v>0.24018140242063699</v>
      </c>
      <c r="AF21" s="45">
        <v>0.25768946089857508</v>
      </c>
      <c r="AG21" s="45">
        <v>0.2431356229982177</v>
      </c>
      <c r="AH21" s="45">
        <v>0.28257055686913696</v>
      </c>
      <c r="AI21" s="45">
        <v>0.24700954995329785</v>
      </c>
      <c r="AJ21" s="45">
        <v>0.27366049334215992</v>
      </c>
      <c r="AK21" s="45">
        <v>0.22985933641182441</v>
      </c>
      <c r="AL21" s="45">
        <v>0.24033870402688157</v>
      </c>
      <c r="AM21" s="40">
        <v>0.24582590604150004</v>
      </c>
      <c r="AN21" s="40"/>
      <c r="AO21" s="40"/>
      <c r="AP21" s="40"/>
      <c r="AQ21" s="40"/>
      <c r="AR21" s="40"/>
      <c r="AS21" s="40"/>
      <c r="AT21" s="40"/>
      <c r="AU21" s="40"/>
      <c r="AV21" s="40"/>
      <c r="AW21" s="40"/>
      <c r="AX21" s="40"/>
      <c r="AY21" s="40"/>
      <c r="AZ21" s="40"/>
      <c r="BA21" s="40"/>
      <c r="BB21" s="40"/>
      <c r="BC21" s="40"/>
      <c r="BD21" s="40"/>
      <c r="BE21" s="40"/>
      <c r="BF21" s="40"/>
      <c r="BG21" s="40"/>
      <c r="BH21" s="40"/>
      <c r="BI21" s="40"/>
      <c r="BJ21" s="40"/>
      <c r="BK21" s="40"/>
      <c r="BL21" s="40"/>
      <c r="BM21" s="40"/>
      <c r="BN21" s="40"/>
      <c r="BO21" s="40"/>
      <c r="BP21" s="40"/>
      <c r="BQ21" s="40"/>
      <c r="BR21" s="40"/>
      <c r="BS21" s="40"/>
      <c r="BT21" s="40"/>
      <c r="BU21" s="40"/>
      <c r="BV21" s="40"/>
      <c r="BW21" s="40"/>
      <c r="BX21" s="40"/>
      <c r="BY21" s="40"/>
      <c r="BZ21" s="40"/>
      <c r="CA21" s="40"/>
      <c r="CB21" s="40"/>
      <c r="CC21" s="40"/>
      <c r="CD21" s="40"/>
      <c r="CE21" s="40"/>
      <c r="CF21" s="40"/>
      <c r="CG21" s="40"/>
      <c r="CH21" s="40"/>
      <c r="CI21" s="40"/>
      <c r="CJ21" s="40"/>
      <c r="CK21" s="40"/>
      <c r="CL21" s="40"/>
      <c r="CM21" s="40"/>
      <c r="CN21" s="40"/>
      <c r="CO21" s="40"/>
      <c r="CP21" s="40"/>
      <c r="CQ21" s="40"/>
      <c r="CR21" s="40"/>
      <c r="CS21" s="40"/>
      <c r="CT21" s="40"/>
      <c r="CU21" s="40"/>
      <c r="CV21" s="40"/>
      <c r="CW21" s="40"/>
      <c r="CX21" s="20"/>
      <c r="CY21" s="20"/>
      <c r="CZ21" s="20"/>
      <c r="DA21" s="20"/>
      <c r="DB21" s="20"/>
      <c r="DC21" s="20"/>
      <c r="DD21" s="20"/>
      <c r="DE21" s="20"/>
      <c r="DF21" s="20"/>
      <c r="DG21" s="20"/>
      <c r="DH21" s="20"/>
      <c r="DI21" s="20"/>
      <c r="DJ21" s="20"/>
      <c r="DK21" s="20"/>
      <c r="DL21" s="20"/>
      <c r="DM21" s="20"/>
      <c r="DN21" s="20"/>
      <c r="DO21" s="20"/>
      <c r="DP21" s="20"/>
      <c r="DQ21" s="20"/>
      <c r="DR21" s="20"/>
      <c r="DS21" s="20"/>
      <c r="DT21" s="20"/>
      <c r="DU21" s="20"/>
      <c r="DV21" s="20"/>
      <c r="DW21" s="20"/>
      <c r="DX21" s="20"/>
      <c r="DY21" s="20"/>
      <c r="DZ21" s="20"/>
      <c r="EA21" s="20"/>
    </row>
    <row r="22" spans="1:131">
      <c r="A22" s="20"/>
      <c r="B22" s="20"/>
      <c r="C22" s="40"/>
      <c r="D22" s="40"/>
      <c r="E22" s="40"/>
      <c r="F22" s="40"/>
      <c r="G22" s="40"/>
      <c r="H22" s="40"/>
      <c r="I22" s="40"/>
      <c r="J22" s="40"/>
      <c r="K22" s="40"/>
      <c r="L22" s="40"/>
      <c r="M22" s="40"/>
      <c r="N22" s="40"/>
      <c r="O22" s="40"/>
      <c r="P22" s="40"/>
      <c r="Q22" s="40"/>
      <c r="R22" s="40"/>
      <c r="S22" s="40"/>
      <c r="T22" s="40"/>
      <c r="U22" s="40"/>
      <c r="V22" s="40"/>
      <c r="W22" s="40"/>
      <c r="X22" s="40"/>
      <c r="Y22" s="40"/>
      <c r="Z22" s="40"/>
      <c r="AA22" s="40"/>
      <c r="AB22" s="40"/>
      <c r="AC22" s="40"/>
      <c r="AD22" s="40"/>
      <c r="AE22" s="40"/>
      <c r="AF22" s="40"/>
      <c r="AG22" s="40"/>
      <c r="AH22" s="40"/>
      <c r="AI22" s="40"/>
      <c r="AJ22" s="40"/>
      <c r="AK22" s="40"/>
      <c r="AL22" s="40"/>
      <c r="AM22" s="40"/>
      <c r="AN22" s="40"/>
      <c r="AO22" s="40"/>
      <c r="AP22" s="40"/>
      <c r="AQ22" s="40"/>
      <c r="AR22" s="40"/>
      <c r="AS22" s="40"/>
      <c r="AT22" s="40"/>
      <c r="AU22" s="40"/>
      <c r="AV22" s="40"/>
      <c r="AW22" s="40"/>
      <c r="AX22" s="40"/>
      <c r="AY22" s="40"/>
      <c r="AZ22" s="40"/>
      <c r="BA22" s="40"/>
      <c r="BB22" s="40"/>
      <c r="BC22" s="40"/>
      <c r="BD22" s="40"/>
      <c r="BE22" s="40"/>
      <c r="BF22" s="40"/>
      <c r="BG22" s="40"/>
      <c r="BH22" s="40"/>
      <c r="BI22" s="40"/>
      <c r="BJ22" s="40"/>
      <c r="BK22" s="40"/>
      <c r="BL22" s="40"/>
      <c r="BM22" s="40"/>
      <c r="BN22" s="40"/>
      <c r="BO22" s="40"/>
      <c r="BP22" s="40"/>
      <c r="BQ22" s="40"/>
      <c r="BR22" s="40"/>
      <c r="BS22" s="40"/>
      <c r="BT22" s="40"/>
      <c r="BU22" s="40"/>
      <c r="BV22" s="40"/>
      <c r="BW22" s="40"/>
      <c r="BX22" s="40"/>
      <c r="BY22" s="40"/>
      <c r="BZ22" s="40"/>
      <c r="CA22" s="40"/>
      <c r="CB22" s="40"/>
      <c r="CC22" s="40"/>
      <c r="CD22" s="40"/>
      <c r="CE22" s="40"/>
      <c r="CF22" s="40"/>
      <c r="CG22" s="40"/>
      <c r="CH22" s="40"/>
      <c r="CI22" s="40"/>
      <c r="CJ22" s="40"/>
      <c r="CK22" s="40"/>
      <c r="CL22" s="40"/>
      <c r="CM22" s="40"/>
      <c r="CN22" s="40"/>
      <c r="CO22" s="40"/>
      <c r="CP22" s="40"/>
      <c r="CQ22" s="40"/>
      <c r="CR22" s="40"/>
      <c r="CS22" s="40"/>
      <c r="CT22" s="40"/>
      <c r="CU22" s="40"/>
      <c r="CV22" s="40"/>
      <c r="CW22" s="40"/>
      <c r="CX22" s="20"/>
      <c r="CY22" s="20"/>
      <c r="CZ22" s="20"/>
      <c r="DA22" s="20"/>
      <c r="DB22" s="20"/>
      <c r="DC22" s="20"/>
      <c r="DD22" s="20"/>
      <c r="DE22" s="20"/>
      <c r="DF22" s="20"/>
      <c r="DG22" s="20"/>
      <c r="DH22" s="20"/>
      <c r="DI22" s="20"/>
      <c r="DJ22" s="20"/>
      <c r="DK22" s="20"/>
      <c r="DL22" s="20"/>
      <c r="DM22" s="20"/>
      <c r="DN22" s="20"/>
      <c r="DO22" s="20"/>
      <c r="DP22" s="20"/>
      <c r="DQ22" s="20"/>
      <c r="DR22" s="20"/>
      <c r="DS22" s="20"/>
      <c r="DT22" s="20"/>
      <c r="DU22" s="20"/>
      <c r="DV22" s="20"/>
      <c r="DW22" s="20"/>
      <c r="DX22" s="20"/>
      <c r="DY22" s="20"/>
      <c r="DZ22" s="20"/>
      <c r="EA22" s="20"/>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dimension ref="A1:EA158"/>
  <sheetViews>
    <sheetView zoomScaleNormal="100" workbookViewId="0">
      <selection activeCell="A28" sqref="A28:EA148"/>
    </sheetView>
  </sheetViews>
  <sheetFormatPr defaultRowHeight="12.75"/>
  <cols>
    <col min="1" max="1" width="43.5703125" customWidth="1"/>
    <col min="2" max="2" width="53.28515625" customWidth="1"/>
    <col min="3" max="3" width="17.42578125" bestFit="1" customWidth="1"/>
    <col min="4" max="4" width="12.140625" bestFit="1" customWidth="1"/>
    <col min="5" max="5" width="12.5703125" customWidth="1"/>
    <col min="6" max="6" width="13.7109375" customWidth="1"/>
    <col min="7" max="7" width="30.42578125" customWidth="1"/>
    <col min="8" max="8" width="15.7109375" bestFit="1" customWidth="1"/>
    <col min="9" max="9" width="15.42578125" bestFit="1" customWidth="1"/>
    <col min="10" max="10" width="14.42578125" bestFit="1" customWidth="1"/>
    <col min="11" max="11" width="14.28515625" customWidth="1"/>
    <col min="12" max="12" width="12.5703125" customWidth="1"/>
    <col min="13" max="13" width="13.28515625" bestFit="1" customWidth="1"/>
    <col min="14" max="14" width="12.140625" bestFit="1" customWidth="1"/>
    <col min="15" max="15" width="13.28515625" bestFit="1" customWidth="1"/>
    <col min="16" max="16" width="27.7109375" customWidth="1"/>
    <col min="17" max="18" width="13.28515625" bestFit="1" customWidth="1"/>
    <col min="19" max="19" width="14.42578125" bestFit="1" customWidth="1"/>
    <col min="20" max="20" width="10.7109375" customWidth="1"/>
    <col min="21" max="21" width="14" bestFit="1" customWidth="1"/>
    <col min="22" max="22" width="12.140625" bestFit="1" customWidth="1"/>
    <col min="23" max="23" width="15.42578125" bestFit="1" customWidth="1"/>
    <col min="24" max="24" width="12.42578125" bestFit="1" customWidth="1"/>
    <col min="25" max="25" width="13.28515625" bestFit="1" customWidth="1"/>
    <col min="26" max="26" width="12.28515625" bestFit="1" customWidth="1"/>
    <col min="27" max="27" width="12.5703125" bestFit="1" customWidth="1"/>
    <col min="28" max="30" width="14.28515625" bestFit="1" customWidth="1"/>
    <col min="31" max="31" width="13.7109375" bestFit="1" customWidth="1"/>
    <col min="32" max="32" width="14" bestFit="1" customWidth="1"/>
    <col min="33" max="33" width="12.85546875" bestFit="1" customWidth="1"/>
    <col min="34" max="34" width="15.28515625" bestFit="1" customWidth="1"/>
    <col min="35" max="35" width="12.28515625" bestFit="1" customWidth="1"/>
    <col min="36" max="36" width="10.85546875" bestFit="1" customWidth="1"/>
    <col min="37" max="37" width="12.28515625" bestFit="1" customWidth="1"/>
    <col min="38" max="38" width="12.5703125" bestFit="1" customWidth="1"/>
    <col min="39" max="43" width="12.85546875" customWidth="1"/>
    <col min="44" max="44" width="12.5703125" customWidth="1"/>
    <col min="45" max="45" width="12.28515625" customWidth="1"/>
    <col min="46" max="46" width="12.7109375" customWidth="1"/>
    <col min="47" max="47" width="11.85546875" customWidth="1"/>
    <col min="48" max="48" width="12.5703125" bestFit="1" customWidth="1"/>
    <col min="49" max="49" width="13.42578125" customWidth="1"/>
    <col min="50" max="50" width="15.7109375" bestFit="1" customWidth="1"/>
    <col min="51" max="51" width="11" bestFit="1" customWidth="1"/>
    <col min="52" max="52" width="16.140625" bestFit="1" customWidth="1"/>
    <col min="53" max="53" width="17.28515625" bestFit="1" customWidth="1"/>
    <col min="54" max="54" width="15" bestFit="1" customWidth="1"/>
    <col min="55" max="55" width="12.5703125" bestFit="1" customWidth="1"/>
    <col min="56" max="56" width="13.5703125" customWidth="1"/>
    <col min="57" max="58" width="14.5703125" bestFit="1" customWidth="1"/>
    <col min="59" max="59" width="14.85546875" bestFit="1" customWidth="1"/>
    <col min="60" max="60" width="15" bestFit="1" customWidth="1"/>
    <col min="61" max="61" width="13.28515625" bestFit="1" customWidth="1"/>
    <col min="62" max="62" width="14" bestFit="1" customWidth="1"/>
    <col min="63" max="63" width="13.28515625" bestFit="1" customWidth="1"/>
    <col min="64" max="64" width="11.140625" bestFit="1" customWidth="1"/>
    <col min="65" max="65" width="16.85546875" bestFit="1" customWidth="1"/>
    <col min="66" max="66" width="14.7109375" customWidth="1"/>
    <col min="67" max="67" width="12" customWidth="1"/>
    <col min="68" max="68" width="14" customWidth="1"/>
    <col min="69" max="69" width="12.5703125" customWidth="1"/>
    <col min="70" max="70" width="11.28515625" customWidth="1"/>
    <col min="71" max="71" width="14.42578125" customWidth="1"/>
    <col min="72" max="72" width="15.7109375" customWidth="1"/>
    <col min="73" max="73" width="12.85546875" customWidth="1"/>
    <col min="74" max="74" width="13" customWidth="1"/>
    <col min="75" max="75" width="11.7109375" customWidth="1"/>
    <col min="76" max="76" width="14" customWidth="1"/>
    <col min="77" max="77" width="14.85546875" customWidth="1"/>
    <col min="78" max="78" width="11.85546875" customWidth="1"/>
    <col min="79" max="79" width="13.85546875" customWidth="1"/>
    <col min="80" max="80" width="13.7109375" customWidth="1"/>
    <col min="81" max="81" width="13" customWidth="1"/>
    <col min="82" max="82" width="12.42578125" customWidth="1"/>
    <col min="83" max="83" width="13" customWidth="1"/>
    <col min="84" max="84" width="12.7109375" customWidth="1"/>
    <col min="85" max="85" width="12.42578125" customWidth="1"/>
    <col min="86" max="86" width="10.28515625" customWidth="1"/>
    <col min="87" max="91" width="9.85546875" customWidth="1"/>
    <col min="92" max="99" width="10.7109375" customWidth="1"/>
    <col min="100" max="100" width="16.5703125" customWidth="1"/>
    <col min="101" max="105" width="10.7109375" customWidth="1"/>
  </cols>
  <sheetData>
    <row r="1" spans="1:105">
      <c r="A1" s="11" t="s">
        <v>13</v>
      </c>
      <c r="B1" s="12"/>
      <c r="C1" s="12"/>
      <c r="D1" s="12"/>
      <c r="E1" s="12"/>
      <c r="F1" s="12"/>
      <c r="G1" s="12"/>
      <c r="H1" s="13"/>
      <c r="I1" s="14"/>
      <c r="J1" s="14"/>
      <c r="K1" s="14"/>
      <c r="L1" s="14"/>
      <c r="M1" s="14"/>
      <c r="N1" s="15"/>
      <c r="O1" s="16"/>
      <c r="P1" s="15"/>
      <c r="Q1" s="15"/>
      <c r="R1" s="15"/>
      <c r="S1" s="13"/>
      <c r="T1" s="13"/>
      <c r="U1" s="13"/>
      <c r="V1" s="15"/>
      <c r="W1" s="13"/>
      <c r="X1" s="13"/>
      <c r="Y1" s="13"/>
      <c r="Z1" s="13"/>
      <c r="AA1" s="13"/>
      <c r="AB1" s="13"/>
      <c r="AC1" s="13"/>
      <c r="AD1" s="13"/>
      <c r="AE1" s="13"/>
      <c r="AF1" s="13"/>
      <c r="AG1" s="13"/>
      <c r="AH1" s="13"/>
      <c r="AI1" s="13"/>
      <c r="AJ1" s="13"/>
      <c r="AK1" s="13"/>
      <c r="AL1" s="13"/>
      <c r="AM1" s="13"/>
      <c r="AN1" s="13"/>
      <c r="AO1" s="13"/>
      <c r="AP1" s="17"/>
      <c r="AQ1" s="13"/>
      <c r="AR1" s="13"/>
      <c r="AS1" s="13"/>
      <c r="AT1" s="13"/>
      <c r="AU1" s="13"/>
      <c r="AV1" s="17"/>
      <c r="AW1" s="13"/>
      <c r="AX1" s="13"/>
      <c r="AY1" s="13"/>
      <c r="AZ1" s="13"/>
      <c r="BA1" s="13"/>
      <c r="BB1" s="13"/>
      <c r="BC1" s="13"/>
      <c r="BD1" s="13"/>
      <c r="BE1" s="13"/>
      <c r="BF1" s="13"/>
      <c r="BG1" s="13"/>
      <c r="BH1" s="13"/>
      <c r="BI1" s="13"/>
      <c r="BJ1" s="13"/>
      <c r="BK1" s="13"/>
      <c r="BL1" s="13"/>
      <c r="BM1" s="18"/>
      <c r="BN1" s="13"/>
      <c r="BO1" s="13"/>
      <c r="BP1" s="13"/>
      <c r="BQ1" s="13"/>
      <c r="BR1" s="13"/>
      <c r="BS1" s="13"/>
      <c r="BT1" s="13"/>
      <c r="BU1" s="13"/>
      <c r="BV1" s="13"/>
      <c r="BW1" s="13"/>
      <c r="BX1" s="13"/>
      <c r="BY1" s="13"/>
      <c r="BZ1" s="13"/>
      <c r="CA1" s="13"/>
      <c r="CB1" s="13"/>
      <c r="CC1" s="13"/>
      <c r="CD1" s="13"/>
      <c r="CE1" s="13"/>
      <c r="CF1" s="13"/>
      <c r="CG1" s="13"/>
      <c r="CH1" s="13"/>
      <c r="CI1" s="13"/>
      <c r="CJ1" s="13"/>
      <c r="CK1" s="13"/>
      <c r="CL1" s="13"/>
      <c r="CM1" s="13"/>
      <c r="CN1" s="13"/>
      <c r="CO1" s="13"/>
      <c r="CP1" s="17"/>
      <c r="CQ1" s="13"/>
      <c r="CR1" s="13"/>
      <c r="CS1" s="13"/>
      <c r="CT1" s="13"/>
      <c r="CU1" s="13"/>
      <c r="CV1" s="13"/>
      <c r="CW1" s="13"/>
      <c r="CX1" s="13"/>
      <c r="CY1" s="13"/>
      <c r="CZ1" s="13"/>
      <c r="DA1" s="13"/>
    </row>
    <row r="2" spans="1:105">
      <c r="A2" s="19" t="s">
        <v>14</v>
      </c>
      <c r="B2" s="13" t="str">
        <f>'7PSourceSummary'!D2</f>
        <v>MotorsRewind</v>
      </c>
      <c r="C2" s="13"/>
      <c r="D2" s="13"/>
      <c r="E2" s="13"/>
      <c r="F2" s="13"/>
      <c r="G2" s="13"/>
      <c r="H2" s="13"/>
      <c r="I2" s="14"/>
      <c r="J2" s="14"/>
      <c r="K2" s="14"/>
      <c r="L2" s="14"/>
      <c r="M2" s="14"/>
      <c r="N2" s="15"/>
      <c r="O2" s="15"/>
      <c r="P2" s="15"/>
      <c r="Q2" s="15"/>
      <c r="R2" s="15"/>
      <c r="S2" s="13"/>
      <c r="T2" s="13"/>
      <c r="U2" s="13"/>
      <c r="V2" s="15"/>
      <c r="W2" s="13"/>
      <c r="X2" s="13"/>
      <c r="Y2" s="13"/>
      <c r="Z2" s="13"/>
      <c r="AA2" s="13"/>
      <c r="AB2" s="13"/>
      <c r="AC2" s="13"/>
      <c r="AD2" s="13"/>
      <c r="AE2" s="13"/>
      <c r="AF2" s="13"/>
      <c r="AG2" s="13"/>
      <c r="AH2" s="13"/>
      <c r="AI2" s="13"/>
      <c r="AJ2" s="13"/>
      <c r="AK2" s="13"/>
      <c r="AL2" s="13"/>
      <c r="AM2" s="13"/>
      <c r="AN2" s="13"/>
      <c r="AO2" s="13"/>
      <c r="AP2" s="13"/>
      <c r="AQ2" s="13"/>
      <c r="AR2" s="13"/>
      <c r="AS2" s="13"/>
      <c r="AT2" s="13"/>
      <c r="AU2" s="13"/>
      <c r="AV2" s="13"/>
      <c r="AW2" s="13"/>
      <c r="AX2" s="13"/>
      <c r="AY2" s="13"/>
      <c r="AZ2" s="13"/>
      <c r="BA2" s="13"/>
      <c r="BB2" s="17"/>
      <c r="BC2" s="13"/>
      <c r="BD2" s="13"/>
      <c r="BE2" s="13"/>
      <c r="BF2" s="13"/>
      <c r="BG2" s="13"/>
      <c r="BH2" s="13"/>
      <c r="BI2" s="13"/>
      <c r="BJ2" s="13"/>
      <c r="BK2" s="13"/>
      <c r="BL2" s="13"/>
      <c r="BM2" s="13"/>
      <c r="BN2" s="13"/>
      <c r="BO2" s="13"/>
      <c r="BP2" s="13"/>
      <c r="BQ2" s="13"/>
      <c r="BR2" s="13"/>
      <c r="BS2" s="13"/>
      <c r="BT2" s="13"/>
      <c r="BU2" s="13"/>
      <c r="BV2" s="13"/>
      <c r="BW2" s="13"/>
      <c r="BX2" s="13"/>
      <c r="BY2" s="13"/>
      <c r="BZ2" s="13"/>
      <c r="CA2" s="13"/>
      <c r="CB2" s="13"/>
      <c r="CC2" s="13"/>
      <c r="CD2" s="13"/>
      <c r="CE2" s="13"/>
      <c r="CF2" s="13"/>
      <c r="CG2" s="13"/>
      <c r="CH2" s="13"/>
      <c r="CI2" s="13"/>
      <c r="CJ2" s="13"/>
      <c r="CK2" s="13"/>
      <c r="CL2" s="13"/>
      <c r="CM2" s="13"/>
      <c r="CN2" s="13"/>
      <c r="CO2" s="13"/>
      <c r="CP2" s="13"/>
      <c r="CQ2" s="13"/>
      <c r="CR2" s="13"/>
      <c r="CS2" s="13"/>
      <c r="CT2" s="13"/>
      <c r="CU2" s="13"/>
      <c r="CV2" s="13"/>
      <c r="CW2" s="13"/>
      <c r="CX2" s="13"/>
      <c r="CY2" s="13"/>
      <c r="CZ2" s="13"/>
      <c r="DA2" s="13"/>
    </row>
    <row r="3" spans="1:105">
      <c r="A3" s="19" t="s">
        <v>15</v>
      </c>
      <c r="B3" s="20"/>
      <c r="C3" s="19">
        <v>2012</v>
      </c>
      <c r="D3" s="20"/>
      <c r="E3" s="20"/>
      <c r="F3" s="20"/>
      <c r="G3" s="20"/>
      <c r="H3" s="20"/>
      <c r="I3" s="20"/>
      <c r="J3" s="21"/>
      <c r="K3" s="22"/>
      <c r="L3" s="20"/>
      <c r="M3" s="20"/>
      <c r="N3" s="20"/>
      <c r="O3" s="20"/>
      <c r="P3" s="20"/>
      <c r="Q3" s="20"/>
      <c r="R3" s="20"/>
      <c r="S3" s="20"/>
      <c r="T3" s="20"/>
      <c r="U3" s="20"/>
      <c r="V3" s="20"/>
      <c r="W3" s="20"/>
      <c r="X3" s="20"/>
      <c r="Y3" s="20"/>
      <c r="Z3" s="20"/>
      <c r="AA3" s="20"/>
      <c r="AB3" s="20"/>
      <c r="AC3" s="20"/>
      <c r="AD3" s="20"/>
      <c r="AE3" s="20"/>
      <c r="AF3" s="20"/>
      <c r="AG3" s="20"/>
      <c r="AH3" s="20"/>
      <c r="AI3" s="20"/>
      <c r="AJ3" s="20"/>
      <c r="AK3" s="20"/>
      <c r="AL3" s="20"/>
      <c r="AM3" s="20"/>
      <c r="AN3" s="20"/>
      <c r="AO3" s="20"/>
      <c r="AP3" s="20"/>
      <c r="AQ3" s="20"/>
      <c r="AR3" s="20"/>
      <c r="AS3" s="20"/>
      <c r="AT3" s="20"/>
      <c r="AU3" s="20"/>
      <c r="AV3" s="20"/>
      <c r="AW3" s="20"/>
      <c r="AX3" s="20"/>
      <c r="AY3" s="20"/>
      <c r="AZ3" s="20"/>
      <c r="BA3" s="20"/>
      <c r="BB3" s="20"/>
      <c r="BC3" s="20"/>
      <c r="BD3" s="20"/>
      <c r="BE3" s="20"/>
      <c r="BF3" s="20"/>
      <c r="BG3" s="20"/>
      <c r="BH3" s="20"/>
      <c r="BI3" s="20"/>
      <c r="BJ3" s="20"/>
      <c r="BK3" s="20"/>
      <c r="BL3" s="20"/>
      <c r="BM3" s="20"/>
      <c r="BN3" s="20"/>
      <c r="BO3" s="20"/>
      <c r="BP3" s="20"/>
      <c r="BQ3" s="20"/>
      <c r="BR3" s="20"/>
      <c r="BS3" s="20"/>
      <c r="BT3" s="20"/>
      <c r="BU3" s="20"/>
      <c r="BV3" s="20"/>
      <c r="BW3" s="20"/>
      <c r="BX3" s="20"/>
      <c r="BY3" s="20"/>
      <c r="BZ3" s="20"/>
      <c r="CA3" s="20"/>
      <c r="CB3" s="20"/>
      <c r="CC3" s="20"/>
      <c r="CD3" s="20"/>
      <c r="CE3" s="20"/>
      <c r="CF3" s="20"/>
      <c r="CG3" s="20"/>
      <c r="CH3" s="20"/>
      <c r="CI3" s="20"/>
      <c r="CJ3" s="20"/>
      <c r="CK3" s="20"/>
      <c r="CL3" s="20"/>
      <c r="CM3" s="20"/>
      <c r="CN3" s="20"/>
      <c r="CO3" s="22"/>
      <c r="CP3" s="22"/>
      <c r="CQ3" s="20"/>
      <c r="CR3" s="20"/>
      <c r="CS3" s="20"/>
      <c r="CT3" s="20"/>
      <c r="CU3" s="20"/>
      <c r="CV3" s="20"/>
      <c r="CW3" s="20"/>
      <c r="CX3" s="20"/>
      <c r="CY3" s="20"/>
      <c r="CZ3" s="20"/>
      <c r="DA3" s="20"/>
    </row>
    <row r="4" spans="1:105">
      <c r="A4" s="98"/>
      <c r="B4" s="102" t="s">
        <v>305</v>
      </c>
      <c r="C4" s="103">
        <v>1.107352410306802</v>
      </c>
      <c r="D4" s="20"/>
      <c r="E4" s="20"/>
      <c r="F4" s="20"/>
      <c r="G4" s="20"/>
      <c r="H4" s="20"/>
      <c r="I4" s="20"/>
      <c r="J4" s="20"/>
      <c r="K4" s="20"/>
      <c r="L4" s="20"/>
      <c r="M4" s="20"/>
      <c r="N4" s="20"/>
      <c r="O4" s="20"/>
      <c r="P4" s="20"/>
      <c r="Q4" s="20"/>
      <c r="R4" s="20"/>
      <c r="S4" s="20"/>
      <c r="T4" s="20"/>
      <c r="U4" s="20"/>
      <c r="V4" s="20"/>
      <c r="W4" s="20"/>
      <c r="X4" s="20"/>
      <c r="Y4" s="20"/>
      <c r="Z4" s="20"/>
      <c r="AA4" s="20"/>
      <c r="AB4" s="20"/>
      <c r="AC4" s="20"/>
      <c r="AD4" s="20"/>
      <c r="AE4" s="20"/>
      <c r="AF4" s="20"/>
      <c r="AG4" s="20"/>
      <c r="AH4" s="20"/>
      <c r="AI4" s="20"/>
      <c r="AJ4" s="20"/>
      <c r="AK4" s="20"/>
      <c r="AL4" s="20"/>
      <c r="AM4" s="20"/>
      <c r="AN4" s="20"/>
      <c r="AO4" s="20"/>
      <c r="AP4" s="20"/>
      <c r="AQ4" s="20"/>
      <c r="AR4" s="20"/>
      <c r="AS4" s="20"/>
      <c r="AT4" s="20"/>
      <c r="AU4" s="20"/>
      <c r="AV4" s="20"/>
      <c r="AW4" s="20"/>
      <c r="AX4" s="20"/>
      <c r="AY4" s="20"/>
      <c r="AZ4" s="20"/>
      <c r="BA4" s="20"/>
      <c r="BB4" s="20"/>
      <c r="BC4" s="20"/>
      <c r="BD4" s="20"/>
      <c r="BE4" s="20"/>
      <c r="BF4" s="20"/>
      <c r="BG4" s="20"/>
      <c r="BH4" s="20"/>
      <c r="BI4" s="20"/>
      <c r="BJ4" s="20"/>
      <c r="BK4" s="20"/>
      <c r="BL4" s="20"/>
      <c r="BM4" s="20"/>
      <c r="BN4" s="20"/>
      <c r="BO4" s="20"/>
      <c r="BP4" s="20"/>
      <c r="BQ4" s="20"/>
      <c r="BR4" s="20"/>
      <c r="BS4" s="20"/>
      <c r="BT4" s="20"/>
      <c r="BU4" s="20"/>
      <c r="BV4" s="20"/>
      <c r="BW4" s="20"/>
      <c r="BX4" s="20"/>
      <c r="BY4" s="20"/>
      <c r="BZ4" s="20"/>
      <c r="CA4" s="20"/>
      <c r="CB4" s="20"/>
      <c r="CC4" s="20"/>
      <c r="CD4" s="20"/>
      <c r="CE4" s="20"/>
      <c r="CF4" s="20"/>
      <c r="CG4" s="20"/>
      <c r="CH4" s="20"/>
      <c r="CI4" s="20"/>
      <c r="CJ4" s="20"/>
      <c r="CK4" s="20"/>
      <c r="CL4" s="20"/>
      <c r="CM4" s="20"/>
      <c r="CN4" s="20"/>
      <c r="CO4" s="20"/>
      <c r="CP4" s="20"/>
      <c r="CQ4" s="20"/>
      <c r="CR4" s="20"/>
      <c r="CS4" s="20"/>
      <c r="CT4" s="20"/>
      <c r="CU4" s="20"/>
      <c r="CV4" s="20"/>
      <c r="CW4" s="20"/>
      <c r="CX4" s="20"/>
      <c r="CY4" s="20"/>
      <c r="CZ4" s="20"/>
      <c r="DA4" s="20"/>
    </row>
    <row r="5" spans="1:105">
      <c r="A5" s="23">
        <v>1</v>
      </c>
      <c r="B5" s="23">
        <v>2</v>
      </c>
      <c r="C5" s="23">
        <v>3</v>
      </c>
      <c r="D5" s="23">
        <v>4</v>
      </c>
      <c r="E5" s="23">
        <v>5</v>
      </c>
      <c r="F5" s="23">
        <v>6</v>
      </c>
      <c r="G5" s="23">
        <v>7</v>
      </c>
      <c r="H5" s="23">
        <v>8</v>
      </c>
      <c r="I5" s="23">
        <v>9</v>
      </c>
      <c r="J5" s="23">
        <v>10</v>
      </c>
      <c r="K5" s="23">
        <v>11</v>
      </c>
      <c r="L5" s="23">
        <v>12</v>
      </c>
      <c r="M5" s="23">
        <v>13</v>
      </c>
      <c r="N5" s="23">
        <v>14</v>
      </c>
      <c r="O5" s="23">
        <v>15</v>
      </c>
      <c r="P5" s="23">
        <v>16</v>
      </c>
      <c r="Q5" s="23">
        <v>17</v>
      </c>
      <c r="R5" s="23">
        <v>18</v>
      </c>
      <c r="S5" s="23">
        <v>19</v>
      </c>
      <c r="T5" s="23">
        <v>20</v>
      </c>
      <c r="U5" s="23">
        <v>21</v>
      </c>
      <c r="V5" s="23">
        <v>22</v>
      </c>
      <c r="W5" s="23">
        <v>23</v>
      </c>
      <c r="X5" s="23">
        <v>24</v>
      </c>
      <c r="Y5" s="23">
        <v>25</v>
      </c>
      <c r="Z5" s="23">
        <v>26</v>
      </c>
      <c r="AA5" s="23">
        <v>27</v>
      </c>
      <c r="AB5" s="23">
        <v>28</v>
      </c>
      <c r="AC5" s="23">
        <v>29</v>
      </c>
      <c r="AD5" s="23">
        <v>30</v>
      </c>
      <c r="AE5" s="23">
        <v>31</v>
      </c>
      <c r="AF5" s="23">
        <v>32</v>
      </c>
      <c r="AG5" s="23">
        <v>33</v>
      </c>
      <c r="AH5" s="23">
        <v>34</v>
      </c>
      <c r="AI5" s="23">
        <v>35</v>
      </c>
      <c r="AJ5" s="23">
        <v>36</v>
      </c>
      <c r="AK5" s="23">
        <v>37</v>
      </c>
      <c r="AL5" s="23">
        <v>38</v>
      </c>
      <c r="AM5" s="23">
        <v>39</v>
      </c>
      <c r="AN5" s="23">
        <v>40</v>
      </c>
      <c r="AO5" s="23">
        <v>41</v>
      </c>
      <c r="AP5" s="23">
        <v>42</v>
      </c>
      <c r="AQ5" s="23">
        <v>43</v>
      </c>
      <c r="AR5" s="23">
        <v>44</v>
      </c>
      <c r="AS5" s="23">
        <v>45</v>
      </c>
      <c r="AT5" s="23">
        <v>46</v>
      </c>
      <c r="AU5" s="23">
        <v>47</v>
      </c>
      <c r="AV5" s="23">
        <v>48</v>
      </c>
      <c r="AW5" s="23">
        <v>49</v>
      </c>
      <c r="AX5" s="23">
        <v>50</v>
      </c>
      <c r="AY5" s="23">
        <v>51</v>
      </c>
      <c r="AZ5" s="23">
        <v>52</v>
      </c>
      <c r="BA5" s="23">
        <v>53</v>
      </c>
      <c r="BB5" s="23">
        <v>54</v>
      </c>
      <c r="BC5" s="23">
        <v>55</v>
      </c>
      <c r="BD5" s="23">
        <v>56</v>
      </c>
      <c r="BE5" s="23">
        <v>57</v>
      </c>
      <c r="BF5" s="23">
        <v>58</v>
      </c>
      <c r="BG5" s="23">
        <v>59</v>
      </c>
      <c r="BH5" s="23">
        <v>60</v>
      </c>
      <c r="BI5" s="23">
        <v>61</v>
      </c>
      <c r="BJ5" s="23">
        <v>62</v>
      </c>
      <c r="BK5" s="23">
        <v>63</v>
      </c>
      <c r="BL5" s="23">
        <v>64</v>
      </c>
      <c r="BM5" s="23">
        <v>65</v>
      </c>
      <c r="BN5" s="23">
        <v>66</v>
      </c>
      <c r="BO5" s="23">
        <v>67</v>
      </c>
      <c r="BP5" s="23">
        <v>68</v>
      </c>
      <c r="BQ5" s="23">
        <v>69</v>
      </c>
      <c r="BR5" s="23">
        <v>70</v>
      </c>
      <c r="BS5" s="23">
        <v>71</v>
      </c>
      <c r="BT5" s="23">
        <v>72</v>
      </c>
      <c r="BU5" s="23">
        <v>73</v>
      </c>
      <c r="BV5" s="23">
        <v>74</v>
      </c>
      <c r="BW5" s="23">
        <v>75</v>
      </c>
      <c r="BX5" s="23">
        <v>76</v>
      </c>
      <c r="BY5" s="23">
        <v>77</v>
      </c>
      <c r="BZ5" s="23">
        <v>78</v>
      </c>
      <c r="CA5" s="23">
        <v>79</v>
      </c>
      <c r="CB5" s="23">
        <v>80</v>
      </c>
      <c r="CC5" s="23">
        <v>81</v>
      </c>
      <c r="CD5" s="23">
        <v>82</v>
      </c>
      <c r="CE5" s="23">
        <v>83</v>
      </c>
      <c r="CF5" s="23">
        <v>84</v>
      </c>
      <c r="CG5" s="23">
        <v>85</v>
      </c>
      <c r="CH5" s="23">
        <v>86</v>
      </c>
      <c r="CI5" s="23">
        <v>87</v>
      </c>
      <c r="CJ5" s="23">
        <v>88</v>
      </c>
      <c r="CK5" s="23">
        <v>89</v>
      </c>
      <c r="CL5" s="23">
        <v>90</v>
      </c>
      <c r="CM5" s="23">
        <v>91</v>
      </c>
      <c r="CN5" s="23">
        <v>92</v>
      </c>
      <c r="CO5" s="23">
        <v>93</v>
      </c>
      <c r="CP5" s="23">
        <v>94</v>
      </c>
      <c r="CQ5" s="23">
        <v>95</v>
      </c>
      <c r="CR5" s="23">
        <v>96</v>
      </c>
      <c r="CS5" s="23">
        <v>97</v>
      </c>
      <c r="CT5" s="23">
        <v>98</v>
      </c>
      <c r="CU5" s="23">
        <v>99</v>
      </c>
      <c r="CV5" s="23">
        <v>100</v>
      </c>
      <c r="CW5" s="23">
        <v>101</v>
      </c>
      <c r="CX5" s="23">
        <v>102</v>
      </c>
      <c r="CY5" s="23">
        <v>103</v>
      </c>
      <c r="CZ5" s="23">
        <v>104</v>
      </c>
      <c r="DA5" s="23">
        <v>105</v>
      </c>
    </row>
    <row r="6" spans="1:105">
      <c r="A6" s="24" t="s">
        <v>16</v>
      </c>
      <c r="B6" s="25"/>
      <c r="C6" s="25"/>
      <c r="D6" s="25"/>
      <c r="E6" s="25"/>
      <c r="F6" s="25"/>
      <c r="G6" s="26"/>
      <c r="H6" s="27"/>
      <c r="I6" s="643" t="s">
        <v>17</v>
      </c>
      <c r="J6" s="644"/>
      <c r="K6" s="644"/>
      <c r="L6" s="644"/>
      <c r="M6" s="644"/>
      <c r="N6" s="645"/>
      <c r="O6" s="646" t="s">
        <v>18</v>
      </c>
      <c r="P6" s="647"/>
      <c r="Q6" s="28" t="s">
        <v>19</v>
      </c>
      <c r="R6" s="648" t="s">
        <v>20</v>
      </c>
      <c r="S6" s="648"/>
      <c r="T6" s="648"/>
      <c r="U6" s="29"/>
      <c r="V6" s="29"/>
      <c r="W6" s="29"/>
      <c r="X6" s="30"/>
      <c r="Y6" s="31"/>
      <c r="Z6" s="29"/>
      <c r="AA6" s="29"/>
      <c r="AB6" s="29"/>
      <c r="AC6" s="29"/>
      <c r="AD6" s="29"/>
      <c r="AE6" s="32"/>
      <c r="AF6" s="32"/>
      <c r="AG6" s="32"/>
      <c r="AH6" s="32"/>
      <c r="AI6" s="32"/>
      <c r="AJ6" s="32"/>
      <c r="AK6" s="32"/>
      <c r="AL6" s="32"/>
      <c r="AM6" s="32"/>
      <c r="AN6" s="32"/>
      <c r="AO6" s="32"/>
      <c r="AP6" s="13"/>
      <c r="AQ6" s="13"/>
      <c r="AR6" s="13"/>
      <c r="AS6" s="13"/>
      <c r="AT6" s="13"/>
      <c r="AU6" s="13"/>
      <c r="AV6" s="13"/>
      <c r="AW6" s="13"/>
      <c r="AX6" s="13"/>
      <c r="AY6" s="13"/>
      <c r="AZ6" s="13"/>
      <c r="BA6" s="13"/>
      <c r="BB6" s="13"/>
      <c r="BC6" s="13"/>
      <c r="BD6" s="13"/>
      <c r="BE6" s="13"/>
      <c r="BF6" s="13"/>
      <c r="BG6" s="13"/>
      <c r="BH6" s="13"/>
      <c r="BI6" s="13"/>
      <c r="BJ6" s="13"/>
      <c r="BK6" s="13"/>
      <c r="BL6" s="13"/>
      <c r="BM6" s="13"/>
      <c r="BN6" s="13"/>
      <c r="BO6" s="13"/>
      <c r="BP6" s="13"/>
      <c r="BQ6" s="13"/>
      <c r="BR6" s="13"/>
      <c r="BS6" s="13"/>
      <c r="BT6" s="13"/>
      <c r="BU6" s="13"/>
      <c r="BV6" s="13"/>
      <c r="BW6" s="13"/>
      <c r="BX6" s="13"/>
      <c r="BY6" s="13"/>
      <c r="BZ6" s="13"/>
      <c r="CA6" s="13"/>
      <c r="CB6" s="13"/>
      <c r="CC6" s="13"/>
      <c r="CD6" s="13"/>
      <c r="CE6" s="13"/>
      <c r="CF6" s="13"/>
      <c r="CG6" s="13"/>
      <c r="CH6" s="13"/>
      <c r="CI6" s="13"/>
      <c r="CJ6" s="13"/>
      <c r="CK6" s="13"/>
      <c r="CL6" s="13"/>
      <c r="CM6" s="13"/>
      <c r="CN6" s="13"/>
      <c r="CO6" s="13"/>
      <c r="CP6" s="13"/>
      <c r="CQ6" s="13"/>
      <c r="CR6" s="13"/>
      <c r="CS6" s="13"/>
      <c r="CT6" s="13"/>
      <c r="CU6" s="13"/>
      <c r="CV6" s="13"/>
      <c r="CW6" s="13"/>
      <c r="CX6" s="13"/>
      <c r="CY6" s="13"/>
      <c r="CZ6" s="13"/>
      <c r="DA6" s="13"/>
    </row>
    <row r="7" spans="1:105" ht="39.75" customHeight="1">
      <c r="A7" s="33" t="s">
        <v>21</v>
      </c>
      <c r="B7" s="33" t="s">
        <v>22</v>
      </c>
      <c r="C7" s="33" t="s">
        <v>23</v>
      </c>
      <c r="D7" s="33" t="s">
        <v>24</v>
      </c>
      <c r="E7" s="33" t="s">
        <v>25</v>
      </c>
      <c r="F7" s="34" t="s">
        <v>26</v>
      </c>
      <c r="G7" s="33" t="s">
        <v>27</v>
      </c>
      <c r="H7" s="35" t="s">
        <v>28</v>
      </c>
      <c r="I7" s="35" t="s">
        <v>29</v>
      </c>
      <c r="J7" s="35" t="s">
        <v>30</v>
      </c>
      <c r="K7" s="35" t="s">
        <v>31</v>
      </c>
      <c r="L7" s="35" t="s">
        <v>32</v>
      </c>
      <c r="M7" s="35" t="s">
        <v>33</v>
      </c>
      <c r="N7" s="35" t="s">
        <v>34</v>
      </c>
      <c r="O7" s="36" t="s">
        <v>35</v>
      </c>
      <c r="P7" s="35" t="s">
        <v>27</v>
      </c>
      <c r="Q7" s="37" t="s">
        <v>36</v>
      </c>
      <c r="R7" s="38" t="s">
        <v>37</v>
      </c>
      <c r="S7" s="38" t="s">
        <v>38</v>
      </c>
      <c r="T7" s="38" t="s">
        <v>39</v>
      </c>
      <c r="U7" s="39"/>
      <c r="V7" s="39"/>
      <c r="W7" s="39"/>
      <c r="X7" s="39"/>
      <c r="Y7" s="39"/>
      <c r="Z7" s="39"/>
      <c r="AA7" s="39"/>
      <c r="AB7" s="39"/>
      <c r="AC7" s="39"/>
      <c r="AD7" s="39"/>
      <c r="AE7" s="32"/>
      <c r="AF7" s="32"/>
      <c r="AG7" s="32"/>
      <c r="AH7" s="32"/>
      <c r="AI7" s="32"/>
      <c r="AJ7" s="32"/>
      <c r="AK7" s="32"/>
      <c r="AL7" s="32"/>
      <c r="AM7" s="32"/>
      <c r="AN7" s="32"/>
      <c r="AO7" s="32"/>
      <c r="AP7" s="13"/>
      <c r="AQ7" s="13"/>
      <c r="AR7" s="13"/>
      <c r="AS7" s="13"/>
      <c r="AT7" s="13"/>
      <c r="AU7" s="13"/>
      <c r="AV7" s="13"/>
      <c r="AW7" s="13"/>
      <c r="AX7" s="13"/>
      <c r="AY7" s="13"/>
      <c r="AZ7" s="13"/>
      <c r="BA7" s="13"/>
      <c r="BB7" s="13"/>
      <c r="BC7" s="13"/>
      <c r="BD7" s="13"/>
      <c r="BE7" s="13"/>
      <c r="BF7" s="13"/>
      <c r="BG7" s="13"/>
      <c r="BH7" s="13"/>
      <c r="BI7" s="13"/>
      <c r="BJ7" s="13"/>
      <c r="BK7" s="13"/>
      <c r="BL7" s="13"/>
      <c r="BM7" s="13"/>
      <c r="BN7" s="13"/>
      <c r="BO7" s="13"/>
      <c r="BP7" s="13"/>
      <c r="BQ7" s="13"/>
      <c r="BR7" s="13"/>
      <c r="BS7" s="13"/>
      <c r="BT7" s="13"/>
      <c r="BU7" s="13"/>
      <c r="BV7" s="13"/>
      <c r="BW7" s="13"/>
      <c r="BX7" s="13"/>
      <c r="BY7" s="13"/>
      <c r="BZ7" s="13"/>
      <c r="CA7" s="13"/>
      <c r="CB7" s="13"/>
      <c r="CC7" s="13"/>
      <c r="CD7" s="13"/>
      <c r="CE7" s="13"/>
      <c r="CF7" s="13"/>
      <c r="CG7" s="13"/>
      <c r="CH7" s="13"/>
      <c r="CI7" s="13"/>
      <c r="CJ7" s="13"/>
      <c r="CK7" s="13"/>
      <c r="CL7" s="13"/>
      <c r="CM7" s="13"/>
      <c r="CN7" s="13"/>
      <c r="CO7" s="13"/>
      <c r="CP7" s="13"/>
      <c r="CQ7" s="13"/>
      <c r="CR7" s="13"/>
      <c r="CS7" s="13"/>
      <c r="CT7" s="13"/>
      <c r="CU7" s="13"/>
      <c r="CV7" s="13"/>
      <c r="CW7" s="13"/>
      <c r="CX7" s="13"/>
      <c r="CY7" s="13"/>
      <c r="CZ7" s="13"/>
      <c r="DA7" s="13"/>
    </row>
    <row r="8" spans="1:105" ht="15">
      <c r="A8" s="20" t="str">
        <f>MMap!A11</f>
        <v>MotorsRewind-New-Large Off</v>
      </c>
      <c r="B8" s="247" t="str">
        <f>A8</f>
        <v>MotorsRewind-New-Large Off</v>
      </c>
      <c r="C8" s="46">
        <f>MMap!I11</f>
        <v>9.454977581921101</v>
      </c>
      <c r="D8" s="46">
        <f>MMap!H11</f>
        <v>10</v>
      </c>
      <c r="E8" s="46">
        <f>MMap!J11</f>
        <v>3.1083153124410465</v>
      </c>
      <c r="F8" s="46"/>
      <c r="G8" s="621" t="s">
        <v>716</v>
      </c>
      <c r="H8" s="46"/>
      <c r="I8" s="46"/>
      <c r="J8" s="46"/>
      <c r="K8" s="46"/>
      <c r="L8" s="46"/>
      <c r="M8" s="46"/>
      <c r="N8" s="46"/>
      <c r="O8" s="46"/>
      <c r="P8" s="46"/>
      <c r="Q8" s="622" t="s">
        <v>417</v>
      </c>
      <c r="R8" s="46"/>
      <c r="S8" s="46"/>
      <c r="T8" s="46"/>
      <c r="U8" s="40"/>
      <c r="V8" s="40"/>
      <c r="W8" s="40"/>
      <c r="X8" s="40"/>
      <c r="Y8" s="40"/>
      <c r="Z8" s="40"/>
      <c r="AA8" s="40"/>
      <c r="AB8" s="40"/>
      <c r="AC8" s="40"/>
      <c r="AD8" s="40"/>
      <c r="AE8" s="40"/>
      <c r="AF8" s="40"/>
      <c r="AG8" s="40"/>
      <c r="AH8" s="40"/>
      <c r="AI8" s="40"/>
      <c r="AJ8" s="40"/>
      <c r="AK8" s="40"/>
      <c r="AL8" s="40"/>
      <c r="AM8" s="40"/>
      <c r="AN8" s="40"/>
      <c r="AO8" s="40"/>
      <c r="AP8" s="40"/>
      <c r="AQ8" s="40"/>
      <c r="AR8" s="40"/>
      <c r="AS8" s="40"/>
      <c r="AT8" s="40"/>
      <c r="AU8" s="40"/>
      <c r="AV8" s="40"/>
      <c r="AW8" s="40"/>
      <c r="AX8" s="40"/>
      <c r="AY8" s="40"/>
      <c r="AZ8" s="40"/>
      <c r="BA8" s="40"/>
      <c r="BB8" s="40"/>
      <c r="BC8" s="40"/>
      <c r="BD8" s="40"/>
      <c r="BE8" s="40"/>
      <c r="BF8" s="40"/>
      <c r="BG8" s="40"/>
      <c r="BH8" s="40"/>
      <c r="BI8" s="40"/>
      <c r="BJ8" s="40"/>
      <c r="BK8" s="40"/>
      <c r="BL8" s="40"/>
      <c r="BM8" s="40"/>
      <c r="BN8" s="40"/>
      <c r="BO8" s="40"/>
      <c r="BP8" s="40"/>
      <c r="BQ8" s="40"/>
      <c r="BR8" s="40"/>
      <c r="BS8" s="40"/>
      <c r="BT8" s="40"/>
      <c r="BU8" s="40"/>
      <c r="BV8" s="40"/>
      <c r="BW8" s="40"/>
      <c r="BX8" s="40"/>
      <c r="BY8" s="40"/>
      <c r="BZ8" s="40"/>
      <c r="CA8" s="40"/>
      <c r="CB8" s="40"/>
      <c r="CC8" s="40"/>
      <c r="CD8" s="40"/>
      <c r="CE8" s="40"/>
      <c r="CF8" s="40"/>
      <c r="CG8" s="40"/>
      <c r="CH8" s="40"/>
      <c r="CI8" s="40"/>
      <c r="CJ8" s="40"/>
      <c r="CK8" s="40"/>
      <c r="CL8" s="40"/>
      <c r="CM8" s="40"/>
      <c r="CN8" s="40"/>
      <c r="CO8" s="40"/>
      <c r="CP8" s="40"/>
      <c r="CQ8" s="40"/>
      <c r="CR8" s="40"/>
      <c r="CS8" s="40"/>
      <c r="CT8" s="40"/>
      <c r="CU8" s="40"/>
      <c r="CV8" s="40"/>
      <c r="CW8" s="40"/>
      <c r="CX8" s="20"/>
      <c r="CY8" s="17"/>
      <c r="CZ8" s="17"/>
      <c r="DA8" s="17"/>
    </row>
    <row r="9" spans="1:105" ht="15">
      <c r="A9" s="20" t="str">
        <f>MMap!A12</f>
        <v>MotorsRewind-New-Medium Off</v>
      </c>
      <c r="B9" s="247" t="str">
        <f t="shared" ref="B9:B25" si="0">A9</f>
        <v>MotorsRewind-New-Medium Off</v>
      </c>
      <c r="C9" s="46">
        <f>MMap!I12</f>
        <v>9.4549775819210993</v>
      </c>
      <c r="D9" s="46">
        <f>MMap!H12</f>
        <v>10</v>
      </c>
      <c r="E9" s="46">
        <f>MMap!J12</f>
        <v>3.1083153124410461</v>
      </c>
      <c r="F9" s="46"/>
      <c r="G9" s="621" t="s">
        <v>716</v>
      </c>
      <c r="H9" s="46"/>
      <c r="O9" s="46"/>
      <c r="P9" s="46"/>
      <c r="Q9" s="622" t="s">
        <v>417</v>
      </c>
    </row>
    <row r="10" spans="1:105" ht="15">
      <c r="A10" s="20" t="str">
        <f>MMap!A13</f>
        <v>MotorsRewind-New-Small Off</v>
      </c>
      <c r="B10" s="247" t="str">
        <f t="shared" si="0"/>
        <v>MotorsRewind-New-Small Off</v>
      </c>
      <c r="C10" s="46">
        <f>MMap!I13</f>
        <v>9.454977581921101</v>
      </c>
      <c r="D10" s="46">
        <f>MMap!H13</f>
        <v>10</v>
      </c>
      <c r="E10" s="46">
        <f>MMap!J13</f>
        <v>3.1083153124410465</v>
      </c>
      <c r="F10" s="46"/>
      <c r="G10" s="621" t="s">
        <v>716</v>
      </c>
      <c r="H10" s="46"/>
      <c r="O10" s="46"/>
      <c r="P10" s="46"/>
      <c r="Q10" s="622" t="s">
        <v>417</v>
      </c>
    </row>
    <row r="11" spans="1:105" ht="15">
      <c r="A11" s="20" t="str">
        <f>MMap!A14</f>
        <v>MotorsRewind-New-Xlarge Ret</v>
      </c>
      <c r="B11" s="247" t="str">
        <f t="shared" si="0"/>
        <v>MotorsRewind-New-Xlarge Ret</v>
      </c>
      <c r="C11" s="46">
        <f>MMap!I14</f>
        <v>7.5686072452063842</v>
      </c>
      <c r="D11" s="46">
        <f>MMap!H14</f>
        <v>10</v>
      </c>
      <c r="E11" s="46">
        <f>MMap!J14</f>
        <v>1.6587818490520578</v>
      </c>
      <c r="F11" s="46"/>
      <c r="G11" s="621" t="s">
        <v>716</v>
      </c>
      <c r="H11" s="46"/>
      <c r="O11" s="46"/>
      <c r="P11" s="46"/>
      <c r="Q11" s="622" t="s">
        <v>417</v>
      </c>
    </row>
    <row r="12" spans="1:105" ht="15">
      <c r="A12" s="20" t="str">
        <f>MMap!A15</f>
        <v>MotorsRewind-New-Large Ret</v>
      </c>
      <c r="B12" s="247" t="str">
        <f t="shared" si="0"/>
        <v>MotorsRewind-New-Large Ret</v>
      </c>
      <c r="C12" s="46">
        <f>MMap!I15</f>
        <v>7.5686072452063851</v>
      </c>
      <c r="D12" s="46">
        <f>MMap!H15</f>
        <v>10</v>
      </c>
      <c r="E12" s="46">
        <f>MMap!J15</f>
        <v>1.6587818490520581</v>
      </c>
      <c r="F12" s="46"/>
      <c r="G12" s="621" t="s">
        <v>716</v>
      </c>
      <c r="H12" s="46"/>
      <c r="O12" s="46"/>
      <c r="P12" s="46"/>
      <c r="Q12" s="622" t="s">
        <v>417</v>
      </c>
    </row>
    <row r="13" spans="1:105" ht="15">
      <c r="A13" s="20" t="str">
        <f>MMap!A16</f>
        <v>MotorsRewind-New-Medium Ret</v>
      </c>
      <c r="B13" s="247" t="str">
        <f t="shared" si="0"/>
        <v>MotorsRewind-New-Medium Ret</v>
      </c>
      <c r="C13" s="46">
        <f>MMap!I16</f>
        <v>7.5686072452063851</v>
      </c>
      <c r="D13" s="46">
        <f>MMap!H16</f>
        <v>10</v>
      </c>
      <c r="E13" s="46">
        <f>MMap!J16</f>
        <v>1.6587818490520581</v>
      </c>
      <c r="F13" s="46"/>
      <c r="G13" s="621" t="s">
        <v>716</v>
      </c>
      <c r="H13" s="46"/>
      <c r="O13" s="46"/>
      <c r="P13" s="46"/>
      <c r="Q13" s="622" t="s">
        <v>417</v>
      </c>
    </row>
    <row r="14" spans="1:105" ht="15">
      <c r="A14" s="20" t="str">
        <f>MMap!A17</f>
        <v>MotorsRewind-New-Small Ret</v>
      </c>
      <c r="B14" s="247" t="str">
        <f t="shared" si="0"/>
        <v>MotorsRewind-New-Small Ret</v>
      </c>
      <c r="C14" s="46">
        <f>MMap!I17</f>
        <v>7.5686072452063842</v>
      </c>
      <c r="D14" s="46">
        <f>MMap!H17</f>
        <v>10</v>
      </c>
      <c r="E14" s="46">
        <f>MMap!J17</f>
        <v>1.6587818490520576</v>
      </c>
      <c r="F14" s="46"/>
      <c r="G14" s="621" t="s">
        <v>716</v>
      </c>
      <c r="H14" s="46"/>
      <c r="O14" s="46"/>
      <c r="P14" s="46"/>
      <c r="Q14" s="622" t="s">
        <v>417</v>
      </c>
    </row>
    <row r="15" spans="1:105" ht="15">
      <c r="A15" s="20" t="str">
        <f>MMap!A18</f>
        <v>MotorsRewind-New-School K-12</v>
      </c>
      <c r="B15" s="247" t="str">
        <f t="shared" si="0"/>
        <v>MotorsRewind-New-School K-12</v>
      </c>
      <c r="C15" s="46">
        <f>MMap!I18</f>
        <v>3.7571187427270414</v>
      </c>
      <c r="D15" s="46">
        <f>MMap!H18</f>
        <v>10</v>
      </c>
      <c r="E15" s="46">
        <f>MMap!J18</f>
        <v>1.2351493821633019</v>
      </c>
      <c r="F15" s="46"/>
      <c r="G15" s="621" t="s">
        <v>716</v>
      </c>
      <c r="H15" s="46"/>
      <c r="O15" s="46"/>
      <c r="P15" s="46"/>
      <c r="Q15" s="622" t="s">
        <v>417</v>
      </c>
    </row>
    <row r="16" spans="1:105" ht="15">
      <c r="A16" s="20" t="str">
        <f>MMap!A19</f>
        <v>MotorsRewind-New-University</v>
      </c>
      <c r="B16" s="247" t="str">
        <f t="shared" si="0"/>
        <v>MotorsRewind-New-University</v>
      </c>
      <c r="C16" s="46">
        <f>MMap!I19</f>
        <v>3.7571187427270414</v>
      </c>
      <c r="D16" s="46">
        <f>MMap!H19</f>
        <v>10</v>
      </c>
      <c r="E16" s="46">
        <f>MMap!J19</f>
        <v>1.2351493821633019</v>
      </c>
      <c r="F16" s="46"/>
      <c r="G16" s="621" t="s">
        <v>716</v>
      </c>
      <c r="H16" s="46"/>
      <c r="O16" s="46"/>
      <c r="P16" s="46"/>
      <c r="Q16" s="622" t="s">
        <v>417</v>
      </c>
    </row>
    <row r="17" spans="1:131" ht="15">
      <c r="A17" s="20" t="str">
        <f>MMap!A20</f>
        <v>MotorsRewind-New-Warehouse</v>
      </c>
      <c r="B17" s="247" t="str">
        <f t="shared" si="0"/>
        <v>MotorsRewind-New-Warehouse</v>
      </c>
      <c r="C17" s="46">
        <f>MMap!I20</f>
        <v>3.5750954827000525</v>
      </c>
      <c r="D17" s="46">
        <f>MMap!H20</f>
        <v>10</v>
      </c>
      <c r="E17" s="46">
        <f>MMap!J20</f>
        <v>1.1753094003695672</v>
      </c>
      <c r="F17" s="46"/>
      <c r="G17" s="621" t="s">
        <v>716</v>
      </c>
      <c r="H17" s="46"/>
      <c r="O17" s="46"/>
      <c r="P17" s="46"/>
      <c r="Q17" s="622" t="s">
        <v>417</v>
      </c>
    </row>
    <row r="18" spans="1:131" ht="15">
      <c r="A18" s="20" t="str">
        <f>MMap!A21</f>
        <v>MotorsRewind-New-Supermarket</v>
      </c>
      <c r="B18" s="247" t="str">
        <f t="shared" si="0"/>
        <v>MotorsRewind-New-Supermarket</v>
      </c>
      <c r="C18" s="46">
        <f>MMap!I21</f>
        <v>33.646988179193947</v>
      </c>
      <c r="D18" s="46">
        <f>MMap!H21</f>
        <v>10</v>
      </c>
      <c r="E18" s="46">
        <f>MMap!J21</f>
        <v>4.4245667498943506</v>
      </c>
      <c r="F18" s="46"/>
      <c r="G18" s="621" t="s">
        <v>716</v>
      </c>
      <c r="H18" s="46"/>
      <c r="O18" s="46"/>
      <c r="P18" s="46"/>
      <c r="Q18" s="622" t="s">
        <v>417</v>
      </c>
    </row>
    <row r="19" spans="1:131" ht="15">
      <c r="A19" s="20" t="str">
        <f>MMap!A22</f>
        <v>MotorsRewind-New-MiniMart</v>
      </c>
      <c r="B19" s="247" t="str">
        <f t="shared" si="0"/>
        <v>MotorsRewind-New-MiniMart</v>
      </c>
      <c r="C19" s="46">
        <f>MMap!I22</f>
        <v>33.646988179193947</v>
      </c>
      <c r="D19" s="46">
        <f>MMap!H22</f>
        <v>10</v>
      </c>
      <c r="E19" s="46">
        <f>MMap!J22</f>
        <v>4.4245667498943497</v>
      </c>
      <c r="F19" s="46"/>
      <c r="G19" s="621" t="s">
        <v>716</v>
      </c>
      <c r="H19" s="46"/>
      <c r="O19" s="46"/>
      <c r="P19" s="46"/>
      <c r="Q19" s="622" t="s">
        <v>417</v>
      </c>
    </row>
    <row r="20" spans="1:131" ht="15">
      <c r="A20" s="20" t="str">
        <f>MMap!A23</f>
        <v>MotorsRewind-New-Restaurant</v>
      </c>
      <c r="B20" s="247" t="str">
        <f t="shared" si="0"/>
        <v>MotorsRewind-New-Restaurant</v>
      </c>
      <c r="C20" s="46">
        <f>MMap!I23</f>
        <v>27.059319746899781</v>
      </c>
      <c r="D20" s="46">
        <f>MMap!H23</f>
        <v>10</v>
      </c>
      <c r="E20" s="46">
        <f>MMap!J23</f>
        <v>5.3374361082157593</v>
      </c>
      <c r="F20" s="46"/>
      <c r="G20" s="621" t="s">
        <v>716</v>
      </c>
      <c r="H20" s="46"/>
      <c r="O20" s="46"/>
      <c r="P20" s="46"/>
      <c r="Q20" s="622" t="s">
        <v>417</v>
      </c>
    </row>
    <row r="21" spans="1:131" ht="15">
      <c r="A21" s="20" t="str">
        <f>MMap!A24</f>
        <v>MotorsRewind-New-Lodging</v>
      </c>
      <c r="B21" s="247" t="str">
        <f t="shared" si="0"/>
        <v>MotorsRewind-New-Lodging</v>
      </c>
      <c r="C21" s="46">
        <f>MMap!I24</f>
        <v>8.4524862894111745</v>
      </c>
      <c r="D21" s="46">
        <f>MMap!H24</f>
        <v>10</v>
      </c>
      <c r="E21" s="46">
        <f>MMap!J24</f>
        <v>0.79392777383845026</v>
      </c>
      <c r="F21" s="46"/>
      <c r="G21" s="621" t="s">
        <v>716</v>
      </c>
      <c r="H21" s="46"/>
      <c r="O21" s="46"/>
      <c r="P21" s="46"/>
      <c r="Q21" s="622" t="s">
        <v>417</v>
      </c>
    </row>
    <row r="22" spans="1:131" ht="15">
      <c r="A22" s="20" t="str">
        <f>MMap!A25</f>
        <v>MotorsRewind-New-Hospital</v>
      </c>
      <c r="B22" s="247" t="str">
        <f t="shared" si="0"/>
        <v>MotorsRewind-New-Hospital</v>
      </c>
      <c r="C22" s="46">
        <f>MMap!I25</f>
        <v>9.0341239448680977</v>
      </c>
      <c r="D22" s="46">
        <f>MMap!H25</f>
        <v>10</v>
      </c>
      <c r="E22" s="46">
        <f>MMap!J25</f>
        <v>0.95773147581723928</v>
      </c>
      <c r="F22" s="46"/>
      <c r="G22" s="621" t="s">
        <v>716</v>
      </c>
      <c r="H22" s="46"/>
      <c r="O22" s="46"/>
      <c r="P22" s="46"/>
      <c r="Q22" s="622" t="s">
        <v>417</v>
      </c>
    </row>
    <row r="23" spans="1:131" ht="15">
      <c r="A23" s="20" t="str">
        <f>MMap!A26</f>
        <v>MotorsRewind-New-Residential Care</v>
      </c>
      <c r="B23" s="247" t="str">
        <f t="shared" si="0"/>
        <v>MotorsRewind-New-Residential Care</v>
      </c>
      <c r="C23" s="46">
        <f>MMap!I26</f>
        <v>9.0341239448680977</v>
      </c>
      <c r="D23" s="46">
        <f>MMap!H26</f>
        <v>10</v>
      </c>
      <c r="E23" s="46">
        <f>MMap!J26</f>
        <v>0.84856001731881181</v>
      </c>
      <c r="F23" s="46"/>
      <c r="G23" s="621" t="s">
        <v>716</v>
      </c>
      <c r="H23" s="46"/>
      <c r="O23" s="46"/>
      <c r="P23" s="46"/>
      <c r="Q23" s="622" t="s">
        <v>417</v>
      </c>
    </row>
    <row r="24" spans="1:131" ht="15">
      <c r="A24" s="20" t="str">
        <f>MMap!A27</f>
        <v>MotorsRewind-New-Assembly</v>
      </c>
      <c r="B24" s="247" t="str">
        <f t="shared" si="0"/>
        <v>MotorsRewind-New-Assembly</v>
      </c>
      <c r="C24" s="46">
        <f>MMap!I27</f>
        <v>7.511154525686969</v>
      </c>
      <c r="D24" s="46">
        <f>MMap!H27</f>
        <v>10</v>
      </c>
      <c r="E24" s="46">
        <f>MMap!J27</f>
        <v>2.3705138343329133</v>
      </c>
      <c r="F24" s="46"/>
      <c r="G24" s="621" t="s">
        <v>716</v>
      </c>
      <c r="H24" s="46"/>
      <c r="O24" s="46"/>
      <c r="P24" s="46"/>
      <c r="Q24" s="622" t="s">
        <v>417</v>
      </c>
    </row>
    <row r="25" spans="1:131" ht="15">
      <c r="A25" s="20" t="str">
        <f>MMap!A28</f>
        <v>MotorsRewind-New-Other</v>
      </c>
      <c r="B25" s="247" t="str">
        <f t="shared" si="0"/>
        <v>MotorsRewind-New-Other</v>
      </c>
      <c r="C25" s="46">
        <f>MMap!I28</f>
        <v>7.6168572161106853</v>
      </c>
      <c r="D25" s="46">
        <f>MMap!H28</f>
        <v>10</v>
      </c>
      <c r="E25" s="46">
        <f>MMap!J28</f>
        <v>2.0032279262329817</v>
      </c>
      <c r="F25" s="46"/>
      <c r="G25" s="621" t="s">
        <v>716</v>
      </c>
      <c r="H25" s="46"/>
      <c r="O25" s="46"/>
      <c r="P25" s="46"/>
      <c r="Q25" s="622" t="s">
        <v>417</v>
      </c>
    </row>
    <row r="28" spans="1:131">
      <c r="A28" s="20"/>
      <c r="B28" s="20"/>
      <c r="C28" s="20"/>
      <c r="D28" s="20"/>
      <c r="E28" s="20"/>
      <c r="F28" s="20"/>
      <c r="G28" s="20"/>
      <c r="H28" s="20"/>
      <c r="I28" s="20"/>
      <c r="J28" s="20"/>
      <c r="K28" s="20"/>
      <c r="L28" s="20"/>
      <c r="M28" s="20"/>
      <c r="N28" s="20"/>
      <c r="O28" s="20"/>
      <c r="P28" s="20"/>
      <c r="Q28" s="20"/>
      <c r="R28" s="20"/>
      <c r="S28" s="20"/>
      <c r="T28" s="20"/>
      <c r="U28" s="20"/>
      <c r="V28" s="20"/>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row>
    <row r="29" spans="1:131">
      <c r="A29" s="49" t="s">
        <v>74</v>
      </c>
      <c r="B29" s="50"/>
      <c r="C29" s="20"/>
      <c r="D29" s="20"/>
      <c r="E29" s="20"/>
      <c r="F29" s="20"/>
      <c r="G29" s="20"/>
      <c r="H29" s="20"/>
      <c r="I29" s="20"/>
      <c r="J29" s="20"/>
      <c r="K29" s="20"/>
      <c r="L29" s="20"/>
      <c r="M29" s="20"/>
      <c r="N29" s="20"/>
      <c r="O29" s="20"/>
      <c r="P29" s="20"/>
      <c r="Q29" s="20"/>
      <c r="R29" s="20"/>
      <c r="S29" s="20"/>
      <c r="T29" s="20"/>
      <c r="U29" s="20"/>
      <c r="V29" s="20"/>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row>
    <row r="30" spans="1:131">
      <c r="A30" s="20" t="s">
        <v>75</v>
      </c>
      <c r="B30" s="20" t="s">
        <v>306</v>
      </c>
      <c r="C30" s="20"/>
      <c r="D30" s="20"/>
      <c r="E30" s="20"/>
      <c r="F30" s="20"/>
      <c r="G30" s="20"/>
      <c r="H30" s="20"/>
      <c r="I30" s="20"/>
      <c r="J30" s="20"/>
      <c r="K30" s="20"/>
      <c r="L30" s="20"/>
      <c r="M30" s="20"/>
      <c r="N30" s="20"/>
      <c r="O30" s="20"/>
      <c r="P30" s="20"/>
      <c r="Q30" s="20"/>
      <c r="R30" s="20"/>
      <c r="S30" s="20"/>
      <c r="T30" s="20"/>
      <c r="U30" s="20"/>
      <c r="V30" s="20"/>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row>
    <row r="31" spans="1:131">
      <c r="A31" s="20" t="s">
        <v>76</v>
      </c>
      <c r="B31" s="20" t="s">
        <v>765</v>
      </c>
      <c r="C31" s="20"/>
      <c r="D31" s="20"/>
      <c r="E31" s="20"/>
      <c r="F31" s="20"/>
      <c r="G31" s="20"/>
      <c r="H31" s="20"/>
      <c r="I31" s="20"/>
      <c r="J31" s="20"/>
      <c r="K31" s="20"/>
      <c r="L31" s="20"/>
      <c r="M31" s="20"/>
      <c r="N31" s="20"/>
      <c r="O31" s="20"/>
      <c r="P31" s="20"/>
      <c r="Q31" s="20"/>
      <c r="R31" s="20"/>
      <c r="S31" s="20"/>
      <c r="T31" s="20"/>
      <c r="U31" s="20"/>
      <c r="V31" s="20"/>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row>
    <row r="32" spans="1:131">
      <c r="A32" s="20"/>
      <c r="B32" s="20"/>
      <c r="C32" s="20"/>
      <c r="D32" s="20"/>
      <c r="E32" s="20"/>
      <c r="F32" s="20"/>
      <c r="G32" s="20"/>
      <c r="H32" s="20"/>
      <c r="I32" s="20"/>
      <c r="J32" s="20"/>
      <c r="K32" s="20"/>
      <c r="L32" s="20"/>
      <c r="M32" s="20"/>
      <c r="N32" s="20"/>
      <c r="O32" s="20"/>
      <c r="P32" s="20"/>
      <c r="Q32" s="20"/>
      <c r="R32" s="20"/>
      <c r="S32" s="20"/>
      <c r="T32" s="20"/>
      <c r="U32" s="20"/>
      <c r="V32" s="20"/>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row>
    <row r="33" spans="1:131" ht="13.5" thickBot="1">
      <c r="A33" s="51" t="s">
        <v>77</v>
      </c>
      <c r="B33" s="52"/>
      <c r="C33" s="52"/>
      <c r="D33" s="52"/>
      <c r="E33" s="52"/>
      <c r="F33" s="52"/>
      <c r="G33" s="52"/>
      <c r="H33" s="52"/>
      <c r="I33" s="52"/>
      <c r="J33" s="52"/>
      <c r="K33" s="52"/>
      <c r="L33" s="52"/>
      <c r="M33" s="52"/>
      <c r="N33" s="52"/>
      <c r="O33" s="52"/>
      <c r="P33" s="52"/>
      <c r="Q33" s="52"/>
      <c r="R33" s="52"/>
      <c r="S33" s="52"/>
      <c r="T33" s="52"/>
      <c r="U33" s="52"/>
      <c r="V33" s="52"/>
      <c r="W33" s="52"/>
      <c r="X33" s="52"/>
      <c r="Y33" s="52"/>
      <c r="Z33" s="52"/>
      <c r="AA33" s="52"/>
      <c r="AB33" s="52"/>
      <c r="AC33" s="52"/>
      <c r="AD33" s="52"/>
      <c r="AE33" s="52"/>
      <c r="AF33" s="52"/>
      <c r="AG33" s="52"/>
      <c r="AH33" s="52"/>
      <c r="AI33" s="53"/>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row>
    <row r="34" spans="1:131">
      <c r="A34" s="20"/>
      <c r="B34" s="54" t="s">
        <v>78</v>
      </c>
      <c r="C34" s="55"/>
      <c r="D34" s="55" t="s">
        <v>78</v>
      </c>
      <c r="E34" s="56"/>
      <c r="F34" s="20"/>
      <c r="G34" s="54" t="s">
        <v>79</v>
      </c>
      <c r="H34" s="55"/>
      <c r="I34" s="55"/>
      <c r="J34" s="55"/>
      <c r="K34" s="55"/>
      <c r="L34" s="55"/>
      <c r="M34" s="55"/>
      <c r="N34" s="55"/>
      <c r="O34" s="56"/>
      <c r="P34" s="20"/>
      <c r="Q34" s="54" t="s">
        <v>80</v>
      </c>
      <c r="R34" s="55"/>
      <c r="S34" s="55"/>
      <c r="T34" s="55"/>
      <c r="U34" s="56"/>
      <c r="V34" s="20"/>
      <c r="W34" s="54" t="s">
        <v>81</v>
      </c>
      <c r="X34" s="56"/>
      <c r="Y34" s="20"/>
      <c r="Z34" s="54" t="s">
        <v>82</v>
      </c>
      <c r="AA34" s="55"/>
      <c r="AB34" s="56"/>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row>
    <row r="35" spans="1:131">
      <c r="A35" s="20"/>
      <c r="B35" s="57" t="s">
        <v>85</v>
      </c>
      <c r="C35" s="58" t="s">
        <v>83</v>
      </c>
      <c r="D35" s="58" t="s">
        <v>85</v>
      </c>
      <c r="E35" s="59" t="s">
        <v>83</v>
      </c>
      <c r="F35" s="20"/>
      <c r="G35" s="57" t="s">
        <v>86</v>
      </c>
      <c r="H35" s="58" t="s">
        <v>761</v>
      </c>
      <c r="I35" s="58"/>
      <c r="J35" s="58"/>
      <c r="K35" s="58" t="s">
        <v>324</v>
      </c>
      <c r="L35" s="58"/>
      <c r="M35" s="58"/>
      <c r="N35" s="58"/>
      <c r="O35" s="59"/>
      <c r="P35" s="20"/>
      <c r="Q35" s="57"/>
      <c r="R35" s="58" t="s">
        <v>87</v>
      </c>
      <c r="S35" s="58" t="s">
        <v>88</v>
      </c>
      <c r="T35" s="58" t="s">
        <v>89</v>
      </c>
      <c r="U35" s="59" t="s">
        <v>90</v>
      </c>
      <c r="V35" s="20"/>
      <c r="W35" s="57" t="s">
        <v>91</v>
      </c>
      <c r="X35" s="59">
        <v>20</v>
      </c>
      <c r="Y35" s="20"/>
      <c r="Z35" s="57"/>
      <c r="AA35" s="58" t="s">
        <v>83</v>
      </c>
      <c r="AB35" s="59" t="s">
        <v>84</v>
      </c>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row>
    <row r="36" spans="1:131">
      <c r="A36" s="20"/>
      <c r="B36" s="57" t="s">
        <v>92</v>
      </c>
      <c r="C36" s="58" t="s">
        <v>307</v>
      </c>
      <c r="D36" s="58" t="s">
        <v>92</v>
      </c>
      <c r="E36" s="59" t="s">
        <v>307</v>
      </c>
      <c r="F36" s="20"/>
      <c r="G36" s="57" t="s">
        <v>93</v>
      </c>
      <c r="H36" s="58" t="s">
        <v>308</v>
      </c>
      <c r="I36" s="58"/>
      <c r="J36" s="58"/>
      <c r="K36" s="58" t="s">
        <v>325</v>
      </c>
      <c r="L36" s="58"/>
      <c r="M36" s="58"/>
      <c r="N36" s="58"/>
      <c r="O36" s="59"/>
      <c r="P36" s="20"/>
      <c r="Q36" s="57" t="s">
        <v>94</v>
      </c>
      <c r="R36" s="58">
        <v>6.8012888465852586E-2</v>
      </c>
      <c r="S36" s="58">
        <v>4.387844424080023E-2</v>
      </c>
      <c r="T36" s="58">
        <v>5.3289007766645871E-2</v>
      </c>
      <c r="U36" s="59">
        <v>5.447903102274565E-2</v>
      </c>
      <c r="V36" s="20"/>
      <c r="W36" s="57" t="s">
        <v>95</v>
      </c>
      <c r="X36" s="59">
        <v>2016</v>
      </c>
      <c r="Y36" s="20"/>
      <c r="Z36" s="57" t="s">
        <v>309</v>
      </c>
      <c r="AA36" s="58">
        <v>4.03890184699085E-3</v>
      </c>
      <c r="AB36" s="59">
        <v>0.01</v>
      </c>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row>
    <row r="37" spans="1:131">
      <c r="A37" s="20"/>
      <c r="B37" s="57" t="s">
        <v>97</v>
      </c>
      <c r="C37" s="58" t="s">
        <v>310</v>
      </c>
      <c r="D37" s="58" t="s">
        <v>97</v>
      </c>
      <c r="E37" s="59" t="s">
        <v>310</v>
      </c>
      <c r="F37" s="20"/>
      <c r="G37" s="57" t="s">
        <v>98</v>
      </c>
      <c r="H37" s="58" t="s">
        <v>311</v>
      </c>
      <c r="I37" s="58"/>
      <c r="J37" s="58"/>
      <c r="K37" s="58" t="s">
        <v>326</v>
      </c>
      <c r="L37" s="58"/>
      <c r="M37" s="58"/>
      <c r="N37" s="58"/>
      <c r="O37" s="59"/>
      <c r="P37" s="20"/>
      <c r="Q37" s="57" t="s">
        <v>99</v>
      </c>
      <c r="R37" s="58">
        <v>12</v>
      </c>
      <c r="S37" s="58">
        <v>12</v>
      </c>
      <c r="T37" s="58">
        <v>1</v>
      </c>
      <c r="U37" s="59">
        <v>1</v>
      </c>
      <c r="V37" s="20"/>
      <c r="W37" s="57" t="s">
        <v>100</v>
      </c>
      <c r="X37" s="59">
        <v>2016</v>
      </c>
      <c r="Y37" s="20"/>
      <c r="Z37" s="57" t="s">
        <v>96</v>
      </c>
      <c r="AA37" s="58">
        <v>26</v>
      </c>
      <c r="AB37" s="59">
        <v>0</v>
      </c>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row>
    <row r="38" spans="1:131" ht="13.5" thickBot="1">
      <c r="A38" s="20"/>
      <c r="B38" s="60" t="s">
        <v>101</v>
      </c>
      <c r="C38" s="61" t="s">
        <v>310</v>
      </c>
      <c r="D38" s="61" t="s">
        <v>101</v>
      </c>
      <c r="E38" s="62" t="s">
        <v>310</v>
      </c>
      <c r="F38" s="20"/>
      <c r="G38" s="57" t="s">
        <v>102</v>
      </c>
      <c r="H38" s="58" t="s">
        <v>312</v>
      </c>
      <c r="I38" s="58"/>
      <c r="J38" s="58"/>
      <c r="K38" s="58" t="s">
        <v>325</v>
      </c>
      <c r="L38" s="58"/>
      <c r="M38" s="58"/>
      <c r="N38" s="58"/>
      <c r="O38" s="59"/>
      <c r="P38" s="20"/>
      <c r="Q38" s="57"/>
      <c r="R38" s="58" t="s">
        <v>87</v>
      </c>
      <c r="S38" s="58" t="s">
        <v>88</v>
      </c>
      <c r="T38" s="58" t="s">
        <v>89</v>
      </c>
      <c r="U38" s="59" t="s">
        <v>90</v>
      </c>
      <c r="V38" s="20"/>
      <c r="W38" s="57" t="s">
        <v>103</v>
      </c>
      <c r="X38" s="59">
        <v>2012</v>
      </c>
      <c r="Y38" s="20"/>
      <c r="Z38" s="57" t="s">
        <v>313</v>
      </c>
      <c r="AA38" s="58">
        <v>0.9</v>
      </c>
      <c r="AB38" s="59" t="s">
        <v>314</v>
      </c>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row>
    <row r="39" spans="1:131">
      <c r="A39" s="20"/>
      <c r="B39" s="20"/>
      <c r="C39" s="20"/>
      <c r="D39" s="20"/>
      <c r="E39" s="20"/>
      <c r="F39" s="20"/>
      <c r="G39" s="57" t="s">
        <v>105</v>
      </c>
      <c r="H39" s="58" t="s">
        <v>311</v>
      </c>
      <c r="I39" s="58"/>
      <c r="J39" s="58"/>
      <c r="K39" s="58"/>
      <c r="L39" s="58"/>
      <c r="M39" s="58"/>
      <c r="N39" s="58"/>
      <c r="O39" s="59"/>
      <c r="P39" s="20"/>
      <c r="Q39" s="57" t="s">
        <v>106</v>
      </c>
      <c r="R39" s="58">
        <v>0.35</v>
      </c>
      <c r="S39" s="58">
        <v>0.19500000000000001</v>
      </c>
      <c r="T39" s="58">
        <v>0.45499999999999996</v>
      </c>
      <c r="U39" s="59">
        <v>0</v>
      </c>
      <c r="V39" s="20"/>
      <c r="W39" s="57" t="s">
        <v>107</v>
      </c>
      <c r="X39" s="59">
        <v>0.04</v>
      </c>
      <c r="Y39" s="20"/>
      <c r="Z39" s="57" t="s">
        <v>315</v>
      </c>
      <c r="AA39" s="58">
        <v>4.7399348199455904E-2</v>
      </c>
      <c r="AB39" s="59">
        <v>0</v>
      </c>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row>
    <row r="40" spans="1:131">
      <c r="A40" s="20"/>
      <c r="B40" s="20" t="s">
        <v>108</v>
      </c>
      <c r="C40" s="20" t="s">
        <v>83</v>
      </c>
      <c r="D40" s="20"/>
      <c r="E40" s="20"/>
      <c r="F40" s="20"/>
      <c r="G40" s="57" t="s">
        <v>109</v>
      </c>
      <c r="H40" s="58" t="s">
        <v>316</v>
      </c>
      <c r="I40" s="58"/>
      <c r="J40" s="58"/>
      <c r="K40" s="58" t="s">
        <v>115</v>
      </c>
      <c r="L40" s="58"/>
      <c r="M40" s="58"/>
      <c r="N40" s="58"/>
      <c r="O40" s="59"/>
      <c r="P40" s="20"/>
      <c r="Q40" s="57" t="s">
        <v>110</v>
      </c>
      <c r="R40" s="58">
        <v>1</v>
      </c>
      <c r="S40" s="58">
        <v>0</v>
      </c>
      <c r="T40" s="58">
        <v>0</v>
      </c>
      <c r="U40" s="59">
        <v>0</v>
      </c>
      <c r="V40" s="20"/>
      <c r="W40" s="57" t="s">
        <v>111</v>
      </c>
      <c r="X40" s="59">
        <v>0</v>
      </c>
      <c r="Y40" s="20"/>
      <c r="Z40" s="57" t="s">
        <v>104</v>
      </c>
      <c r="AA40" s="58">
        <v>31</v>
      </c>
      <c r="AB40" s="59">
        <v>0</v>
      </c>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row>
    <row r="41" spans="1:131">
      <c r="A41" s="20"/>
      <c r="B41" s="20" t="s">
        <v>112</v>
      </c>
      <c r="C41" s="20" t="s">
        <v>113</v>
      </c>
      <c r="D41" s="20"/>
      <c r="E41" s="20"/>
      <c r="F41" s="20"/>
      <c r="G41" s="57" t="s">
        <v>114</v>
      </c>
      <c r="H41" s="58" t="s">
        <v>115</v>
      </c>
      <c r="I41" s="58"/>
      <c r="J41" s="58"/>
      <c r="K41" s="58" t="s">
        <v>120</v>
      </c>
      <c r="L41" s="58"/>
      <c r="M41" s="58"/>
      <c r="N41" s="58"/>
      <c r="O41" s="59"/>
      <c r="P41" s="20"/>
      <c r="Q41" s="57" t="s">
        <v>116</v>
      </c>
      <c r="R41" s="58">
        <v>1</v>
      </c>
      <c r="S41" s="58">
        <v>0</v>
      </c>
      <c r="T41" s="58">
        <v>0</v>
      </c>
      <c r="U41" s="59">
        <v>0</v>
      </c>
      <c r="V41" s="20"/>
      <c r="W41" s="57" t="s">
        <v>317</v>
      </c>
      <c r="X41" s="59">
        <v>0.2</v>
      </c>
      <c r="Y41" s="20"/>
      <c r="Z41" s="57" t="s">
        <v>318</v>
      </c>
      <c r="AA41" s="58">
        <v>0.7</v>
      </c>
      <c r="AB41" s="59" t="s">
        <v>314</v>
      </c>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row>
    <row r="42" spans="1:131">
      <c r="A42" s="20"/>
      <c r="B42" s="20" t="s">
        <v>117</v>
      </c>
      <c r="C42" s="20" t="s">
        <v>118</v>
      </c>
      <c r="D42" s="20"/>
      <c r="E42" s="20"/>
      <c r="F42" s="20"/>
      <c r="G42" s="57" t="s">
        <v>119</v>
      </c>
      <c r="H42" s="58" t="s">
        <v>120</v>
      </c>
      <c r="I42" s="58"/>
      <c r="J42" s="58"/>
      <c r="K42" s="58" t="s">
        <v>126</v>
      </c>
      <c r="L42" s="58"/>
      <c r="M42" s="58"/>
      <c r="N42" s="58"/>
      <c r="O42" s="59"/>
      <c r="P42" s="20"/>
      <c r="Q42" s="57" t="s">
        <v>121</v>
      </c>
      <c r="R42" s="58"/>
      <c r="S42" s="58">
        <v>0.3</v>
      </c>
      <c r="T42" s="58">
        <v>0.7</v>
      </c>
      <c r="U42" s="59">
        <v>0</v>
      </c>
      <c r="V42" s="20"/>
      <c r="W42" s="57" t="s">
        <v>122</v>
      </c>
      <c r="X42" s="59">
        <v>0</v>
      </c>
      <c r="Y42" s="20"/>
      <c r="Z42" s="57" t="s">
        <v>319</v>
      </c>
      <c r="AA42" s="58">
        <v>0</v>
      </c>
      <c r="AB42" s="59">
        <v>0</v>
      </c>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row>
    <row r="43" spans="1:131" ht="13.5" thickBot="1">
      <c r="A43" s="20"/>
      <c r="B43" s="20" t="s">
        <v>123</v>
      </c>
      <c r="C43" s="20" t="s">
        <v>124</v>
      </c>
      <c r="D43" s="20"/>
      <c r="E43" s="20"/>
      <c r="F43" s="20"/>
      <c r="G43" s="60" t="s">
        <v>125</v>
      </c>
      <c r="H43" s="61" t="s">
        <v>126</v>
      </c>
      <c r="I43" s="61"/>
      <c r="J43" s="61"/>
      <c r="K43" s="61"/>
      <c r="L43" s="61"/>
      <c r="M43" s="61"/>
      <c r="N43" s="61"/>
      <c r="O43" s="62"/>
      <c r="P43" s="20"/>
      <c r="Q43" s="60" t="s">
        <v>320</v>
      </c>
      <c r="R43" s="61"/>
      <c r="S43" s="61">
        <v>20</v>
      </c>
      <c r="T43" s="61"/>
      <c r="U43" s="62"/>
      <c r="V43" s="20"/>
      <c r="W43" s="60" t="s">
        <v>127</v>
      </c>
      <c r="X43" s="62">
        <v>2018</v>
      </c>
      <c r="Y43" s="20"/>
      <c r="Z43" s="60" t="s">
        <v>321</v>
      </c>
      <c r="AA43" s="61">
        <v>0</v>
      </c>
      <c r="AB43" s="62">
        <v>0</v>
      </c>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row>
    <row r="44" spans="1:131">
      <c r="A44" s="20"/>
      <c r="B44" s="20"/>
      <c r="C44" s="20"/>
      <c r="D44" s="20"/>
      <c r="E44" s="20"/>
      <c r="F44" s="20"/>
      <c r="G44" s="20"/>
      <c r="H44" s="20"/>
      <c r="I44" s="20"/>
      <c r="J44" s="20"/>
      <c r="K44" s="20"/>
      <c r="L44" s="20"/>
      <c r="M44" s="20"/>
      <c r="N44" s="20"/>
      <c r="O44" s="20"/>
      <c r="P44" s="20"/>
      <c r="Q44" s="20"/>
      <c r="R44" s="20"/>
      <c r="S44" s="20"/>
      <c r="T44" s="20"/>
      <c r="U44" s="20"/>
      <c r="V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row>
    <row r="45" spans="1:131">
      <c r="A45" s="20"/>
      <c r="B45" s="20"/>
      <c r="C45" s="20"/>
      <c r="D45" s="20"/>
      <c r="E45" s="20"/>
      <c r="F45" s="20"/>
      <c r="G45" s="20"/>
      <c r="H45" s="20"/>
      <c r="I45" s="20"/>
      <c r="J45" s="20"/>
      <c r="K45" s="20"/>
      <c r="L45" s="20"/>
      <c r="M45" s="20"/>
      <c r="N45" s="20"/>
      <c r="O45" s="20"/>
      <c r="P45" s="20"/>
      <c r="Q45" s="20"/>
      <c r="R45" s="20"/>
      <c r="S45" s="20"/>
      <c r="T45" s="20"/>
      <c r="U45" s="20"/>
      <c r="V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row>
    <row r="46" spans="1:131">
      <c r="A46" s="20"/>
      <c r="B46" s="20"/>
      <c r="C46" s="20"/>
      <c r="D46" s="20"/>
      <c r="E46" s="20"/>
      <c r="F46" s="20"/>
      <c r="G46" s="20"/>
      <c r="H46" s="20"/>
      <c r="I46" s="20"/>
      <c r="J46" s="20"/>
      <c r="K46" s="20"/>
      <c r="L46" s="20"/>
      <c r="M46" s="20"/>
      <c r="N46" s="20"/>
      <c r="O46" s="20"/>
      <c r="P46" s="20"/>
      <c r="Q46" s="20"/>
      <c r="R46" s="20"/>
      <c r="S46" s="20"/>
      <c r="T46" s="20"/>
      <c r="U46" s="20"/>
      <c r="V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row>
    <row r="47" spans="1:131">
      <c r="A47" s="20"/>
      <c r="B47" s="20"/>
      <c r="C47" s="20"/>
      <c r="D47" s="20"/>
      <c r="E47" s="20"/>
      <c r="F47" s="20"/>
      <c r="G47" s="20"/>
      <c r="H47" s="20"/>
      <c r="I47" s="20"/>
      <c r="J47" s="20"/>
      <c r="K47" s="20"/>
      <c r="L47" s="20"/>
      <c r="M47" s="20"/>
      <c r="N47" s="20"/>
      <c r="O47" s="20"/>
      <c r="P47" s="20"/>
      <c r="Q47" s="20"/>
      <c r="R47" s="20"/>
      <c r="S47" s="20"/>
      <c r="T47" s="20"/>
      <c r="U47" s="20"/>
      <c r="V47" s="20"/>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row>
    <row r="48" spans="1:131" s="176" customFormat="1">
      <c r="A48" s="20"/>
      <c r="B48" s="20"/>
      <c r="C48" s="20"/>
      <c r="D48" s="20"/>
      <c r="E48" s="20"/>
      <c r="F48" s="20"/>
      <c r="G48" s="20"/>
      <c r="H48" s="20"/>
      <c r="I48" s="20"/>
      <c r="J48" s="20"/>
      <c r="K48" s="20"/>
      <c r="L48" s="20"/>
      <c r="M48" s="20"/>
      <c r="N48" s="20"/>
      <c r="O48" s="20"/>
      <c r="P48" s="20"/>
      <c r="Q48" s="20"/>
      <c r="R48" s="20"/>
      <c r="S48" s="20"/>
      <c r="T48" s="20"/>
      <c r="U48" s="20"/>
      <c r="V48" s="20"/>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row>
    <row r="49" spans="1:131" s="176" customFormat="1">
      <c r="A49" s="20"/>
      <c r="B49" s="20"/>
      <c r="C49" s="20"/>
      <c r="D49" s="20"/>
      <c r="E49" s="20"/>
      <c r="F49" s="20"/>
      <c r="G49" s="20"/>
      <c r="H49" s="20"/>
      <c r="I49" s="20"/>
      <c r="J49" s="20"/>
      <c r="K49" s="20"/>
      <c r="L49" s="20"/>
      <c r="M49" s="20"/>
      <c r="N49" s="20"/>
      <c r="O49" s="20"/>
      <c r="P49" s="20"/>
      <c r="Q49" s="20"/>
      <c r="R49" s="20"/>
      <c r="S49" s="20"/>
      <c r="T49" s="20"/>
      <c r="U49" s="20"/>
      <c r="V49" s="20"/>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row>
    <row r="50" spans="1:131" s="177" customFormat="1">
      <c r="A50" s="20"/>
      <c r="B50" s="20"/>
      <c r="C50" s="20"/>
      <c r="D50" s="20"/>
      <c r="E50" s="20"/>
      <c r="F50" s="20"/>
      <c r="G50" s="20"/>
      <c r="H50" s="20"/>
      <c r="I50" s="20"/>
      <c r="J50" s="20"/>
      <c r="K50" s="20"/>
      <c r="L50" s="20"/>
      <c r="M50" s="20"/>
      <c r="N50" s="20"/>
      <c r="O50" s="20"/>
      <c r="P50" s="20"/>
      <c r="Q50" s="20"/>
      <c r="R50" s="20"/>
      <c r="S50" s="20"/>
      <c r="T50" s="20"/>
      <c r="U50" s="20"/>
      <c r="V50" s="20"/>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row>
    <row r="51" spans="1:131" s="20" customFormat="1" ht="13.5" thickBot="1">
      <c r="A51" s="51" t="s">
        <v>128</v>
      </c>
      <c r="B51" s="53"/>
      <c r="C51" s="40"/>
      <c r="D51" s="40"/>
      <c r="E51" s="40"/>
      <c r="F51" s="40"/>
      <c r="G51" s="40"/>
      <c r="H51" s="40"/>
      <c r="I51" s="40"/>
      <c r="J51" s="40"/>
      <c r="K51" s="40"/>
      <c r="L51" s="40"/>
      <c r="M51" s="40"/>
      <c r="N51" s="40"/>
      <c r="O51" s="40"/>
      <c r="P51" s="40"/>
      <c r="Q51" s="40"/>
      <c r="R51" s="40"/>
      <c r="S51" s="40"/>
      <c r="T51" s="40"/>
      <c r="U51" s="40"/>
      <c r="V51" s="40"/>
      <c r="W51" s="40"/>
      <c r="X51" s="40"/>
      <c r="Y51" s="40"/>
      <c r="Z51" s="40"/>
      <c r="AA51" s="40"/>
      <c r="AB51" s="40"/>
      <c r="AC51" s="40"/>
      <c r="AD51" s="40"/>
      <c r="AE51" s="40"/>
      <c r="AF51" s="40"/>
      <c r="AG51" s="40"/>
      <c r="AH51" s="40"/>
      <c r="AI51" s="40"/>
      <c r="AJ51" s="40"/>
      <c r="AK51" s="40"/>
      <c r="AL51" s="40"/>
      <c r="AM51" s="40"/>
      <c r="AN51" s="40"/>
      <c r="AO51" s="40"/>
      <c r="AP51" s="40"/>
      <c r="AQ51" s="40"/>
      <c r="AR51" s="40"/>
      <c r="AS51" s="40"/>
      <c r="AT51" s="40"/>
      <c r="AU51" s="40"/>
      <c r="AV51" s="40"/>
      <c r="AW51" s="40"/>
      <c r="AX51" s="40"/>
      <c r="AY51" s="40"/>
      <c r="AZ51" s="40"/>
      <c r="BA51" s="40"/>
      <c r="BB51" s="40"/>
      <c r="BC51" s="40"/>
      <c r="BD51" s="40"/>
      <c r="BE51" s="40"/>
      <c r="BF51" s="40"/>
      <c r="BG51" s="40"/>
      <c r="BH51" s="40"/>
      <c r="BI51" s="40"/>
      <c r="BJ51" s="40"/>
      <c r="BK51" s="40"/>
      <c r="BL51" s="40"/>
      <c r="BM51" s="40"/>
      <c r="BN51" s="40"/>
      <c r="BO51" s="40"/>
      <c r="BP51" s="40"/>
      <c r="BQ51" s="40"/>
      <c r="BR51" s="40"/>
      <c r="BS51" s="40"/>
      <c r="BT51" s="40"/>
      <c r="BU51" s="40"/>
      <c r="BV51" s="40"/>
      <c r="BW51" s="40"/>
      <c r="BX51" s="40"/>
      <c r="BY51" s="40"/>
      <c r="BZ51" s="40"/>
      <c r="CA51" s="40"/>
      <c r="CB51" s="40"/>
      <c r="CC51" s="40"/>
      <c r="CD51" s="40"/>
      <c r="CE51" s="40"/>
      <c r="CF51" s="40"/>
      <c r="CG51" s="40"/>
      <c r="CH51" s="40"/>
      <c r="CI51" s="40"/>
      <c r="CJ51" s="40"/>
      <c r="CK51" s="40"/>
      <c r="CL51" s="40"/>
      <c r="CM51" s="40"/>
      <c r="CN51" s="40"/>
      <c r="CO51" s="40"/>
      <c r="CP51" s="40"/>
      <c r="CQ51" s="40"/>
      <c r="CR51" s="40"/>
      <c r="CS51" s="40"/>
      <c r="CT51" s="40"/>
      <c r="CU51" s="40"/>
      <c r="CV51" s="40"/>
      <c r="CW51" s="40"/>
    </row>
    <row r="52" spans="1:131" s="20" customFormat="1" ht="26.25" thickBot="1">
      <c r="A52" s="63" t="s">
        <v>129</v>
      </c>
      <c r="B52" s="64"/>
      <c r="C52" s="65" t="s">
        <v>130</v>
      </c>
      <c r="D52" s="66"/>
      <c r="E52" s="66"/>
      <c r="F52" s="66"/>
      <c r="G52" s="66"/>
      <c r="H52" s="66"/>
      <c r="I52" s="66"/>
      <c r="J52" s="66"/>
      <c r="K52" s="67"/>
      <c r="L52" s="65" t="s">
        <v>131</v>
      </c>
      <c r="M52" s="66"/>
      <c r="N52" s="66"/>
      <c r="O52" s="66"/>
      <c r="P52" s="66"/>
      <c r="Q52" s="67"/>
      <c r="R52" s="65" t="s">
        <v>132</v>
      </c>
      <c r="S52" s="66"/>
      <c r="T52" s="66"/>
      <c r="U52" s="67"/>
      <c r="V52" s="65" t="s">
        <v>133</v>
      </c>
      <c r="W52" s="66"/>
      <c r="X52" s="66"/>
      <c r="Y52" s="67"/>
      <c r="Z52" s="65" t="s">
        <v>134</v>
      </c>
      <c r="AA52" s="66"/>
      <c r="AB52" s="66"/>
      <c r="AC52" s="67"/>
      <c r="AD52" s="65" t="s">
        <v>135</v>
      </c>
      <c r="AE52" s="66"/>
      <c r="AF52" s="66"/>
      <c r="AG52" s="67"/>
      <c r="AH52" s="65" t="s">
        <v>136</v>
      </c>
      <c r="AI52" s="66"/>
      <c r="AJ52" s="66"/>
      <c r="AK52" s="66"/>
      <c r="AL52" s="67"/>
      <c r="AM52" s="65" t="s">
        <v>137</v>
      </c>
      <c r="AN52" s="66"/>
      <c r="AO52" s="66"/>
      <c r="AP52" s="66"/>
      <c r="AQ52" s="66"/>
      <c r="AR52" s="66"/>
      <c r="AS52" s="67"/>
      <c r="AT52" s="65" t="s">
        <v>138</v>
      </c>
      <c r="AU52" s="66"/>
      <c r="AV52" s="66"/>
      <c r="AW52" s="66"/>
      <c r="AX52" s="66"/>
      <c r="AY52" s="66"/>
      <c r="AZ52" s="67"/>
      <c r="BA52" s="65" t="s">
        <v>139</v>
      </c>
      <c r="BB52" s="66"/>
      <c r="BC52" s="66"/>
      <c r="BD52" s="66"/>
      <c r="BE52" s="66"/>
      <c r="BF52" s="67"/>
      <c r="BG52" s="65" t="s">
        <v>140</v>
      </c>
      <c r="BH52" s="67"/>
      <c r="BI52" s="65" t="s">
        <v>141</v>
      </c>
      <c r="BJ52" s="66"/>
      <c r="BK52" s="66"/>
      <c r="BL52" s="66"/>
      <c r="BM52" s="67"/>
      <c r="BN52" s="65" t="s">
        <v>142</v>
      </c>
      <c r="BO52" s="66"/>
      <c r="BP52" s="66"/>
      <c r="BQ52" s="66"/>
      <c r="BR52" s="66"/>
      <c r="BS52" s="66"/>
      <c r="BT52" s="66"/>
      <c r="BU52" s="66"/>
      <c r="BV52" s="66"/>
      <c r="BW52" s="66"/>
      <c r="BX52" s="66"/>
      <c r="BY52" s="66"/>
      <c r="BZ52" s="66"/>
      <c r="CA52" s="66"/>
      <c r="CB52" s="66"/>
      <c r="CC52" s="67"/>
      <c r="CD52" s="65" t="s">
        <v>143</v>
      </c>
      <c r="CE52" s="67"/>
      <c r="CF52" s="65" t="s">
        <v>144</v>
      </c>
      <c r="CG52" s="66"/>
      <c r="CH52" s="66"/>
      <c r="CI52" s="66"/>
      <c r="CJ52" s="66"/>
      <c r="CK52" s="67"/>
      <c r="CL52" s="68"/>
      <c r="CM52" s="65" t="s">
        <v>18</v>
      </c>
      <c r="CN52" s="66"/>
      <c r="CO52" s="66"/>
      <c r="CP52" s="67"/>
      <c r="CQ52" s="65" t="s">
        <v>145</v>
      </c>
      <c r="CR52" s="66"/>
      <c r="CS52" s="66"/>
      <c r="CT52" s="66"/>
      <c r="CU52" s="67"/>
      <c r="CV52" s="65" t="s">
        <v>146</v>
      </c>
      <c r="CW52" s="67"/>
    </row>
    <row r="53" spans="1:131" s="20" customFormat="1" ht="127.5">
      <c r="A53" s="69" t="s">
        <v>147</v>
      </c>
      <c r="B53" s="70" t="s">
        <v>148</v>
      </c>
      <c r="C53" s="71" t="s">
        <v>9</v>
      </c>
      <c r="D53" s="71" t="s">
        <v>149</v>
      </c>
      <c r="E53" s="71" t="s">
        <v>150</v>
      </c>
      <c r="F53" s="71" t="s">
        <v>151</v>
      </c>
      <c r="G53" s="71" t="s">
        <v>152</v>
      </c>
      <c r="H53" s="71" t="s">
        <v>153</v>
      </c>
      <c r="I53" s="71" t="s">
        <v>154</v>
      </c>
      <c r="J53" s="71" t="s">
        <v>155</v>
      </c>
      <c r="K53" s="71" t="s">
        <v>156</v>
      </c>
      <c r="L53" s="71" t="s">
        <v>157</v>
      </c>
      <c r="M53" s="71" t="s">
        <v>158</v>
      </c>
      <c r="N53" s="71" t="s">
        <v>159</v>
      </c>
      <c r="O53" s="71" t="s">
        <v>160</v>
      </c>
      <c r="P53" s="71" t="s">
        <v>161</v>
      </c>
      <c r="Q53" s="71" t="s">
        <v>162</v>
      </c>
      <c r="R53" s="71" t="s">
        <v>163</v>
      </c>
      <c r="S53" s="71" t="s">
        <v>164</v>
      </c>
      <c r="T53" s="71" t="s">
        <v>165</v>
      </c>
      <c r="U53" s="71" t="s">
        <v>87</v>
      </c>
      <c r="V53" s="71" t="s">
        <v>163</v>
      </c>
      <c r="W53" s="71" t="s">
        <v>164</v>
      </c>
      <c r="X53" s="71" t="s">
        <v>165</v>
      </c>
      <c r="Y53" s="71" t="s">
        <v>87</v>
      </c>
      <c r="Z53" s="71" t="s">
        <v>163</v>
      </c>
      <c r="AA53" s="71" t="s">
        <v>164</v>
      </c>
      <c r="AB53" s="71" t="s">
        <v>165</v>
      </c>
      <c r="AC53" s="71" t="s">
        <v>87</v>
      </c>
      <c r="AD53" s="71" t="s">
        <v>163</v>
      </c>
      <c r="AE53" s="71" t="s">
        <v>164</v>
      </c>
      <c r="AF53" s="71" t="s">
        <v>165</v>
      </c>
      <c r="AG53" s="71" t="s">
        <v>87</v>
      </c>
      <c r="AH53" s="71" t="s">
        <v>163</v>
      </c>
      <c r="AI53" s="71" t="s">
        <v>164</v>
      </c>
      <c r="AJ53" s="71" t="s">
        <v>165</v>
      </c>
      <c r="AK53" s="71" t="s">
        <v>87</v>
      </c>
      <c r="AL53" s="71" t="s">
        <v>166</v>
      </c>
      <c r="AM53" s="71" t="s">
        <v>167</v>
      </c>
      <c r="AN53" s="71" t="s">
        <v>168</v>
      </c>
      <c r="AO53" s="71" t="s">
        <v>169</v>
      </c>
      <c r="AP53" s="71" t="s">
        <v>170</v>
      </c>
      <c r="AQ53" s="71" t="s">
        <v>171</v>
      </c>
      <c r="AR53" s="71" t="s">
        <v>172</v>
      </c>
      <c r="AS53" s="71" t="s">
        <v>173</v>
      </c>
      <c r="AT53" s="71" t="s">
        <v>174</v>
      </c>
      <c r="AU53" s="71" t="s">
        <v>175</v>
      </c>
      <c r="AV53" s="71" t="s">
        <v>176</v>
      </c>
      <c r="AW53" s="71" t="s">
        <v>177</v>
      </c>
      <c r="AX53" s="71" t="s">
        <v>178</v>
      </c>
      <c r="AY53" s="71" t="s">
        <v>179</v>
      </c>
      <c r="AZ53" s="71" t="s">
        <v>180</v>
      </c>
      <c r="BA53" s="71" t="s">
        <v>181</v>
      </c>
      <c r="BB53" s="71" t="s">
        <v>182</v>
      </c>
      <c r="BC53" s="71" t="s">
        <v>183</v>
      </c>
      <c r="BD53" s="71" t="s">
        <v>184</v>
      </c>
      <c r="BE53" s="71" t="s">
        <v>185</v>
      </c>
      <c r="BF53" s="71" t="s">
        <v>186</v>
      </c>
      <c r="BG53" s="71" t="s">
        <v>187</v>
      </c>
      <c r="BH53" s="71" t="s">
        <v>188</v>
      </c>
      <c r="BI53" s="71" t="s">
        <v>189</v>
      </c>
      <c r="BJ53" s="71" t="s">
        <v>190</v>
      </c>
      <c r="BK53" s="71" t="s">
        <v>191</v>
      </c>
      <c r="BL53" s="71" t="s">
        <v>192</v>
      </c>
      <c r="BM53" s="71" t="s">
        <v>193</v>
      </c>
      <c r="BN53" s="71" t="s">
        <v>194</v>
      </c>
      <c r="BO53" s="71" t="s">
        <v>195</v>
      </c>
      <c r="BP53" s="71" t="s">
        <v>196</v>
      </c>
      <c r="BQ53" s="71" t="s">
        <v>197</v>
      </c>
      <c r="BR53" s="71" t="s">
        <v>198</v>
      </c>
      <c r="BS53" s="71" t="s">
        <v>199</v>
      </c>
      <c r="BT53" s="71" t="s">
        <v>200</v>
      </c>
      <c r="BU53" s="71" t="s">
        <v>201</v>
      </c>
      <c r="BV53" s="71" t="s">
        <v>202</v>
      </c>
      <c r="BW53" s="71" t="s">
        <v>203</v>
      </c>
      <c r="BX53" s="71" t="s">
        <v>204</v>
      </c>
      <c r="BY53" s="71" t="s">
        <v>205</v>
      </c>
      <c r="BZ53" s="71" t="s">
        <v>206</v>
      </c>
      <c r="CA53" s="71" t="s">
        <v>207</v>
      </c>
      <c r="CB53" s="71" t="s">
        <v>208</v>
      </c>
      <c r="CC53" s="71" t="s">
        <v>209</v>
      </c>
      <c r="CD53" s="71" t="s">
        <v>210</v>
      </c>
      <c r="CE53" s="71" t="s">
        <v>48</v>
      </c>
      <c r="CF53" s="71" t="s">
        <v>211</v>
      </c>
      <c r="CG53" s="71" t="s">
        <v>212</v>
      </c>
      <c r="CH53" s="71" t="s">
        <v>213</v>
      </c>
      <c r="CI53" s="71" t="s">
        <v>327</v>
      </c>
      <c r="CJ53" s="71" t="s">
        <v>328</v>
      </c>
      <c r="CK53" s="71" t="s">
        <v>329</v>
      </c>
      <c r="CL53" s="71"/>
      <c r="CM53" s="71" t="s">
        <v>214</v>
      </c>
      <c r="CN53" s="71" t="s">
        <v>215</v>
      </c>
      <c r="CO53" s="71" t="s">
        <v>216</v>
      </c>
      <c r="CP53" s="71" t="s">
        <v>217</v>
      </c>
      <c r="CQ53" s="71" t="s">
        <v>218</v>
      </c>
      <c r="CR53" s="71" t="s">
        <v>219</v>
      </c>
      <c r="CS53" s="71" t="s">
        <v>220</v>
      </c>
      <c r="CT53" s="71" t="s">
        <v>221</v>
      </c>
      <c r="CU53" s="71" t="s">
        <v>222</v>
      </c>
      <c r="CV53" s="71" t="s">
        <v>223</v>
      </c>
      <c r="CW53" s="72" t="s">
        <v>224</v>
      </c>
    </row>
    <row r="54" spans="1:131" s="20" customFormat="1">
      <c r="A54" s="20" t="s">
        <v>749</v>
      </c>
      <c r="B54" s="20" t="s">
        <v>749</v>
      </c>
      <c r="C54" s="40">
        <v>10</v>
      </c>
      <c r="D54" s="40">
        <v>9.454977581921101</v>
      </c>
      <c r="E54" s="40">
        <v>0</v>
      </c>
      <c r="F54" s="40">
        <v>3.1083153124410465</v>
      </c>
      <c r="G54" s="40">
        <v>0</v>
      </c>
      <c r="H54" s="40">
        <v>0</v>
      </c>
      <c r="I54" s="40" t="s">
        <v>716</v>
      </c>
      <c r="J54" s="40"/>
      <c r="K54" s="40"/>
      <c r="L54" s="40">
        <v>10.158626007806667</v>
      </c>
      <c r="M54" s="40">
        <v>1.3696744567852645E-3</v>
      </c>
      <c r="N54" s="40">
        <v>1.3597887607779027E-3</v>
      </c>
      <c r="O54" s="40">
        <v>0</v>
      </c>
      <c r="P54" s="40">
        <v>0</v>
      </c>
      <c r="Q54" s="40">
        <v>0</v>
      </c>
      <c r="R54" s="40">
        <v>0.61983959573759784</v>
      </c>
      <c r="S54" s="40">
        <v>1.4323550286792697</v>
      </c>
      <c r="T54" s="40">
        <v>0</v>
      </c>
      <c r="U54" s="40">
        <v>3.7268848951310449</v>
      </c>
      <c r="V54" s="40" t="s">
        <v>225</v>
      </c>
      <c r="W54" s="40" t="s">
        <v>225</v>
      </c>
      <c r="X54" s="40" t="s">
        <v>225</v>
      </c>
      <c r="Y54" s="40" t="s">
        <v>225</v>
      </c>
      <c r="Z54" s="40">
        <v>0</v>
      </c>
      <c r="AA54" s="40">
        <v>0</v>
      </c>
      <c r="AB54" s="40">
        <v>0</v>
      </c>
      <c r="AC54" s="40">
        <v>0</v>
      </c>
      <c r="AD54" s="40">
        <v>0</v>
      </c>
      <c r="AE54" s="40">
        <v>0</v>
      </c>
      <c r="AF54" s="40">
        <v>0</v>
      </c>
      <c r="AG54" s="40">
        <v>0</v>
      </c>
      <c r="AH54" s="40">
        <v>0.61983959573759784</v>
      </c>
      <c r="AI54" s="40">
        <v>1.4323550286792697</v>
      </c>
      <c r="AJ54" s="40">
        <v>0</v>
      </c>
      <c r="AK54" s="40">
        <v>3.7268848951310449</v>
      </c>
      <c r="AL54" s="40">
        <v>5.7790795195479125</v>
      </c>
      <c r="AM54" s="40">
        <v>5.2586038002716355</v>
      </c>
      <c r="AN54" s="40">
        <v>0.48397239420603011</v>
      </c>
      <c r="AO54" s="40">
        <v>0</v>
      </c>
      <c r="AP54" s="40">
        <v>0</v>
      </c>
      <c r="AQ54" s="40">
        <v>5.7425761944776657</v>
      </c>
      <c r="AR54" s="40">
        <v>0.61983959573759784</v>
      </c>
      <c r="AS54" s="73">
        <v>9.2646165781714931</v>
      </c>
      <c r="AT54" s="40">
        <v>5.2586038002716355</v>
      </c>
      <c r="AU54" s="40">
        <v>0.57287916359491764</v>
      </c>
      <c r="AV54" s="40">
        <v>0</v>
      </c>
      <c r="AW54" s="40">
        <v>0</v>
      </c>
      <c r="AX54" s="40">
        <v>5.8314829638665531</v>
      </c>
      <c r="AY54" s="40">
        <v>1.4323550286792697</v>
      </c>
      <c r="AZ54" s="73">
        <v>4.0712552733825937</v>
      </c>
      <c r="BA54" s="40">
        <v>5.2586038002716355</v>
      </c>
      <c r="BB54" s="40">
        <v>1.0568515578009476</v>
      </c>
      <c r="BC54" s="40">
        <v>0</v>
      </c>
      <c r="BD54" s="40">
        <v>0</v>
      </c>
      <c r="BE54" s="40">
        <v>6.3154553580725832</v>
      </c>
      <c r="BF54" s="40">
        <v>2.0521946244168676</v>
      </c>
      <c r="BG54" s="40">
        <v>7.2095463464037239</v>
      </c>
      <c r="BH54" s="73">
        <v>3.0774154083300571</v>
      </c>
      <c r="BI54" s="40">
        <v>4.4896703887231197</v>
      </c>
      <c r="BJ54" s="40">
        <v>10.374945393327826</v>
      </c>
      <c r="BK54" s="40">
        <v>0</v>
      </c>
      <c r="BL54" s="40">
        <v>26.994862656261855</v>
      </c>
      <c r="BM54" s="40">
        <v>41.859478438312799</v>
      </c>
      <c r="BN54" s="40">
        <v>5.2586038002716355</v>
      </c>
      <c r="BO54" s="40">
        <v>0</v>
      </c>
      <c r="BP54" s="40">
        <v>1.0568515578009476</v>
      </c>
      <c r="BQ54" s="40">
        <v>0</v>
      </c>
      <c r="BR54" s="40">
        <v>0</v>
      </c>
      <c r="BS54" s="40">
        <v>0</v>
      </c>
      <c r="BT54" s="40">
        <v>0</v>
      </c>
      <c r="BU54" s="40">
        <v>0</v>
      </c>
      <c r="BV54" s="40">
        <v>0</v>
      </c>
      <c r="BW54" s="40">
        <v>0</v>
      </c>
      <c r="BX54" s="40">
        <v>5.7790795195479125</v>
      </c>
      <c r="BY54" s="40"/>
      <c r="BZ54" s="40">
        <v>0</v>
      </c>
      <c r="CA54" s="40">
        <v>0</v>
      </c>
      <c r="CB54" s="40">
        <v>6.3154553580725832</v>
      </c>
      <c r="CC54" s="40">
        <v>5.7790795195479125</v>
      </c>
      <c r="CD54" s="73">
        <v>1.092813368757146</v>
      </c>
      <c r="CE54" s="40">
        <v>34.204409002665578</v>
      </c>
      <c r="CF54" s="40">
        <v>9.6507844193338285E-2</v>
      </c>
      <c r="CG54" s="40">
        <v>0</v>
      </c>
      <c r="CH54" s="40">
        <v>9.6507844193338285E-2</v>
      </c>
      <c r="CI54" s="40">
        <v>4.8253473537081667E-3</v>
      </c>
      <c r="CJ54" s="40">
        <v>0</v>
      </c>
      <c r="CK54" s="40">
        <v>4.8253473537081667E-3</v>
      </c>
      <c r="CL54" s="40"/>
      <c r="CM54" s="40">
        <v>0</v>
      </c>
      <c r="CN54" s="40"/>
      <c r="CO54" s="40">
        <v>0</v>
      </c>
      <c r="CP54" s="40">
        <v>0</v>
      </c>
      <c r="CQ54" s="40">
        <v>0</v>
      </c>
      <c r="CR54" s="40">
        <v>0</v>
      </c>
      <c r="CS54" s="40">
        <v>0</v>
      </c>
      <c r="CT54" s="40">
        <v>0</v>
      </c>
      <c r="CU54" s="40">
        <v>0</v>
      </c>
      <c r="CV54" s="40">
        <v>9999</v>
      </c>
      <c r="CW54" s="73">
        <v>9999</v>
      </c>
    </row>
    <row r="55" spans="1:131" s="20" customFormat="1">
      <c r="A55" s="20" t="s">
        <v>751</v>
      </c>
      <c r="B55" s="20" t="s">
        <v>751</v>
      </c>
      <c r="C55" s="40">
        <v>10</v>
      </c>
      <c r="D55" s="40">
        <v>9.4549775819210993</v>
      </c>
      <c r="E55" s="40">
        <v>0</v>
      </c>
      <c r="F55" s="40">
        <v>3.1083153124410461</v>
      </c>
      <c r="G55" s="40">
        <v>0</v>
      </c>
      <c r="H55" s="40">
        <v>0</v>
      </c>
      <c r="I55" s="40" t="s">
        <v>716</v>
      </c>
      <c r="J55" s="40"/>
      <c r="K55" s="40"/>
      <c r="L55" s="40">
        <v>10.158626007806665</v>
      </c>
      <c r="M55" s="40">
        <v>1.3696744567852643E-3</v>
      </c>
      <c r="N55" s="40">
        <v>1.3597887607779025E-3</v>
      </c>
      <c r="O55" s="40">
        <v>0</v>
      </c>
      <c r="P55" s="40">
        <v>0</v>
      </c>
      <c r="Q55" s="40">
        <v>0</v>
      </c>
      <c r="R55" s="40">
        <v>0.61983959573759784</v>
      </c>
      <c r="S55" s="40">
        <v>1.4323550286792694</v>
      </c>
      <c r="T55" s="40">
        <v>0</v>
      </c>
      <c r="U55" s="40">
        <v>3.726884895131044</v>
      </c>
      <c r="V55" s="40" t="s">
        <v>225</v>
      </c>
      <c r="W55" s="40" t="s">
        <v>225</v>
      </c>
      <c r="X55" s="40" t="s">
        <v>225</v>
      </c>
      <c r="Y55" s="40" t="s">
        <v>225</v>
      </c>
      <c r="Z55" s="40">
        <v>0</v>
      </c>
      <c r="AA55" s="40">
        <v>0</v>
      </c>
      <c r="AB55" s="40">
        <v>0</v>
      </c>
      <c r="AC55" s="40">
        <v>0</v>
      </c>
      <c r="AD55" s="40">
        <v>0</v>
      </c>
      <c r="AE55" s="40">
        <v>0</v>
      </c>
      <c r="AF55" s="40">
        <v>0</v>
      </c>
      <c r="AG55" s="40">
        <v>0</v>
      </c>
      <c r="AH55" s="40">
        <v>0.61983959573759784</v>
      </c>
      <c r="AI55" s="40">
        <v>1.4323550286792694</v>
      </c>
      <c r="AJ55" s="40">
        <v>0</v>
      </c>
      <c r="AK55" s="40">
        <v>3.726884895131044</v>
      </c>
      <c r="AL55" s="40">
        <v>5.7790795195479117</v>
      </c>
      <c r="AM55" s="40">
        <v>5.2586038002716338</v>
      </c>
      <c r="AN55" s="40">
        <v>0.48397239420603</v>
      </c>
      <c r="AO55" s="40">
        <v>0</v>
      </c>
      <c r="AP55" s="40">
        <v>0</v>
      </c>
      <c r="AQ55" s="40">
        <v>5.7425761944776639</v>
      </c>
      <c r="AR55" s="40">
        <v>0.61983959573759784</v>
      </c>
      <c r="AS55" s="73">
        <v>9.2646165781714913</v>
      </c>
      <c r="AT55" s="40">
        <v>5.2586038002716338</v>
      </c>
      <c r="AU55" s="40">
        <v>0.57287916359491764</v>
      </c>
      <c r="AV55" s="40">
        <v>0</v>
      </c>
      <c r="AW55" s="40">
        <v>0</v>
      </c>
      <c r="AX55" s="40">
        <v>5.8314829638665513</v>
      </c>
      <c r="AY55" s="40">
        <v>1.4323550286792694</v>
      </c>
      <c r="AZ55" s="73">
        <v>4.0712552733825929</v>
      </c>
      <c r="BA55" s="40">
        <v>5.2586038002716338</v>
      </c>
      <c r="BB55" s="40">
        <v>1.0568515578009476</v>
      </c>
      <c r="BC55" s="40">
        <v>0</v>
      </c>
      <c r="BD55" s="40">
        <v>0</v>
      </c>
      <c r="BE55" s="40">
        <v>6.3154553580725814</v>
      </c>
      <c r="BF55" s="40">
        <v>2.0521946244168672</v>
      </c>
      <c r="BG55" s="40">
        <v>7.2095463464037186</v>
      </c>
      <c r="BH55" s="73">
        <v>3.0774154083300571</v>
      </c>
      <c r="BI55" s="40">
        <v>4.4896703887231206</v>
      </c>
      <c r="BJ55" s="40">
        <v>10.374945393327826</v>
      </c>
      <c r="BK55" s="40">
        <v>0</v>
      </c>
      <c r="BL55" s="40">
        <v>26.994862656261851</v>
      </c>
      <c r="BM55" s="40">
        <v>41.859478438312799</v>
      </c>
      <c r="BN55" s="40">
        <v>5.2586038002716338</v>
      </c>
      <c r="BO55" s="40">
        <v>0</v>
      </c>
      <c r="BP55" s="40">
        <v>1.0568515578009476</v>
      </c>
      <c r="BQ55" s="40">
        <v>0</v>
      </c>
      <c r="BR55" s="40">
        <v>0</v>
      </c>
      <c r="BS55" s="40">
        <v>0</v>
      </c>
      <c r="BT55" s="40">
        <v>0</v>
      </c>
      <c r="BU55" s="40">
        <v>0</v>
      </c>
      <c r="BV55" s="40">
        <v>0</v>
      </c>
      <c r="BW55" s="40">
        <v>0</v>
      </c>
      <c r="BX55" s="40">
        <v>5.7790795195479117</v>
      </c>
      <c r="BY55" s="40"/>
      <c r="BZ55" s="40">
        <v>0</v>
      </c>
      <c r="CA55" s="40">
        <v>0</v>
      </c>
      <c r="CB55" s="40">
        <v>6.3154553580725814</v>
      </c>
      <c r="CC55" s="40">
        <v>5.7790795195479117</v>
      </c>
      <c r="CD55" s="73">
        <v>1.092813368757146</v>
      </c>
      <c r="CE55" s="40">
        <v>34.204409002665578</v>
      </c>
      <c r="CF55" s="40">
        <v>9.6507844193338285E-2</v>
      </c>
      <c r="CG55" s="40">
        <v>0</v>
      </c>
      <c r="CH55" s="40">
        <v>9.6507844193338285E-2</v>
      </c>
      <c r="CI55" s="40">
        <v>4.825347353708165E-3</v>
      </c>
      <c r="CJ55" s="40">
        <v>0</v>
      </c>
      <c r="CK55" s="40">
        <v>4.825347353708165E-3</v>
      </c>
      <c r="CL55" s="40"/>
      <c r="CM55" s="40">
        <v>0</v>
      </c>
      <c r="CN55" s="40"/>
      <c r="CO55" s="40">
        <v>0</v>
      </c>
      <c r="CP55" s="40">
        <v>0</v>
      </c>
      <c r="CQ55" s="40">
        <v>0</v>
      </c>
      <c r="CR55" s="40">
        <v>0</v>
      </c>
      <c r="CS55" s="40">
        <v>0</v>
      </c>
      <c r="CT55" s="40">
        <v>0</v>
      </c>
      <c r="CU55" s="40">
        <v>0</v>
      </c>
      <c r="CV55" s="40">
        <v>9999</v>
      </c>
      <c r="CW55" s="73">
        <v>9999</v>
      </c>
    </row>
    <row r="56" spans="1:131" s="20" customFormat="1">
      <c r="A56" s="20" t="s">
        <v>750</v>
      </c>
      <c r="B56" s="20" t="s">
        <v>750</v>
      </c>
      <c r="C56" s="40">
        <v>10</v>
      </c>
      <c r="D56" s="40">
        <v>9.454977581921101</v>
      </c>
      <c r="E56" s="40">
        <v>0</v>
      </c>
      <c r="F56" s="40">
        <v>3.1083153124410465</v>
      </c>
      <c r="G56" s="40">
        <v>0</v>
      </c>
      <c r="H56" s="40">
        <v>0</v>
      </c>
      <c r="I56" s="40" t="s">
        <v>716</v>
      </c>
      <c r="J56" s="40"/>
      <c r="K56" s="40"/>
      <c r="L56" s="40">
        <v>10.158626007806667</v>
      </c>
      <c r="M56" s="40">
        <v>1.3696744567852645E-3</v>
      </c>
      <c r="N56" s="40">
        <v>1.3597887607779027E-3</v>
      </c>
      <c r="O56" s="40">
        <v>0</v>
      </c>
      <c r="P56" s="40">
        <v>0</v>
      </c>
      <c r="Q56" s="40">
        <v>0</v>
      </c>
      <c r="R56" s="40">
        <v>0.61983959573759784</v>
      </c>
      <c r="S56" s="40">
        <v>1.4323550286792697</v>
      </c>
      <c r="T56" s="40">
        <v>0</v>
      </c>
      <c r="U56" s="40">
        <v>3.7268848951310449</v>
      </c>
      <c r="V56" s="40" t="s">
        <v>225</v>
      </c>
      <c r="W56" s="40" t="s">
        <v>225</v>
      </c>
      <c r="X56" s="40" t="s">
        <v>225</v>
      </c>
      <c r="Y56" s="40" t="s">
        <v>225</v>
      </c>
      <c r="Z56" s="40">
        <v>0</v>
      </c>
      <c r="AA56" s="40">
        <v>0</v>
      </c>
      <c r="AB56" s="40">
        <v>0</v>
      </c>
      <c r="AC56" s="40">
        <v>0</v>
      </c>
      <c r="AD56" s="40">
        <v>0</v>
      </c>
      <c r="AE56" s="40">
        <v>0</v>
      </c>
      <c r="AF56" s="40">
        <v>0</v>
      </c>
      <c r="AG56" s="40">
        <v>0</v>
      </c>
      <c r="AH56" s="40">
        <v>0.61983959573759784</v>
      </c>
      <c r="AI56" s="40">
        <v>1.4323550286792697</v>
      </c>
      <c r="AJ56" s="40">
        <v>0</v>
      </c>
      <c r="AK56" s="40">
        <v>3.7268848951310449</v>
      </c>
      <c r="AL56" s="40">
        <v>5.7790795195479125</v>
      </c>
      <c r="AM56" s="40">
        <v>5.2586038002716355</v>
      </c>
      <c r="AN56" s="40">
        <v>0.48397239420603011</v>
      </c>
      <c r="AO56" s="40">
        <v>0</v>
      </c>
      <c r="AP56" s="40">
        <v>0</v>
      </c>
      <c r="AQ56" s="40">
        <v>5.7425761944776657</v>
      </c>
      <c r="AR56" s="40">
        <v>0.61983959573759784</v>
      </c>
      <c r="AS56" s="73">
        <v>9.2646165781714931</v>
      </c>
      <c r="AT56" s="40">
        <v>5.2586038002716355</v>
      </c>
      <c r="AU56" s="40">
        <v>0.57287916359491764</v>
      </c>
      <c r="AV56" s="40">
        <v>0</v>
      </c>
      <c r="AW56" s="40">
        <v>0</v>
      </c>
      <c r="AX56" s="40">
        <v>5.8314829638665531</v>
      </c>
      <c r="AY56" s="40">
        <v>1.4323550286792697</v>
      </c>
      <c r="AZ56" s="73">
        <v>4.0712552733825937</v>
      </c>
      <c r="BA56" s="40">
        <v>5.2586038002716355</v>
      </c>
      <c r="BB56" s="40">
        <v>1.0568515578009476</v>
      </c>
      <c r="BC56" s="40">
        <v>0</v>
      </c>
      <c r="BD56" s="40">
        <v>0</v>
      </c>
      <c r="BE56" s="40">
        <v>6.3154553580725832</v>
      </c>
      <c r="BF56" s="40">
        <v>2.0521946244168676</v>
      </c>
      <c r="BG56" s="40">
        <v>7.2095463464037239</v>
      </c>
      <c r="BH56" s="73">
        <v>3.0774154083300571</v>
      </c>
      <c r="BI56" s="40">
        <v>4.4896703887231197</v>
      </c>
      <c r="BJ56" s="40">
        <v>10.374945393327826</v>
      </c>
      <c r="BK56" s="40">
        <v>0</v>
      </c>
      <c r="BL56" s="40">
        <v>26.994862656261855</v>
      </c>
      <c r="BM56" s="40">
        <v>41.859478438312799</v>
      </c>
      <c r="BN56" s="40">
        <v>5.2586038002716355</v>
      </c>
      <c r="BO56" s="40">
        <v>0</v>
      </c>
      <c r="BP56" s="40">
        <v>1.0568515578009476</v>
      </c>
      <c r="BQ56" s="40">
        <v>0</v>
      </c>
      <c r="BR56" s="40">
        <v>0</v>
      </c>
      <c r="BS56" s="40">
        <v>0</v>
      </c>
      <c r="BT56" s="40">
        <v>0</v>
      </c>
      <c r="BU56" s="40">
        <v>0</v>
      </c>
      <c r="BV56" s="40">
        <v>0</v>
      </c>
      <c r="BW56" s="40">
        <v>0</v>
      </c>
      <c r="BX56" s="40">
        <v>5.7790795195479125</v>
      </c>
      <c r="BY56" s="40"/>
      <c r="BZ56" s="40">
        <v>0</v>
      </c>
      <c r="CA56" s="40">
        <v>0</v>
      </c>
      <c r="CB56" s="40">
        <v>6.3154553580725832</v>
      </c>
      <c r="CC56" s="40">
        <v>5.7790795195479125</v>
      </c>
      <c r="CD56" s="73">
        <v>1.092813368757146</v>
      </c>
      <c r="CE56" s="40">
        <v>34.204409002665578</v>
      </c>
      <c r="CF56" s="40">
        <v>9.6507844193338285E-2</v>
      </c>
      <c r="CG56" s="40">
        <v>0</v>
      </c>
      <c r="CH56" s="40">
        <v>9.6507844193338285E-2</v>
      </c>
      <c r="CI56" s="40">
        <v>4.8253473537081667E-3</v>
      </c>
      <c r="CJ56" s="40">
        <v>0</v>
      </c>
      <c r="CK56" s="40">
        <v>4.8253473537081667E-3</v>
      </c>
      <c r="CL56" s="40"/>
      <c r="CM56" s="40">
        <v>0</v>
      </c>
      <c r="CN56" s="40"/>
      <c r="CO56" s="40">
        <v>0</v>
      </c>
      <c r="CP56" s="40">
        <v>0</v>
      </c>
      <c r="CQ56" s="40">
        <v>0</v>
      </c>
      <c r="CR56" s="40">
        <v>0</v>
      </c>
      <c r="CS56" s="40">
        <v>0</v>
      </c>
      <c r="CT56" s="40">
        <v>0</v>
      </c>
      <c r="CU56" s="40">
        <v>0</v>
      </c>
      <c r="CV56" s="40">
        <v>9999</v>
      </c>
      <c r="CW56" s="73">
        <v>9999</v>
      </c>
    </row>
    <row r="57" spans="1:131" s="20" customFormat="1">
      <c r="A57" s="20" t="s">
        <v>742</v>
      </c>
      <c r="B57" s="20" t="s">
        <v>742</v>
      </c>
      <c r="C57" s="40">
        <v>10</v>
      </c>
      <c r="D57" s="40">
        <v>7.5686072452063842</v>
      </c>
      <c r="E57" s="40">
        <v>0</v>
      </c>
      <c r="F57" s="40">
        <v>1.6587818490520578</v>
      </c>
      <c r="G57" s="40">
        <v>0</v>
      </c>
      <c r="H57" s="40">
        <v>0</v>
      </c>
      <c r="I57" s="40" t="s">
        <v>716</v>
      </c>
      <c r="J57" s="40"/>
      <c r="K57" s="40"/>
      <c r="L57" s="40">
        <v>8.1318701961856377</v>
      </c>
      <c r="M57" s="40">
        <v>1.0964095818715583E-3</v>
      </c>
      <c r="N57" s="40">
        <v>1.0884961891874452E-3</v>
      </c>
      <c r="O57" s="40">
        <v>0</v>
      </c>
      <c r="P57" s="40">
        <v>0</v>
      </c>
      <c r="Q57" s="40">
        <v>0</v>
      </c>
      <c r="R57" s="40">
        <v>0.33078325954191418</v>
      </c>
      <c r="S57" s="40">
        <v>0.76438980095159681</v>
      </c>
      <c r="T57" s="40">
        <v>0</v>
      </c>
      <c r="U57" s="40">
        <v>1.9888873541258245</v>
      </c>
      <c r="V57" s="40" t="s">
        <v>225</v>
      </c>
      <c r="W57" s="40" t="s">
        <v>225</v>
      </c>
      <c r="X57" s="40" t="s">
        <v>225</v>
      </c>
      <c r="Y57" s="40" t="s">
        <v>225</v>
      </c>
      <c r="Z57" s="40">
        <v>0</v>
      </c>
      <c r="AA57" s="40">
        <v>0</v>
      </c>
      <c r="AB57" s="40">
        <v>0</v>
      </c>
      <c r="AC57" s="40">
        <v>0</v>
      </c>
      <c r="AD57" s="40">
        <v>0</v>
      </c>
      <c r="AE57" s="40">
        <v>0</v>
      </c>
      <c r="AF57" s="40">
        <v>0</v>
      </c>
      <c r="AG57" s="40">
        <v>0</v>
      </c>
      <c r="AH57" s="40">
        <v>0.33078325954191418</v>
      </c>
      <c r="AI57" s="40">
        <v>0.76438980095159681</v>
      </c>
      <c r="AJ57" s="40">
        <v>0</v>
      </c>
      <c r="AK57" s="40">
        <v>1.9888873541258245</v>
      </c>
      <c r="AL57" s="40">
        <v>3.0840604146193353</v>
      </c>
      <c r="AM57" s="40">
        <v>4.2094554405404452</v>
      </c>
      <c r="AN57" s="40">
        <v>0.38741466465998509</v>
      </c>
      <c r="AO57" s="40">
        <v>0</v>
      </c>
      <c r="AP57" s="40">
        <v>0</v>
      </c>
      <c r="AQ57" s="40">
        <v>4.5968701052004306</v>
      </c>
      <c r="AR57" s="40">
        <v>0.33078325954191418</v>
      </c>
      <c r="AS57" s="73">
        <v>13.896924867257233</v>
      </c>
      <c r="AT57" s="40">
        <v>4.2094554405404452</v>
      </c>
      <c r="AU57" s="40">
        <v>0.458583571525643</v>
      </c>
      <c r="AV57" s="40">
        <v>0</v>
      </c>
      <c r="AW57" s="40">
        <v>0</v>
      </c>
      <c r="AX57" s="40">
        <v>4.668039012066088</v>
      </c>
      <c r="AY57" s="40">
        <v>0.76438980095159681</v>
      </c>
      <c r="AZ57" s="73">
        <v>6.1068829100738888</v>
      </c>
      <c r="BA57" s="40">
        <v>4.2094554405404452</v>
      </c>
      <c r="BB57" s="40">
        <v>0.84599823618562808</v>
      </c>
      <c r="BC57" s="40">
        <v>0</v>
      </c>
      <c r="BD57" s="40">
        <v>0</v>
      </c>
      <c r="BE57" s="40">
        <v>5.0554536767260734</v>
      </c>
      <c r="BF57" s="40">
        <v>1.095173060493511</v>
      </c>
      <c r="BG57" s="40">
        <v>2.2546744190534103</v>
      </c>
      <c r="BH57" s="73">
        <v>4.6161231124950843</v>
      </c>
      <c r="BI57" s="40">
        <v>2.9931135924820813</v>
      </c>
      <c r="BJ57" s="40">
        <v>6.9166302622185514</v>
      </c>
      <c r="BK57" s="40">
        <v>0</v>
      </c>
      <c r="BL57" s="40">
        <v>17.996575104174571</v>
      </c>
      <c r="BM57" s="40">
        <v>27.906318958875204</v>
      </c>
      <c r="BN57" s="40">
        <v>4.2094554405404452</v>
      </c>
      <c r="BO57" s="40">
        <v>0</v>
      </c>
      <c r="BP57" s="40">
        <v>0.84599823618562808</v>
      </c>
      <c r="BQ57" s="40">
        <v>0</v>
      </c>
      <c r="BR57" s="40">
        <v>0</v>
      </c>
      <c r="BS57" s="40">
        <v>0</v>
      </c>
      <c r="BT57" s="40">
        <v>0</v>
      </c>
      <c r="BU57" s="40">
        <v>0</v>
      </c>
      <c r="BV57" s="40">
        <v>0</v>
      </c>
      <c r="BW57" s="40">
        <v>0</v>
      </c>
      <c r="BX57" s="40">
        <v>3.0840604146193353</v>
      </c>
      <c r="BY57" s="40"/>
      <c r="BZ57" s="40">
        <v>0</v>
      </c>
      <c r="CA57" s="40">
        <v>0</v>
      </c>
      <c r="CB57" s="40">
        <v>5.0554536767260734</v>
      </c>
      <c r="CC57" s="40">
        <v>3.0840604146193353</v>
      </c>
      <c r="CD57" s="73">
        <v>1.6392200531357186</v>
      </c>
      <c r="CE57" s="40">
        <v>20.25124952322798</v>
      </c>
      <c r="CF57" s="40">
        <v>7.725348499795559E-2</v>
      </c>
      <c r="CG57" s="40">
        <v>0</v>
      </c>
      <c r="CH57" s="40">
        <v>7.725348499795559E-2</v>
      </c>
      <c r="CI57" s="40">
        <v>3.8626383431881769E-3</v>
      </c>
      <c r="CJ57" s="40">
        <v>0</v>
      </c>
      <c r="CK57" s="40">
        <v>3.8626383431881769E-3</v>
      </c>
      <c r="CL57" s="40"/>
      <c r="CM57" s="40">
        <v>0</v>
      </c>
      <c r="CN57" s="40"/>
      <c r="CO57" s="40">
        <v>0</v>
      </c>
      <c r="CP57" s="40">
        <v>0</v>
      </c>
      <c r="CQ57" s="40">
        <v>0</v>
      </c>
      <c r="CR57" s="40">
        <v>0</v>
      </c>
      <c r="CS57" s="40">
        <v>0</v>
      </c>
      <c r="CT57" s="40">
        <v>0</v>
      </c>
      <c r="CU57" s="40">
        <v>0</v>
      </c>
      <c r="CV57" s="40">
        <v>9999</v>
      </c>
      <c r="CW57" s="73">
        <v>9999</v>
      </c>
    </row>
    <row r="58" spans="1:131" s="20" customFormat="1">
      <c r="A58" s="20" t="s">
        <v>744</v>
      </c>
      <c r="B58" s="20" t="s">
        <v>744</v>
      </c>
      <c r="C58" s="40">
        <v>10</v>
      </c>
      <c r="D58" s="40">
        <v>7.5686072452063851</v>
      </c>
      <c r="E58" s="40">
        <v>0</v>
      </c>
      <c r="F58" s="40">
        <v>1.6587818490520581</v>
      </c>
      <c r="G58" s="40">
        <v>0</v>
      </c>
      <c r="H58" s="40">
        <v>0</v>
      </c>
      <c r="I58" s="40" t="s">
        <v>716</v>
      </c>
      <c r="J58" s="40"/>
      <c r="K58" s="40"/>
      <c r="L58" s="40">
        <v>8.1318701961856377</v>
      </c>
      <c r="M58" s="40">
        <v>1.0964095818715583E-3</v>
      </c>
      <c r="N58" s="40">
        <v>1.0884961891874454E-3</v>
      </c>
      <c r="O58" s="40">
        <v>0</v>
      </c>
      <c r="P58" s="40">
        <v>0</v>
      </c>
      <c r="Q58" s="40">
        <v>0</v>
      </c>
      <c r="R58" s="40">
        <v>0.33078325954191423</v>
      </c>
      <c r="S58" s="40">
        <v>0.76438980095159692</v>
      </c>
      <c r="T58" s="40">
        <v>0</v>
      </c>
      <c r="U58" s="40">
        <v>1.9888873541258247</v>
      </c>
      <c r="V58" s="40" t="s">
        <v>225</v>
      </c>
      <c r="W58" s="40" t="s">
        <v>225</v>
      </c>
      <c r="X58" s="40" t="s">
        <v>225</v>
      </c>
      <c r="Y58" s="40" t="s">
        <v>225</v>
      </c>
      <c r="Z58" s="40">
        <v>0</v>
      </c>
      <c r="AA58" s="40">
        <v>0</v>
      </c>
      <c r="AB58" s="40">
        <v>0</v>
      </c>
      <c r="AC58" s="40">
        <v>0</v>
      </c>
      <c r="AD58" s="40">
        <v>0</v>
      </c>
      <c r="AE58" s="40">
        <v>0</v>
      </c>
      <c r="AF58" s="40">
        <v>0</v>
      </c>
      <c r="AG58" s="40">
        <v>0</v>
      </c>
      <c r="AH58" s="40">
        <v>0.33078325954191423</v>
      </c>
      <c r="AI58" s="40">
        <v>0.76438980095159692</v>
      </c>
      <c r="AJ58" s="40">
        <v>0</v>
      </c>
      <c r="AK58" s="40">
        <v>1.9888873541258247</v>
      </c>
      <c r="AL58" s="40">
        <v>3.0840604146193358</v>
      </c>
      <c r="AM58" s="40">
        <v>4.2094554405404452</v>
      </c>
      <c r="AN58" s="40">
        <v>0.38741466465998509</v>
      </c>
      <c r="AO58" s="40">
        <v>0</v>
      </c>
      <c r="AP58" s="40">
        <v>0</v>
      </c>
      <c r="AQ58" s="40">
        <v>4.5968701052004306</v>
      </c>
      <c r="AR58" s="40">
        <v>0.33078325954191423</v>
      </c>
      <c r="AS58" s="73">
        <v>13.896924867257232</v>
      </c>
      <c r="AT58" s="40">
        <v>4.2094554405404452</v>
      </c>
      <c r="AU58" s="40">
        <v>0.45858357152564305</v>
      </c>
      <c r="AV58" s="40">
        <v>0</v>
      </c>
      <c r="AW58" s="40">
        <v>0</v>
      </c>
      <c r="AX58" s="40">
        <v>4.668039012066088</v>
      </c>
      <c r="AY58" s="40">
        <v>0.76438980095159692</v>
      </c>
      <c r="AZ58" s="73">
        <v>6.1068829100738879</v>
      </c>
      <c r="BA58" s="40">
        <v>4.2094554405404452</v>
      </c>
      <c r="BB58" s="40">
        <v>0.84599823618562819</v>
      </c>
      <c r="BC58" s="40">
        <v>0</v>
      </c>
      <c r="BD58" s="40">
        <v>0</v>
      </c>
      <c r="BE58" s="40">
        <v>5.0554536767260734</v>
      </c>
      <c r="BF58" s="40">
        <v>1.095173060493511</v>
      </c>
      <c r="BG58" s="40">
        <v>2.2546744190534103</v>
      </c>
      <c r="BH58" s="73">
        <v>4.6161231124950843</v>
      </c>
      <c r="BI58" s="40">
        <v>2.9931135924820818</v>
      </c>
      <c r="BJ58" s="40">
        <v>6.9166302622185531</v>
      </c>
      <c r="BK58" s="40">
        <v>0</v>
      </c>
      <c r="BL58" s="40">
        <v>17.996575104174571</v>
      </c>
      <c r="BM58" s="40">
        <v>27.906318958875207</v>
      </c>
      <c r="BN58" s="40">
        <v>4.2094554405404452</v>
      </c>
      <c r="BO58" s="40">
        <v>0</v>
      </c>
      <c r="BP58" s="40">
        <v>0.84599823618562819</v>
      </c>
      <c r="BQ58" s="40">
        <v>0</v>
      </c>
      <c r="BR58" s="40">
        <v>0</v>
      </c>
      <c r="BS58" s="40">
        <v>0</v>
      </c>
      <c r="BT58" s="40">
        <v>0</v>
      </c>
      <c r="BU58" s="40">
        <v>0</v>
      </c>
      <c r="BV58" s="40">
        <v>0</v>
      </c>
      <c r="BW58" s="40">
        <v>0</v>
      </c>
      <c r="BX58" s="40">
        <v>3.0840604146193358</v>
      </c>
      <c r="BY58" s="40"/>
      <c r="BZ58" s="40">
        <v>0</v>
      </c>
      <c r="CA58" s="40">
        <v>0</v>
      </c>
      <c r="CB58" s="40">
        <v>5.0554536767260734</v>
      </c>
      <c r="CC58" s="40">
        <v>3.0840604146193358</v>
      </c>
      <c r="CD58" s="73">
        <v>1.6392200531357184</v>
      </c>
      <c r="CE58" s="40">
        <v>20.251249523227983</v>
      </c>
      <c r="CF58" s="40">
        <v>7.7253484997955604E-2</v>
      </c>
      <c r="CG58" s="40">
        <v>0</v>
      </c>
      <c r="CH58" s="40">
        <v>7.7253484997955604E-2</v>
      </c>
      <c r="CI58" s="40">
        <v>3.8626383431881778E-3</v>
      </c>
      <c r="CJ58" s="40">
        <v>0</v>
      </c>
      <c r="CK58" s="40">
        <v>3.8626383431881778E-3</v>
      </c>
      <c r="CL58" s="40"/>
      <c r="CM58" s="40">
        <v>0</v>
      </c>
      <c r="CN58" s="40"/>
      <c r="CO58" s="40">
        <v>0</v>
      </c>
      <c r="CP58" s="40">
        <v>0</v>
      </c>
      <c r="CQ58" s="40">
        <v>0</v>
      </c>
      <c r="CR58" s="40">
        <v>0</v>
      </c>
      <c r="CS58" s="40">
        <v>0</v>
      </c>
      <c r="CT58" s="40">
        <v>0</v>
      </c>
      <c r="CU58" s="40">
        <v>0</v>
      </c>
      <c r="CV58" s="40">
        <v>9999</v>
      </c>
      <c r="CW58" s="73">
        <v>9999</v>
      </c>
    </row>
    <row r="59" spans="1:131" s="20" customFormat="1">
      <c r="A59" s="20" t="s">
        <v>745</v>
      </c>
      <c r="B59" s="20" t="s">
        <v>745</v>
      </c>
      <c r="C59" s="40">
        <v>10</v>
      </c>
      <c r="D59" s="40">
        <v>7.5686072452063851</v>
      </c>
      <c r="E59" s="40">
        <v>0</v>
      </c>
      <c r="F59" s="40">
        <v>1.6587818490520581</v>
      </c>
      <c r="G59" s="40">
        <v>0</v>
      </c>
      <c r="H59" s="40">
        <v>0</v>
      </c>
      <c r="I59" s="40" t="s">
        <v>716</v>
      </c>
      <c r="J59" s="40"/>
      <c r="K59" s="40"/>
      <c r="L59" s="40">
        <v>8.1318701961856377</v>
      </c>
      <c r="M59" s="40">
        <v>1.0964095818715583E-3</v>
      </c>
      <c r="N59" s="40">
        <v>1.0884961891874454E-3</v>
      </c>
      <c r="O59" s="40">
        <v>0</v>
      </c>
      <c r="P59" s="40">
        <v>0</v>
      </c>
      <c r="Q59" s="40">
        <v>0</v>
      </c>
      <c r="R59" s="40">
        <v>0.33078325954191423</v>
      </c>
      <c r="S59" s="40">
        <v>0.76438980095159692</v>
      </c>
      <c r="T59" s="40">
        <v>0</v>
      </c>
      <c r="U59" s="40">
        <v>1.9888873541258247</v>
      </c>
      <c r="V59" s="40" t="s">
        <v>225</v>
      </c>
      <c r="W59" s="40" t="s">
        <v>225</v>
      </c>
      <c r="X59" s="40" t="s">
        <v>225</v>
      </c>
      <c r="Y59" s="40" t="s">
        <v>225</v>
      </c>
      <c r="Z59" s="40">
        <v>0</v>
      </c>
      <c r="AA59" s="40">
        <v>0</v>
      </c>
      <c r="AB59" s="40">
        <v>0</v>
      </c>
      <c r="AC59" s="40">
        <v>0</v>
      </c>
      <c r="AD59" s="40">
        <v>0</v>
      </c>
      <c r="AE59" s="40">
        <v>0</v>
      </c>
      <c r="AF59" s="40">
        <v>0</v>
      </c>
      <c r="AG59" s="40">
        <v>0</v>
      </c>
      <c r="AH59" s="40">
        <v>0.33078325954191423</v>
      </c>
      <c r="AI59" s="40">
        <v>0.76438980095159692</v>
      </c>
      <c r="AJ59" s="40">
        <v>0</v>
      </c>
      <c r="AK59" s="40">
        <v>1.9888873541258247</v>
      </c>
      <c r="AL59" s="40">
        <v>3.0840604146193358</v>
      </c>
      <c r="AM59" s="40">
        <v>4.2094554405404452</v>
      </c>
      <c r="AN59" s="40">
        <v>0.38741466465998509</v>
      </c>
      <c r="AO59" s="40">
        <v>0</v>
      </c>
      <c r="AP59" s="40">
        <v>0</v>
      </c>
      <c r="AQ59" s="40">
        <v>4.5968701052004306</v>
      </c>
      <c r="AR59" s="40">
        <v>0.33078325954191423</v>
      </c>
      <c r="AS59" s="73">
        <v>13.896924867257232</v>
      </c>
      <c r="AT59" s="40">
        <v>4.2094554405404452</v>
      </c>
      <c r="AU59" s="40">
        <v>0.45858357152564305</v>
      </c>
      <c r="AV59" s="40">
        <v>0</v>
      </c>
      <c r="AW59" s="40">
        <v>0</v>
      </c>
      <c r="AX59" s="40">
        <v>4.668039012066088</v>
      </c>
      <c r="AY59" s="40">
        <v>0.76438980095159692</v>
      </c>
      <c r="AZ59" s="73">
        <v>6.1068829100738879</v>
      </c>
      <c r="BA59" s="40">
        <v>4.2094554405404452</v>
      </c>
      <c r="BB59" s="40">
        <v>0.84599823618562819</v>
      </c>
      <c r="BC59" s="40">
        <v>0</v>
      </c>
      <c r="BD59" s="40">
        <v>0</v>
      </c>
      <c r="BE59" s="40">
        <v>5.0554536767260734</v>
      </c>
      <c r="BF59" s="40">
        <v>1.095173060493511</v>
      </c>
      <c r="BG59" s="40">
        <v>2.2546744190534103</v>
      </c>
      <c r="BH59" s="73">
        <v>4.6161231124950843</v>
      </c>
      <c r="BI59" s="40">
        <v>2.9931135924820818</v>
      </c>
      <c r="BJ59" s="40">
        <v>6.9166302622185531</v>
      </c>
      <c r="BK59" s="40">
        <v>0</v>
      </c>
      <c r="BL59" s="40">
        <v>17.996575104174571</v>
      </c>
      <c r="BM59" s="40">
        <v>27.906318958875207</v>
      </c>
      <c r="BN59" s="40">
        <v>4.2094554405404452</v>
      </c>
      <c r="BO59" s="40">
        <v>0</v>
      </c>
      <c r="BP59" s="40">
        <v>0.84599823618562819</v>
      </c>
      <c r="BQ59" s="40">
        <v>0</v>
      </c>
      <c r="BR59" s="40">
        <v>0</v>
      </c>
      <c r="BS59" s="40">
        <v>0</v>
      </c>
      <c r="BT59" s="40">
        <v>0</v>
      </c>
      <c r="BU59" s="40">
        <v>0</v>
      </c>
      <c r="BV59" s="40">
        <v>0</v>
      </c>
      <c r="BW59" s="40">
        <v>0</v>
      </c>
      <c r="BX59" s="40">
        <v>3.0840604146193358</v>
      </c>
      <c r="BY59" s="40"/>
      <c r="BZ59" s="40">
        <v>0</v>
      </c>
      <c r="CA59" s="40">
        <v>0</v>
      </c>
      <c r="CB59" s="40">
        <v>5.0554536767260734</v>
      </c>
      <c r="CC59" s="40">
        <v>3.0840604146193358</v>
      </c>
      <c r="CD59" s="73">
        <v>1.6392200531357184</v>
      </c>
      <c r="CE59" s="40">
        <v>20.251249523227983</v>
      </c>
      <c r="CF59" s="40">
        <v>7.7253484997955604E-2</v>
      </c>
      <c r="CG59" s="40">
        <v>0</v>
      </c>
      <c r="CH59" s="40">
        <v>7.7253484997955604E-2</v>
      </c>
      <c r="CI59" s="40">
        <v>3.8626383431881778E-3</v>
      </c>
      <c r="CJ59" s="40">
        <v>0</v>
      </c>
      <c r="CK59" s="40">
        <v>3.8626383431881778E-3</v>
      </c>
      <c r="CL59" s="40"/>
      <c r="CM59" s="40">
        <v>0</v>
      </c>
      <c r="CN59" s="40"/>
      <c r="CO59" s="40">
        <v>0</v>
      </c>
      <c r="CP59" s="40">
        <v>0</v>
      </c>
      <c r="CQ59" s="40">
        <v>0</v>
      </c>
      <c r="CR59" s="40">
        <v>0</v>
      </c>
      <c r="CS59" s="40">
        <v>0</v>
      </c>
      <c r="CT59" s="40">
        <v>0</v>
      </c>
      <c r="CU59" s="40">
        <v>0</v>
      </c>
      <c r="CV59" s="40">
        <v>9999</v>
      </c>
      <c r="CW59" s="73">
        <v>9999</v>
      </c>
    </row>
    <row r="60" spans="1:131" s="20" customFormat="1">
      <c r="A60" s="20" t="s">
        <v>743</v>
      </c>
      <c r="B60" s="20" t="s">
        <v>743</v>
      </c>
      <c r="C60" s="40">
        <v>10</v>
      </c>
      <c r="D60" s="40">
        <v>7.5686072452063842</v>
      </c>
      <c r="E60" s="40">
        <v>0</v>
      </c>
      <c r="F60" s="40">
        <v>1.6587818490520576</v>
      </c>
      <c r="G60" s="40">
        <v>0</v>
      </c>
      <c r="H60" s="40">
        <v>0</v>
      </c>
      <c r="I60" s="40" t="s">
        <v>716</v>
      </c>
      <c r="J60" s="40"/>
      <c r="K60" s="40"/>
      <c r="L60" s="40">
        <v>8.1318701961856377</v>
      </c>
      <c r="M60" s="40">
        <v>1.0964095818715583E-3</v>
      </c>
      <c r="N60" s="40">
        <v>1.0884961891874452E-3</v>
      </c>
      <c r="O60" s="40">
        <v>0</v>
      </c>
      <c r="P60" s="40">
        <v>0</v>
      </c>
      <c r="Q60" s="40">
        <v>0</v>
      </c>
      <c r="R60" s="40">
        <v>0.33078325954191412</v>
      </c>
      <c r="S60" s="40">
        <v>0.7643898009515967</v>
      </c>
      <c r="T60" s="40">
        <v>0</v>
      </c>
      <c r="U60" s="40">
        <v>1.9888873541258245</v>
      </c>
      <c r="V60" s="40" t="s">
        <v>225</v>
      </c>
      <c r="W60" s="40" t="s">
        <v>225</v>
      </c>
      <c r="X60" s="40" t="s">
        <v>225</v>
      </c>
      <c r="Y60" s="40" t="s">
        <v>225</v>
      </c>
      <c r="Z60" s="40">
        <v>0</v>
      </c>
      <c r="AA60" s="40">
        <v>0</v>
      </c>
      <c r="AB60" s="40">
        <v>0</v>
      </c>
      <c r="AC60" s="40">
        <v>0</v>
      </c>
      <c r="AD60" s="40">
        <v>0</v>
      </c>
      <c r="AE60" s="40">
        <v>0</v>
      </c>
      <c r="AF60" s="40">
        <v>0</v>
      </c>
      <c r="AG60" s="40">
        <v>0</v>
      </c>
      <c r="AH60" s="40">
        <v>0.33078325954191412</v>
      </c>
      <c r="AI60" s="40">
        <v>0.7643898009515967</v>
      </c>
      <c r="AJ60" s="40">
        <v>0</v>
      </c>
      <c r="AK60" s="40">
        <v>1.9888873541258245</v>
      </c>
      <c r="AL60" s="40">
        <v>3.0840604146193353</v>
      </c>
      <c r="AM60" s="40">
        <v>4.2094554405404452</v>
      </c>
      <c r="AN60" s="40">
        <v>0.38741466465998509</v>
      </c>
      <c r="AO60" s="40">
        <v>0</v>
      </c>
      <c r="AP60" s="40">
        <v>0</v>
      </c>
      <c r="AQ60" s="40">
        <v>4.5968701052004306</v>
      </c>
      <c r="AR60" s="40">
        <v>0.33078325954191412</v>
      </c>
      <c r="AS60" s="73">
        <v>13.896924867257235</v>
      </c>
      <c r="AT60" s="40">
        <v>4.2094554405404452</v>
      </c>
      <c r="AU60" s="40">
        <v>0.458583571525643</v>
      </c>
      <c r="AV60" s="40">
        <v>0</v>
      </c>
      <c r="AW60" s="40">
        <v>0</v>
      </c>
      <c r="AX60" s="40">
        <v>4.668039012066088</v>
      </c>
      <c r="AY60" s="40">
        <v>0.7643898009515967</v>
      </c>
      <c r="AZ60" s="73">
        <v>6.1068829100738897</v>
      </c>
      <c r="BA60" s="40">
        <v>4.2094554405404452</v>
      </c>
      <c r="BB60" s="40">
        <v>0.84599823618562808</v>
      </c>
      <c r="BC60" s="40">
        <v>0</v>
      </c>
      <c r="BD60" s="40">
        <v>0</v>
      </c>
      <c r="BE60" s="40">
        <v>5.0554536767260734</v>
      </c>
      <c r="BF60" s="40">
        <v>1.0951730604935108</v>
      </c>
      <c r="BG60" s="40">
        <v>2.2546744190534058</v>
      </c>
      <c r="BH60" s="73">
        <v>4.6161231124950852</v>
      </c>
      <c r="BI60" s="40">
        <v>2.9931135924820809</v>
      </c>
      <c r="BJ60" s="40">
        <v>6.9166302622185505</v>
      </c>
      <c r="BK60" s="40">
        <v>0</v>
      </c>
      <c r="BL60" s="40">
        <v>17.996575104174571</v>
      </c>
      <c r="BM60" s="40">
        <v>27.906318958875204</v>
      </c>
      <c r="BN60" s="40">
        <v>4.2094554405404452</v>
      </c>
      <c r="BO60" s="40">
        <v>0</v>
      </c>
      <c r="BP60" s="40">
        <v>0.84599823618562808</v>
      </c>
      <c r="BQ60" s="40">
        <v>0</v>
      </c>
      <c r="BR60" s="40">
        <v>0</v>
      </c>
      <c r="BS60" s="40">
        <v>0</v>
      </c>
      <c r="BT60" s="40">
        <v>0</v>
      </c>
      <c r="BU60" s="40">
        <v>0</v>
      </c>
      <c r="BV60" s="40">
        <v>0</v>
      </c>
      <c r="BW60" s="40">
        <v>0</v>
      </c>
      <c r="BX60" s="40">
        <v>3.0840604146193353</v>
      </c>
      <c r="BY60" s="40"/>
      <c r="BZ60" s="40">
        <v>0</v>
      </c>
      <c r="CA60" s="40">
        <v>0</v>
      </c>
      <c r="CB60" s="40">
        <v>5.0554536767260734</v>
      </c>
      <c r="CC60" s="40">
        <v>3.0840604146193353</v>
      </c>
      <c r="CD60" s="73">
        <v>1.6392200531357186</v>
      </c>
      <c r="CE60" s="40">
        <v>20.25124952322798</v>
      </c>
      <c r="CF60" s="40">
        <v>7.725348499795559E-2</v>
      </c>
      <c r="CG60" s="40">
        <v>0</v>
      </c>
      <c r="CH60" s="40">
        <v>7.725348499795559E-2</v>
      </c>
      <c r="CI60" s="40">
        <v>3.8626383431881769E-3</v>
      </c>
      <c r="CJ60" s="40">
        <v>0</v>
      </c>
      <c r="CK60" s="40">
        <v>3.8626383431881769E-3</v>
      </c>
      <c r="CL60" s="40"/>
      <c r="CM60" s="40">
        <v>0</v>
      </c>
      <c r="CN60" s="40"/>
      <c r="CO60" s="40">
        <v>0</v>
      </c>
      <c r="CP60" s="40">
        <v>0</v>
      </c>
      <c r="CQ60" s="40">
        <v>0</v>
      </c>
      <c r="CR60" s="40">
        <v>0</v>
      </c>
      <c r="CS60" s="40">
        <v>0</v>
      </c>
      <c r="CT60" s="40">
        <v>0</v>
      </c>
      <c r="CU60" s="40">
        <v>0</v>
      </c>
      <c r="CV60" s="40">
        <v>9999</v>
      </c>
      <c r="CW60" s="73">
        <v>9999</v>
      </c>
    </row>
    <row r="61" spans="1:131" s="20" customFormat="1">
      <c r="A61" s="20" t="s">
        <v>747</v>
      </c>
      <c r="B61" s="20" t="s">
        <v>747</v>
      </c>
      <c r="C61" s="40">
        <v>10</v>
      </c>
      <c r="D61" s="40">
        <v>3.7571187427270414</v>
      </c>
      <c r="E61" s="40">
        <v>0</v>
      </c>
      <c r="F61" s="40">
        <v>1.2351493821633019</v>
      </c>
      <c r="G61" s="40">
        <v>0</v>
      </c>
      <c r="H61" s="40">
        <v>0</v>
      </c>
      <c r="I61" s="40" t="s">
        <v>716</v>
      </c>
      <c r="J61" s="40"/>
      <c r="K61" s="40"/>
      <c r="L61" s="40">
        <v>4.0367270935961175</v>
      </c>
      <c r="M61" s="40">
        <v>5.442667133195683E-4</v>
      </c>
      <c r="N61" s="40">
        <v>5.4033844025573997E-4</v>
      </c>
      <c r="O61" s="40">
        <v>0</v>
      </c>
      <c r="P61" s="40">
        <v>0</v>
      </c>
      <c r="Q61" s="40">
        <v>0</v>
      </c>
      <c r="R61" s="40">
        <v>0.24630528654906705</v>
      </c>
      <c r="S61" s="40">
        <v>0.56917405439228697</v>
      </c>
      <c r="T61" s="40">
        <v>0</v>
      </c>
      <c r="U61" s="40">
        <v>1.4809500043931465</v>
      </c>
      <c r="V61" s="40" t="s">
        <v>225</v>
      </c>
      <c r="W61" s="40" t="s">
        <v>225</v>
      </c>
      <c r="X61" s="40" t="s">
        <v>225</v>
      </c>
      <c r="Y61" s="40" t="s">
        <v>225</v>
      </c>
      <c r="Z61" s="40">
        <v>0</v>
      </c>
      <c r="AA61" s="40">
        <v>0</v>
      </c>
      <c r="AB61" s="40">
        <v>0</v>
      </c>
      <c r="AC61" s="40">
        <v>0</v>
      </c>
      <c r="AD61" s="40">
        <v>0</v>
      </c>
      <c r="AE61" s="40">
        <v>0</v>
      </c>
      <c r="AF61" s="40">
        <v>0</v>
      </c>
      <c r="AG61" s="40">
        <v>0</v>
      </c>
      <c r="AH61" s="40">
        <v>0.24630528654906705</v>
      </c>
      <c r="AI61" s="40">
        <v>0.56917405439228697</v>
      </c>
      <c r="AJ61" s="40">
        <v>0</v>
      </c>
      <c r="AK61" s="40">
        <v>1.4809500043931465</v>
      </c>
      <c r="AL61" s="40">
        <v>2.2964293453345004</v>
      </c>
      <c r="AM61" s="40">
        <v>2.0896082224831547</v>
      </c>
      <c r="AN61" s="40">
        <v>0.1923158185706135</v>
      </c>
      <c r="AO61" s="40">
        <v>0</v>
      </c>
      <c r="AP61" s="40">
        <v>0</v>
      </c>
      <c r="AQ61" s="40">
        <v>2.281924041053768</v>
      </c>
      <c r="AR61" s="40">
        <v>0.24630528654906705</v>
      </c>
      <c r="AS61" s="73">
        <v>9.2646165781714984</v>
      </c>
      <c r="AT61" s="40">
        <v>2.0896082224831547</v>
      </c>
      <c r="AU61" s="40">
        <v>0.22764464793399625</v>
      </c>
      <c r="AV61" s="40">
        <v>0</v>
      </c>
      <c r="AW61" s="40">
        <v>0</v>
      </c>
      <c r="AX61" s="40">
        <v>2.3172528704171511</v>
      </c>
      <c r="AY61" s="40">
        <v>0.56917405439228697</v>
      </c>
      <c r="AZ61" s="73">
        <v>4.0712552733825964</v>
      </c>
      <c r="BA61" s="40">
        <v>2.0896082224831547</v>
      </c>
      <c r="BB61" s="40">
        <v>0.41996046650460972</v>
      </c>
      <c r="BC61" s="40">
        <v>0</v>
      </c>
      <c r="BD61" s="40">
        <v>0</v>
      </c>
      <c r="BE61" s="40">
        <v>2.5095686889877644</v>
      </c>
      <c r="BF61" s="40">
        <v>0.81547934094135399</v>
      </c>
      <c r="BG61" s="40">
        <v>7.2095463464037275</v>
      </c>
      <c r="BH61" s="73">
        <v>3.0774154083300593</v>
      </c>
      <c r="BI61" s="40">
        <v>4.4896703887231215</v>
      </c>
      <c r="BJ61" s="40">
        <v>10.374945393327829</v>
      </c>
      <c r="BK61" s="40">
        <v>0</v>
      </c>
      <c r="BL61" s="40">
        <v>26.994862656261855</v>
      </c>
      <c r="BM61" s="40">
        <v>41.859478438312806</v>
      </c>
      <c r="BN61" s="40">
        <v>2.0896082224831547</v>
      </c>
      <c r="BO61" s="40">
        <v>0</v>
      </c>
      <c r="BP61" s="40">
        <v>0.41996046650460972</v>
      </c>
      <c r="BQ61" s="40">
        <v>0</v>
      </c>
      <c r="BR61" s="40">
        <v>0</v>
      </c>
      <c r="BS61" s="40">
        <v>0</v>
      </c>
      <c r="BT61" s="40">
        <v>0</v>
      </c>
      <c r="BU61" s="40">
        <v>0</v>
      </c>
      <c r="BV61" s="40">
        <v>0</v>
      </c>
      <c r="BW61" s="40">
        <v>0</v>
      </c>
      <c r="BX61" s="40">
        <v>2.2964293453345004</v>
      </c>
      <c r="BY61" s="40"/>
      <c r="BZ61" s="40">
        <v>0</v>
      </c>
      <c r="CA61" s="40">
        <v>0</v>
      </c>
      <c r="CB61" s="40">
        <v>2.5095686889877644</v>
      </c>
      <c r="CC61" s="40">
        <v>2.2964293453345004</v>
      </c>
      <c r="CD61" s="73">
        <v>1.0928133687571466</v>
      </c>
      <c r="CE61" s="40">
        <v>34.204409002665578</v>
      </c>
      <c r="CF61" s="40">
        <v>3.8349263876868905E-2</v>
      </c>
      <c r="CG61" s="40">
        <v>0</v>
      </c>
      <c r="CH61" s="40">
        <v>3.8349263876868905E-2</v>
      </c>
      <c r="CI61" s="40">
        <v>1.9174453694581555E-3</v>
      </c>
      <c r="CJ61" s="40">
        <v>0</v>
      </c>
      <c r="CK61" s="40">
        <v>1.9174453694581555E-3</v>
      </c>
      <c r="CL61" s="40"/>
      <c r="CM61" s="40">
        <v>0</v>
      </c>
      <c r="CN61" s="40"/>
      <c r="CO61" s="40">
        <v>0</v>
      </c>
      <c r="CP61" s="40">
        <v>0</v>
      </c>
      <c r="CQ61" s="40">
        <v>0</v>
      </c>
      <c r="CR61" s="40">
        <v>0</v>
      </c>
      <c r="CS61" s="40">
        <v>0</v>
      </c>
      <c r="CT61" s="40">
        <v>0</v>
      </c>
      <c r="CU61" s="40">
        <v>0</v>
      </c>
      <c r="CV61" s="40">
        <v>9999</v>
      </c>
      <c r="CW61" s="73">
        <v>9999</v>
      </c>
    </row>
    <row r="62" spans="1:131" s="20" customFormat="1">
      <c r="A62" s="20" t="s">
        <v>748</v>
      </c>
      <c r="B62" s="20" t="s">
        <v>748</v>
      </c>
      <c r="C62" s="40">
        <v>10</v>
      </c>
      <c r="D62" s="40">
        <v>3.7571187427270414</v>
      </c>
      <c r="E62" s="40">
        <v>0</v>
      </c>
      <c r="F62" s="40">
        <v>1.2351493821633019</v>
      </c>
      <c r="G62" s="40">
        <v>0</v>
      </c>
      <c r="H62" s="40">
        <v>0</v>
      </c>
      <c r="I62" s="40" t="s">
        <v>716</v>
      </c>
      <c r="J62" s="40"/>
      <c r="K62" s="40"/>
      <c r="L62" s="40">
        <v>4.0367270935961175</v>
      </c>
      <c r="M62" s="40">
        <v>5.442667133195683E-4</v>
      </c>
      <c r="N62" s="40">
        <v>5.4033844025573997E-4</v>
      </c>
      <c r="O62" s="40">
        <v>0</v>
      </c>
      <c r="P62" s="40">
        <v>0</v>
      </c>
      <c r="Q62" s="40">
        <v>0</v>
      </c>
      <c r="R62" s="40">
        <v>0.24630528654906705</v>
      </c>
      <c r="S62" s="40">
        <v>0.56917405439228697</v>
      </c>
      <c r="T62" s="40">
        <v>0</v>
      </c>
      <c r="U62" s="40">
        <v>1.4809500043931465</v>
      </c>
      <c r="V62" s="40" t="s">
        <v>225</v>
      </c>
      <c r="W62" s="40" t="s">
        <v>225</v>
      </c>
      <c r="X62" s="40" t="s">
        <v>225</v>
      </c>
      <c r="Y62" s="40" t="s">
        <v>225</v>
      </c>
      <c r="Z62" s="40">
        <v>0</v>
      </c>
      <c r="AA62" s="40">
        <v>0</v>
      </c>
      <c r="AB62" s="40">
        <v>0</v>
      </c>
      <c r="AC62" s="40">
        <v>0</v>
      </c>
      <c r="AD62" s="40">
        <v>0</v>
      </c>
      <c r="AE62" s="40">
        <v>0</v>
      </c>
      <c r="AF62" s="40">
        <v>0</v>
      </c>
      <c r="AG62" s="40">
        <v>0</v>
      </c>
      <c r="AH62" s="40">
        <v>0.24630528654906705</v>
      </c>
      <c r="AI62" s="40">
        <v>0.56917405439228697</v>
      </c>
      <c r="AJ62" s="40">
        <v>0</v>
      </c>
      <c r="AK62" s="40">
        <v>1.4809500043931465</v>
      </c>
      <c r="AL62" s="40">
        <v>2.2964293453345004</v>
      </c>
      <c r="AM62" s="40">
        <v>2.0896082224831547</v>
      </c>
      <c r="AN62" s="40">
        <v>0.1923158185706135</v>
      </c>
      <c r="AO62" s="40">
        <v>0</v>
      </c>
      <c r="AP62" s="40">
        <v>0</v>
      </c>
      <c r="AQ62" s="40">
        <v>2.281924041053768</v>
      </c>
      <c r="AR62" s="40">
        <v>0.24630528654906705</v>
      </c>
      <c r="AS62" s="73">
        <v>9.2646165781714984</v>
      </c>
      <c r="AT62" s="40">
        <v>2.0896082224831547</v>
      </c>
      <c r="AU62" s="40">
        <v>0.22764464793399625</v>
      </c>
      <c r="AV62" s="40">
        <v>0</v>
      </c>
      <c r="AW62" s="40">
        <v>0</v>
      </c>
      <c r="AX62" s="40">
        <v>2.3172528704171511</v>
      </c>
      <c r="AY62" s="40">
        <v>0.56917405439228697</v>
      </c>
      <c r="AZ62" s="73">
        <v>4.0712552733825964</v>
      </c>
      <c r="BA62" s="40">
        <v>2.0896082224831547</v>
      </c>
      <c r="BB62" s="40">
        <v>0.41996046650460972</v>
      </c>
      <c r="BC62" s="40">
        <v>0</v>
      </c>
      <c r="BD62" s="40">
        <v>0</v>
      </c>
      <c r="BE62" s="40">
        <v>2.5095686889877644</v>
      </c>
      <c r="BF62" s="40">
        <v>0.81547934094135399</v>
      </c>
      <c r="BG62" s="40">
        <v>7.2095463464037275</v>
      </c>
      <c r="BH62" s="73">
        <v>3.0774154083300593</v>
      </c>
      <c r="BI62" s="40">
        <v>4.4896703887231215</v>
      </c>
      <c r="BJ62" s="40">
        <v>10.374945393327829</v>
      </c>
      <c r="BK62" s="40">
        <v>0</v>
      </c>
      <c r="BL62" s="40">
        <v>26.994862656261855</v>
      </c>
      <c r="BM62" s="40">
        <v>41.859478438312806</v>
      </c>
      <c r="BN62" s="40">
        <v>2.0896082224831547</v>
      </c>
      <c r="BO62" s="40">
        <v>0</v>
      </c>
      <c r="BP62" s="40">
        <v>0.41996046650460972</v>
      </c>
      <c r="BQ62" s="40">
        <v>0</v>
      </c>
      <c r="BR62" s="40">
        <v>0</v>
      </c>
      <c r="BS62" s="40">
        <v>0</v>
      </c>
      <c r="BT62" s="40">
        <v>0</v>
      </c>
      <c r="BU62" s="40">
        <v>0</v>
      </c>
      <c r="BV62" s="40">
        <v>0</v>
      </c>
      <c r="BW62" s="40">
        <v>0</v>
      </c>
      <c r="BX62" s="40">
        <v>2.2964293453345004</v>
      </c>
      <c r="BY62" s="40"/>
      <c r="BZ62" s="40">
        <v>0</v>
      </c>
      <c r="CA62" s="40">
        <v>0</v>
      </c>
      <c r="CB62" s="40">
        <v>2.5095686889877644</v>
      </c>
      <c r="CC62" s="40">
        <v>2.2964293453345004</v>
      </c>
      <c r="CD62" s="73">
        <v>1.0928133687571466</v>
      </c>
      <c r="CE62" s="40">
        <v>34.204409002665578</v>
      </c>
      <c r="CF62" s="40">
        <v>3.8349263876868905E-2</v>
      </c>
      <c r="CG62" s="40">
        <v>0</v>
      </c>
      <c r="CH62" s="40">
        <v>3.8349263876868905E-2</v>
      </c>
      <c r="CI62" s="40">
        <v>1.9174453694581555E-3</v>
      </c>
      <c r="CJ62" s="40">
        <v>0</v>
      </c>
      <c r="CK62" s="40">
        <v>1.9174453694581555E-3</v>
      </c>
      <c r="CL62" s="40"/>
      <c r="CM62" s="40">
        <v>0</v>
      </c>
      <c r="CN62" s="40"/>
      <c r="CO62" s="40">
        <v>0</v>
      </c>
      <c r="CP62" s="40">
        <v>0</v>
      </c>
      <c r="CQ62" s="40">
        <v>0</v>
      </c>
      <c r="CR62" s="40">
        <v>0</v>
      </c>
      <c r="CS62" s="40">
        <v>0</v>
      </c>
      <c r="CT62" s="40">
        <v>0</v>
      </c>
      <c r="CU62" s="40">
        <v>0</v>
      </c>
      <c r="CV62" s="40">
        <v>9999</v>
      </c>
      <c r="CW62" s="73">
        <v>9999</v>
      </c>
    </row>
    <row r="63" spans="1:131" s="20" customFormat="1">
      <c r="A63" s="20" t="s">
        <v>746</v>
      </c>
      <c r="B63" s="20" t="s">
        <v>746</v>
      </c>
      <c r="C63" s="40">
        <v>10</v>
      </c>
      <c r="D63" s="40">
        <v>3.5750954827000525</v>
      </c>
      <c r="E63" s="40">
        <v>0</v>
      </c>
      <c r="F63" s="40">
        <v>1.1753094003695672</v>
      </c>
      <c r="G63" s="40">
        <v>0</v>
      </c>
      <c r="H63" s="40">
        <v>0</v>
      </c>
      <c r="I63" s="40" t="s">
        <v>716</v>
      </c>
      <c r="J63" s="40"/>
      <c r="K63" s="40"/>
      <c r="L63" s="40">
        <v>3.8411574894046057</v>
      </c>
      <c r="M63" s="40">
        <v>5.1789831554816998E-4</v>
      </c>
      <c r="N63" s="40">
        <v>5.1416035775471696E-4</v>
      </c>
      <c r="O63" s="40">
        <v>0</v>
      </c>
      <c r="P63" s="40">
        <v>0</v>
      </c>
      <c r="Q63" s="40">
        <v>0</v>
      </c>
      <c r="R63" s="40">
        <v>0.23437239480686958</v>
      </c>
      <c r="S63" s="40">
        <v>0.54159895655865686</v>
      </c>
      <c r="T63" s="40">
        <v>0</v>
      </c>
      <c r="U63" s="40">
        <v>1.409201580615365</v>
      </c>
      <c r="V63" s="40" t="s">
        <v>225</v>
      </c>
      <c r="W63" s="40" t="s">
        <v>225</v>
      </c>
      <c r="X63" s="40" t="s">
        <v>225</v>
      </c>
      <c r="Y63" s="40" t="s">
        <v>225</v>
      </c>
      <c r="Z63" s="40">
        <v>0</v>
      </c>
      <c r="AA63" s="40">
        <v>0</v>
      </c>
      <c r="AB63" s="40">
        <v>0</v>
      </c>
      <c r="AC63" s="40">
        <v>0</v>
      </c>
      <c r="AD63" s="40">
        <v>0</v>
      </c>
      <c r="AE63" s="40">
        <v>0</v>
      </c>
      <c r="AF63" s="40">
        <v>0</v>
      </c>
      <c r="AG63" s="40">
        <v>0</v>
      </c>
      <c r="AH63" s="40">
        <v>0.23437239480686958</v>
      </c>
      <c r="AI63" s="40">
        <v>0.54159895655865686</v>
      </c>
      <c r="AJ63" s="40">
        <v>0</v>
      </c>
      <c r="AK63" s="40">
        <v>1.409201580615365</v>
      </c>
      <c r="AL63" s="40">
        <v>2.1851729319808912</v>
      </c>
      <c r="AM63" s="40">
        <v>1.9883717892264552</v>
      </c>
      <c r="AN63" s="40">
        <v>0.18299858516702575</v>
      </c>
      <c r="AO63" s="40">
        <v>0</v>
      </c>
      <c r="AP63" s="40">
        <v>0</v>
      </c>
      <c r="AQ63" s="40">
        <v>2.1713703743934811</v>
      </c>
      <c r="AR63" s="40">
        <v>0.23437239480686958</v>
      </c>
      <c r="AS63" s="73">
        <v>9.2646165781715055</v>
      </c>
      <c r="AT63" s="40">
        <v>1.9883717892264552</v>
      </c>
      <c r="AU63" s="40">
        <v>0.21661581872149013</v>
      </c>
      <c r="AV63" s="40">
        <v>0</v>
      </c>
      <c r="AW63" s="40">
        <v>0</v>
      </c>
      <c r="AX63" s="40">
        <v>2.2049876079479453</v>
      </c>
      <c r="AY63" s="40">
        <v>0.54159895655865686</v>
      </c>
      <c r="AZ63" s="73">
        <v>4.0712552733826</v>
      </c>
      <c r="BA63" s="40">
        <v>1.9883717892264552</v>
      </c>
      <c r="BB63" s="40">
        <v>0.39961440388851588</v>
      </c>
      <c r="BC63" s="40">
        <v>0</v>
      </c>
      <c r="BD63" s="40">
        <v>0</v>
      </c>
      <c r="BE63" s="40">
        <v>2.3879861931149713</v>
      </c>
      <c r="BF63" s="40">
        <v>0.77597135136552642</v>
      </c>
      <c r="BG63" s="40">
        <v>7.2095463464037177</v>
      </c>
      <c r="BH63" s="73">
        <v>3.0774154083300616</v>
      </c>
      <c r="BI63" s="40">
        <v>4.4896703887231215</v>
      </c>
      <c r="BJ63" s="40">
        <v>10.374945393327824</v>
      </c>
      <c r="BK63" s="40">
        <v>0</v>
      </c>
      <c r="BL63" s="40">
        <v>26.994862656261851</v>
      </c>
      <c r="BM63" s="40">
        <v>41.859478438312799</v>
      </c>
      <c r="BN63" s="40">
        <v>1.9883717892264552</v>
      </c>
      <c r="BO63" s="40">
        <v>0</v>
      </c>
      <c r="BP63" s="40">
        <v>0.39961440388851588</v>
      </c>
      <c r="BQ63" s="40">
        <v>0</v>
      </c>
      <c r="BR63" s="40">
        <v>0</v>
      </c>
      <c r="BS63" s="40">
        <v>0</v>
      </c>
      <c r="BT63" s="40">
        <v>0</v>
      </c>
      <c r="BU63" s="40">
        <v>0</v>
      </c>
      <c r="BV63" s="40">
        <v>0</v>
      </c>
      <c r="BW63" s="40">
        <v>0</v>
      </c>
      <c r="BX63" s="40">
        <v>2.1851729319808912</v>
      </c>
      <c r="BY63" s="40"/>
      <c r="BZ63" s="40">
        <v>0</v>
      </c>
      <c r="CA63" s="40">
        <v>0</v>
      </c>
      <c r="CB63" s="40">
        <v>2.3879861931149713</v>
      </c>
      <c r="CC63" s="40">
        <v>2.1851729319808912</v>
      </c>
      <c r="CD63" s="73">
        <v>1.0928133687571477</v>
      </c>
      <c r="CE63" s="40">
        <v>34.204409002665564</v>
      </c>
      <c r="CF63" s="40">
        <v>3.6491335366087674E-2</v>
      </c>
      <c r="CG63" s="40">
        <v>0</v>
      </c>
      <c r="CH63" s="40">
        <v>3.6491335366087674E-2</v>
      </c>
      <c r="CI63" s="40">
        <v>1.824549807467187E-3</v>
      </c>
      <c r="CJ63" s="40">
        <v>0</v>
      </c>
      <c r="CK63" s="40">
        <v>1.824549807467187E-3</v>
      </c>
      <c r="CL63" s="40"/>
      <c r="CM63" s="40">
        <v>0</v>
      </c>
      <c r="CN63" s="40"/>
      <c r="CO63" s="40">
        <v>0</v>
      </c>
      <c r="CP63" s="40">
        <v>0</v>
      </c>
      <c r="CQ63" s="40">
        <v>0</v>
      </c>
      <c r="CR63" s="40">
        <v>0</v>
      </c>
      <c r="CS63" s="40">
        <v>0</v>
      </c>
      <c r="CT63" s="40">
        <v>0</v>
      </c>
      <c r="CU63" s="40">
        <v>0</v>
      </c>
      <c r="CV63" s="40">
        <v>9999</v>
      </c>
      <c r="CW63" s="73">
        <v>9999</v>
      </c>
    </row>
    <row r="64" spans="1:131" s="20" customFormat="1">
      <c r="A64" s="20" t="s">
        <v>739</v>
      </c>
      <c r="B64" s="20" t="s">
        <v>739</v>
      </c>
      <c r="C64" s="40">
        <v>10</v>
      </c>
      <c r="D64" s="40">
        <v>33.646988179193947</v>
      </c>
      <c r="E64" s="40">
        <v>0</v>
      </c>
      <c r="F64" s="40">
        <v>4.4245667498943506</v>
      </c>
      <c r="G64" s="40">
        <v>0</v>
      </c>
      <c r="H64" s="40">
        <v>0</v>
      </c>
      <c r="I64" s="40" t="s">
        <v>716</v>
      </c>
      <c r="J64" s="40"/>
      <c r="K64" s="40"/>
      <c r="L64" s="40">
        <v>36.151029046868807</v>
      </c>
      <c r="M64" s="40">
        <v>4.874196671276915E-3</v>
      </c>
      <c r="N64" s="40">
        <v>4.8390169055058342E-3</v>
      </c>
      <c r="O64" s="40">
        <v>0</v>
      </c>
      <c r="P64" s="40">
        <v>0</v>
      </c>
      <c r="Q64" s="40">
        <v>0</v>
      </c>
      <c r="R64" s="40">
        <v>0.88231771551347316</v>
      </c>
      <c r="S64" s="40">
        <v>2.0389020407846621</v>
      </c>
      <c r="T64" s="40">
        <v>0</v>
      </c>
      <c r="U64" s="40">
        <v>5.3050766509046259</v>
      </c>
      <c r="V64" s="40" t="s">
        <v>225</v>
      </c>
      <c r="W64" s="40" t="s">
        <v>225</v>
      </c>
      <c r="X64" s="40" t="s">
        <v>225</v>
      </c>
      <c r="Y64" s="40" t="s">
        <v>225</v>
      </c>
      <c r="Z64" s="40">
        <v>0</v>
      </c>
      <c r="AA64" s="40">
        <v>0</v>
      </c>
      <c r="AB64" s="40">
        <v>0</v>
      </c>
      <c r="AC64" s="40">
        <v>0</v>
      </c>
      <c r="AD64" s="40">
        <v>0</v>
      </c>
      <c r="AE64" s="40">
        <v>0</v>
      </c>
      <c r="AF64" s="40">
        <v>0</v>
      </c>
      <c r="AG64" s="40">
        <v>0</v>
      </c>
      <c r="AH64" s="40">
        <v>0.88231771551347316</v>
      </c>
      <c r="AI64" s="40">
        <v>2.0389020407846621</v>
      </c>
      <c r="AJ64" s="40">
        <v>0</v>
      </c>
      <c r="AK64" s="40">
        <v>5.3050766509046259</v>
      </c>
      <c r="AL64" s="40">
        <v>8.22629640720276</v>
      </c>
      <c r="AM64" s="40">
        <v>18.713548326663897</v>
      </c>
      <c r="AN64" s="40">
        <v>1.7222900092374196</v>
      </c>
      <c r="AO64" s="40">
        <v>0</v>
      </c>
      <c r="AP64" s="40">
        <v>0</v>
      </c>
      <c r="AQ64" s="40">
        <v>20.435838335901316</v>
      </c>
      <c r="AR64" s="40">
        <v>0.88231771551347316</v>
      </c>
      <c r="AS64" s="73">
        <v>23.161541445428742</v>
      </c>
      <c r="AT64" s="40">
        <v>18.713548326663897</v>
      </c>
      <c r="AU64" s="40">
        <v>2.0386783869738383</v>
      </c>
      <c r="AV64" s="40">
        <v>0</v>
      </c>
      <c r="AW64" s="40">
        <v>0</v>
      </c>
      <c r="AX64" s="40">
        <v>20.752226713637736</v>
      </c>
      <c r="AY64" s="40">
        <v>2.0389020407846621</v>
      </c>
      <c r="AZ64" s="73">
        <v>10.178138183456493</v>
      </c>
      <c r="BA64" s="40">
        <v>18.713548326663897</v>
      </c>
      <c r="BB64" s="40">
        <v>3.7609683962112577</v>
      </c>
      <c r="BC64" s="40">
        <v>0</v>
      </c>
      <c r="BD64" s="40">
        <v>0</v>
      </c>
      <c r="BE64" s="40">
        <v>22.474516722875155</v>
      </c>
      <c r="BF64" s="40">
        <v>2.921219756298135</v>
      </c>
      <c r="BG64" s="40">
        <v>-1.709223122826842</v>
      </c>
      <c r="BH64" s="73">
        <v>7.6935385208251486</v>
      </c>
      <c r="BI64" s="40">
        <v>1.7958681554892491</v>
      </c>
      <c r="BJ64" s="40">
        <v>4.1499781573311321</v>
      </c>
      <c r="BK64" s="40">
        <v>0</v>
      </c>
      <c r="BL64" s="40">
        <v>10.797945062504747</v>
      </c>
      <c r="BM64" s="40">
        <v>16.743791375325127</v>
      </c>
      <c r="BN64" s="40">
        <v>18.713548326663897</v>
      </c>
      <c r="BO64" s="40">
        <v>0</v>
      </c>
      <c r="BP64" s="40">
        <v>3.7609683962112577</v>
      </c>
      <c r="BQ64" s="40">
        <v>0</v>
      </c>
      <c r="BR64" s="40">
        <v>0</v>
      </c>
      <c r="BS64" s="40">
        <v>0</v>
      </c>
      <c r="BT64" s="40">
        <v>0</v>
      </c>
      <c r="BU64" s="40">
        <v>0</v>
      </c>
      <c r="BV64" s="40">
        <v>0</v>
      </c>
      <c r="BW64" s="40">
        <v>0</v>
      </c>
      <c r="BX64" s="40">
        <v>8.22629640720276</v>
      </c>
      <c r="BY64" s="40"/>
      <c r="BZ64" s="40">
        <v>0</v>
      </c>
      <c r="CA64" s="40">
        <v>0</v>
      </c>
      <c r="CB64" s="40">
        <v>22.474516722875155</v>
      </c>
      <c r="CC64" s="40">
        <v>8.22629640720276</v>
      </c>
      <c r="CD64" s="73">
        <v>2.7320334218928672</v>
      </c>
      <c r="CE64" s="40">
        <v>9.0887219396778995</v>
      </c>
      <c r="CF64" s="40">
        <v>0.34343796848146135</v>
      </c>
      <c r="CG64" s="40">
        <v>0</v>
      </c>
      <c r="CH64" s="40">
        <v>0.34343796848146135</v>
      </c>
      <c r="CI64" s="40">
        <v>1.7171738797262685E-2</v>
      </c>
      <c r="CJ64" s="40">
        <v>0</v>
      </c>
      <c r="CK64" s="40">
        <v>1.7171738797262685E-2</v>
      </c>
      <c r="CL64" s="40"/>
      <c r="CM64" s="40">
        <v>0</v>
      </c>
      <c r="CN64" s="40"/>
      <c r="CO64" s="40">
        <v>0</v>
      </c>
      <c r="CP64" s="40">
        <v>0</v>
      </c>
      <c r="CQ64" s="40">
        <v>0</v>
      </c>
      <c r="CR64" s="40">
        <v>0</v>
      </c>
      <c r="CS64" s="40">
        <v>0</v>
      </c>
      <c r="CT64" s="40">
        <v>0</v>
      </c>
      <c r="CU64" s="40">
        <v>0</v>
      </c>
      <c r="CV64" s="40">
        <v>9999</v>
      </c>
      <c r="CW64" s="73">
        <v>9999</v>
      </c>
    </row>
    <row r="65" spans="1:101" s="20" customFormat="1">
      <c r="A65" s="20" t="s">
        <v>740</v>
      </c>
      <c r="B65" s="20" t="s">
        <v>740</v>
      </c>
      <c r="C65" s="40">
        <v>10</v>
      </c>
      <c r="D65" s="40">
        <v>33.646988179193947</v>
      </c>
      <c r="E65" s="40">
        <v>0</v>
      </c>
      <c r="F65" s="40">
        <v>4.4245667498943497</v>
      </c>
      <c r="G65" s="40">
        <v>0</v>
      </c>
      <c r="H65" s="40">
        <v>0</v>
      </c>
      <c r="I65" s="40" t="s">
        <v>716</v>
      </c>
      <c r="J65" s="40"/>
      <c r="K65" s="40"/>
      <c r="L65" s="40">
        <v>36.151029046868807</v>
      </c>
      <c r="M65" s="40">
        <v>4.874196671276915E-3</v>
      </c>
      <c r="N65" s="40">
        <v>4.8390169055058342E-3</v>
      </c>
      <c r="O65" s="40">
        <v>0</v>
      </c>
      <c r="P65" s="40">
        <v>0</v>
      </c>
      <c r="Q65" s="40">
        <v>0</v>
      </c>
      <c r="R65" s="40">
        <v>0.88231771551347304</v>
      </c>
      <c r="S65" s="40">
        <v>2.0389020407846616</v>
      </c>
      <c r="T65" s="40">
        <v>0</v>
      </c>
      <c r="U65" s="40">
        <v>5.305076650904625</v>
      </c>
      <c r="V65" s="40" t="s">
        <v>225</v>
      </c>
      <c r="W65" s="40" t="s">
        <v>225</v>
      </c>
      <c r="X65" s="40" t="s">
        <v>225</v>
      </c>
      <c r="Y65" s="40" t="s">
        <v>225</v>
      </c>
      <c r="Z65" s="40">
        <v>0</v>
      </c>
      <c r="AA65" s="40">
        <v>0</v>
      </c>
      <c r="AB65" s="40">
        <v>0</v>
      </c>
      <c r="AC65" s="40">
        <v>0</v>
      </c>
      <c r="AD65" s="40">
        <v>0</v>
      </c>
      <c r="AE65" s="40">
        <v>0</v>
      </c>
      <c r="AF65" s="40">
        <v>0</v>
      </c>
      <c r="AG65" s="40">
        <v>0</v>
      </c>
      <c r="AH65" s="40">
        <v>0.88231771551347304</v>
      </c>
      <c r="AI65" s="40">
        <v>2.0389020407846616</v>
      </c>
      <c r="AJ65" s="40">
        <v>0</v>
      </c>
      <c r="AK65" s="40">
        <v>5.305076650904625</v>
      </c>
      <c r="AL65" s="40">
        <v>8.22629640720276</v>
      </c>
      <c r="AM65" s="40">
        <v>18.713548326663897</v>
      </c>
      <c r="AN65" s="40">
        <v>1.7222900092374196</v>
      </c>
      <c r="AO65" s="40">
        <v>0</v>
      </c>
      <c r="AP65" s="40">
        <v>0</v>
      </c>
      <c r="AQ65" s="40">
        <v>20.435838335901316</v>
      </c>
      <c r="AR65" s="40">
        <v>0.88231771551347304</v>
      </c>
      <c r="AS65" s="73">
        <v>23.161541445428746</v>
      </c>
      <c r="AT65" s="40">
        <v>18.713548326663897</v>
      </c>
      <c r="AU65" s="40">
        <v>2.0386783869738383</v>
      </c>
      <c r="AV65" s="40">
        <v>0</v>
      </c>
      <c r="AW65" s="40">
        <v>0</v>
      </c>
      <c r="AX65" s="40">
        <v>20.752226713637736</v>
      </c>
      <c r="AY65" s="40">
        <v>2.0389020407846616</v>
      </c>
      <c r="AZ65" s="73">
        <v>10.178138183456495</v>
      </c>
      <c r="BA65" s="40">
        <v>18.713548326663897</v>
      </c>
      <c r="BB65" s="40">
        <v>3.7609683962112577</v>
      </c>
      <c r="BC65" s="40">
        <v>0</v>
      </c>
      <c r="BD65" s="40">
        <v>0</v>
      </c>
      <c r="BE65" s="40">
        <v>22.474516722875155</v>
      </c>
      <c r="BF65" s="40">
        <v>2.9212197562981346</v>
      </c>
      <c r="BG65" s="40">
        <v>-1.709223122826842</v>
      </c>
      <c r="BH65" s="73">
        <v>7.6935385208251494</v>
      </c>
      <c r="BI65" s="40">
        <v>1.7958681554892488</v>
      </c>
      <c r="BJ65" s="40">
        <v>4.1499781573311312</v>
      </c>
      <c r="BK65" s="40">
        <v>0</v>
      </c>
      <c r="BL65" s="40">
        <v>10.797945062504745</v>
      </c>
      <c r="BM65" s="40">
        <v>16.743791375325127</v>
      </c>
      <c r="BN65" s="40">
        <v>18.713548326663897</v>
      </c>
      <c r="BO65" s="40">
        <v>0</v>
      </c>
      <c r="BP65" s="40">
        <v>3.7609683962112577</v>
      </c>
      <c r="BQ65" s="40">
        <v>0</v>
      </c>
      <c r="BR65" s="40">
        <v>0</v>
      </c>
      <c r="BS65" s="40">
        <v>0</v>
      </c>
      <c r="BT65" s="40">
        <v>0</v>
      </c>
      <c r="BU65" s="40">
        <v>0</v>
      </c>
      <c r="BV65" s="40">
        <v>0</v>
      </c>
      <c r="BW65" s="40">
        <v>0</v>
      </c>
      <c r="BX65" s="40">
        <v>8.22629640720276</v>
      </c>
      <c r="BY65" s="40"/>
      <c r="BZ65" s="40">
        <v>0</v>
      </c>
      <c r="CA65" s="40">
        <v>0</v>
      </c>
      <c r="CB65" s="40">
        <v>22.474516722875155</v>
      </c>
      <c r="CC65" s="40">
        <v>8.22629640720276</v>
      </c>
      <c r="CD65" s="73">
        <v>2.7320334218928672</v>
      </c>
      <c r="CE65" s="40">
        <v>9.0887219396778995</v>
      </c>
      <c r="CF65" s="40">
        <v>0.34343796848146135</v>
      </c>
      <c r="CG65" s="40">
        <v>0</v>
      </c>
      <c r="CH65" s="40">
        <v>0.34343796848146135</v>
      </c>
      <c r="CI65" s="40">
        <v>1.7171738797262685E-2</v>
      </c>
      <c r="CJ65" s="40">
        <v>0</v>
      </c>
      <c r="CK65" s="40">
        <v>1.7171738797262685E-2</v>
      </c>
      <c r="CL65" s="40"/>
      <c r="CM65" s="40">
        <v>0</v>
      </c>
      <c r="CN65" s="40"/>
      <c r="CO65" s="40">
        <v>0</v>
      </c>
      <c r="CP65" s="40">
        <v>0</v>
      </c>
      <c r="CQ65" s="40">
        <v>0</v>
      </c>
      <c r="CR65" s="40">
        <v>0</v>
      </c>
      <c r="CS65" s="40">
        <v>0</v>
      </c>
      <c r="CT65" s="40">
        <v>0</v>
      </c>
      <c r="CU65" s="40">
        <v>0</v>
      </c>
      <c r="CV65" s="40">
        <v>9999</v>
      </c>
      <c r="CW65" s="73">
        <v>9999</v>
      </c>
    </row>
    <row r="66" spans="1:101" s="20" customFormat="1">
      <c r="A66" s="20" t="s">
        <v>741</v>
      </c>
      <c r="B66" s="20" t="s">
        <v>741</v>
      </c>
      <c r="C66" s="40">
        <v>10</v>
      </c>
      <c r="D66" s="40">
        <v>27.059319746899781</v>
      </c>
      <c r="E66" s="40">
        <v>0</v>
      </c>
      <c r="F66" s="40">
        <v>5.3374361082157593</v>
      </c>
      <c r="G66" s="40">
        <v>0</v>
      </c>
      <c r="H66" s="40">
        <v>0</v>
      </c>
      <c r="I66" s="40" t="s">
        <v>716</v>
      </c>
      <c r="J66" s="40"/>
      <c r="K66" s="40"/>
      <c r="L66" s="40">
        <v>29.073100063190239</v>
      </c>
      <c r="M66" s="40">
        <v>3.9198886252444437E-3</v>
      </c>
      <c r="N66" s="40">
        <v>3.8915966269963101E-3</v>
      </c>
      <c r="O66" s="40">
        <v>0</v>
      </c>
      <c r="P66" s="40">
        <v>0</v>
      </c>
      <c r="Q66" s="40">
        <v>0</v>
      </c>
      <c r="R66" s="40">
        <v>1.0643560601300681</v>
      </c>
      <c r="S66" s="40">
        <v>2.4595649673176947</v>
      </c>
      <c r="T66" s="40">
        <v>0</v>
      </c>
      <c r="U66" s="40">
        <v>6.3996113685180127</v>
      </c>
      <c r="V66" s="40" t="s">
        <v>225</v>
      </c>
      <c r="W66" s="40" t="s">
        <v>225</v>
      </c>
      <c r="X66" s="40" t="s">
        <v>225</v>
      </c>
      <c r="Y66" s="40" t="s">
        <v>225</v>
      </c>
      <c r="Z66" s="40">
        <v>0</v>
      </c>
      <c r="AA66" s="40">
        <v>0</v>
      </c>
      <c r="AB66" s="40">
        <v>0</v>
      </c>
      <c r="AC66" s="40">
        <v>0</v>
      </c>
      <c r="AD66" s="40">
        <v>0</v>
      </c>
      <c r="AE66" s="40">
        <v>0</v>
      </c>
      <c r="AF66" s="40">
        <v>0</v>
      </c>
      <c r="AG66" s="40">
        <v>0</v>
      </c>
      <c r="AH66" s="40">
        <v>1.0643560601300681</v>
      </c>
      <c r="AI66" s="40">
        <v>2.4595649673176947</v>
      </c>
      <c r="AJ66" s="40">
        <v>0</v>
      </c>
      <c r="AK66" s="40">
        <v>6.3996113685180127</v>
      </c>
      <c r="AL66" s="40">
        <v>9.9235323959657755</v>
      </c>
      <c r="AM66" s="40">
        <v>15.049664625952586</v>
      </c>
      <c r="AN66" s="40">
        <v>1.3850867069779671</v>
      </c>
      <c r="AO66" s="40">
        <v>0</v>
      </c>
      <c r="AP66" s="40">
        <v>0</v>
      </c>
      <c r="AQ66" s="40">
        <v>16.434751332930553</v>
      </c>
      <c r="AR66" s="40">
        <v>1.0643560601300681</v>
      </c>
      <c r="AS66" s="73">
        <v>15.441027630285834</v>
      </c>
      <c r="AT66" s="40">
        <v>15.049664625952586</v>
      </c>
      <c r="AU66" s="40">
        <v>1.6395301130795155</v>
      </c>
      <c r="AV66" s="40">
        <v>0</v>
      </c>
      <c r="AW66" s="40">
        <v>0</v>
      </c>
      <c r="AX66" s="40">
        <v>16.6891947390321</v>
      </c>
      <c r="AY66" s="40">
        <v>2.4595649673176947</v>
      </c>
      <c r="AZ66" s="73">
        <v>6.7854254556376619</v>
      </c>
      <c r="BA66" s="40">
        <v>15.049664625952586</v>
      </c>
      <c r="BB66" s="40">
        <v>3.0246168200574823</v>
      </c>
      <c r="BC66" s="40">
        <v>0</v>
      </c>
      <c r="BD66" s="40">
        <v>0</v>
      </c>
      <c r="BE66" s="40">
        <v>18.074281446010069</v>
      </c>
      <c r="BF66" s="40">
        <v>3.5239210274477628</v>
      </c>
      <c r="BG66" s="40">
        <v>1.2637000335833455</v>
      </c>
      <c r="BH66" s="73">
        <v>5.1290256805501002</v>
      </c>
      <c r="BI66" s="40">
        <v>2.6938022332338734</v>
      </c>
      <c r="BJ66" s="40">
        <v>6.2249672359966972</v>
      </c>
      <c r="BK66" s="40">
        <v>0</v>
      </c>
      <c r="BL66" s="40">
        <v>16.196917593757117</v>
      </c>
      <c r="BM66" s="40">
        <v>25.115687062987689</v>
      </c>
      <c r="BN66" s="40">
        <v>15.049664625952586</v>
      </c>
      <c r="BO66" s="40">
        <v>0</v>
      </c>
      <c r="BP66" s="40">
        <v>3.0246168200574823</v>
      </c>
      <c r="BQ66" s="40">
        <v>0</v>
      </c>
      <c r="BR66" s="40">
        <v>0</v>
      </c>
      <c r="BS66" s="40">
        <v>0</v>
      </c>
      <c r="BT66" s="40">
        <v>0</v>
      </c>
      <c r="BU66" s="40">
        <v>0</v>
      </c>
      <c r="BV66" s="40">
        <v>0</v>
      </c>
      <c r="BW66" s="40">
        <v>0</v>
      </c>
      <c r="BX66" s="40">
        <v>9.9235323959657755</v>
      </c>
      <c r="BY66" s="40"/>
      <c r="BZ66" s="40">
        <v>0</v>
      </c>
      <c r="CA66" s="40">
        <v>0</v>
      </c>
      <c r="CB66" s="40">
        <v>18.074281446010069</v>
      </c>
      <c r="CC66" s="40">
        <v>9.9235323959657755</v>
      </c>
      <c r="CD66" s="73">
        <v>1.821355614595245</v>
      </c>
      <c r="CE66" s="40">
        <v>17.460617627340461</v>
      </c>
      <c r="CF66" s="40">
        <v>0.27619701807700342</v>
      </c>
      <c r="CG66" s="40">
        <v>0</v>
      </c>
      <c r="CH66" s="40">
        <v>0.27619701807700342</v>
      </c>
      <c r="CI66" s="40">
        <v>1.3809722530015361E-2</v>
      </c>
      <c r="CJ66" s="40">
        <v>0</v>
      </c>
      <c r="CK66" s="40">
        <v>1.3809722530015361E-2</v>
      </c>
      <c r="CL66" s="40"/>
      <c r="CM66" s="40">
        <v>0</v>
      </c>
      <c r="CN66" s="40"/>
      <c r="CO66" s="40">
        <v>0</v>
      </c>
      <c r="CP66" s="40">
        <v>0</v>
      </c>
      <c r="CQ66" s="40">
        <v>0</v>
      </c>
      <c r="CR66" s="40">
        <v>0</v>
      </c>
      <c r="CS66" s="40">
        <v>0</v>
      </c>
      <c r="CT66" s="40">
        <v>0</v>
      </c>
      <c r="CU66" s="40">
        <v>0</v>
      </c>
      <c r="CV66" s="40">
        <v>9999</v>
      </c>
      <c r="CW66" s="73">
        <v>9999</v>
      </c>
    </row>
    <row r="67" spans="1:101" s="20" customFormat="1">
      <c r="A67" s="20" t="s">
        <v>737</v>
      </c>
      <c r="B67" s="20" t="s">
        <v>737</v>
      </c>
      <c r="C67" s="40">
        <v>10</v>
      </c>
      <c r="D67" s="40">
        <v>8.4524862894111745</v>
      </c>
      <c r="E67" s="40">
        <v>0</v>
      </c>
      <c r="F67" s="40">
        <v>0.79392777383845026</v>
      </c>
      <c r="G67" s="40">
        <v>0</v>
      </c>
      <c r="H67" s="40">
        <v>0</v>
      </c>
      <c r="I67" s="40" t="s">
        <v>716</v>
      </c>
      <c r="J67" s="40"/>
      <c r="K67" s="40"/>
      <c r="L67" s="40">
        <v>9.0815283596679972</v>
      </c>
      <c r="M67" s="40">
        <v>1.2244507685635203E-3</v>
      </c>
      <c r="N67" s="40">
        <v>1.2156132320131127E-3</v>
      </c>
      <c r="O67" s="40">
        <v>0</v>
      </c>
      <c r="P67" s="40">
        <v>0</v>
      </c>
      <c r="Q67" s="40">
        <v>0</v>
      </c>
      <c r="R67" s="40">
        <v>0.1583198037892784</v>
      </c>
      <c r="S67" s="40">
        <v>0.36585298625079893</v>
      </c>
      <c r="T67" s="40">
        <v>0</v>
      </c>
      <c r="U67" s="40">
        <v>0.95192319012830373</v>
      </c>
      <c r="V67" s="40" t="s">
        <v>225</v>
      </c>
      <c r="W67" s="40" t="s">
        <v>225</v>
      </c>
      <c r="X67" s="40" t="s">
        <v>225</v>
      </c>
      <c r="Y67" s="40" t="s">
        <v>225</v>
      </c>
      <c r="Z67" s="40">
        <v>0</v>
      </c>
      <c r="AA67" s="40">
        <v>0</v>
      </c>
      <c r="AB67" s="40">
        <v>0</v>
      </c>
      <c r="AC67" s="40">
        <v>0</v>
      </c>
      <c r="AD67" s="40">
        <v>0</v>
      </c>
      <c r="AE67" s="40">
        <v>0</v>
      </c>
      <c r="AF67" s="40">
        <v>0</v>
      </c>
      <c r="AG67" s="40">
        <v>0</v>
      </c>
      <c r="AH67" s="40">
        <v>0.1583198037892784</v>
      </c>
      <c r="AI67" s="40">
        <v>0.36585298625079893</v>
      </c>
      <c r="AJ67" s="40">
        <v>0</v>
      </c>
      <c r="AK67" s="40">
        <v>0.95192319012830373</v>
      </c>
      <c r="AL67" s="40">
        <v>1.4760959801683811</v>
      </c>
      <c r="AM67" s="40">
        <v>4.7010451519452863</v>
      </c>
      <c r="AN67" s="40">
        <v>0.4326578239912432</v>
      </c>
      <c r="AO67" s="40">
        <v>0</v>
      </c>
      <c r="AP67" s="40">
        <v>0</v>
      </c>
      <c r="AQ67" s="40">
        <v>5.1337029759365294</v>
      </c>
      <c r="AR67" s="40">
        <v>0.1583198037892784</v>
      </c>
      <c r="AS67" s="73">
        <v>32.426158023600266</v>
      </c>
      <c r="AT67" s="40">
        <v>4.7010451519452863</v>
      </c>
      <c r="AU67" s="40">
        <v>0.51213799650189262</v>
      </c>
      <c r="AV67" s="40">
        <v>0</v>
      </c>
      <c r="AW67" s="40">
        <v>0</v>
      </c>
      <c r="AX67" s="40">
        <v>5.2131831484471789</v>
      </c>
      <c r="AY67" s="40">
        <v>0.36585298625079893</v>
      </c>
      <c r="AZ67" s="73">
        <v>14.249393456839098</v>
      </c>
      <c r="BA67" s="40">
        <v>4.7010451519452863</v>
      </c>
      <c r="BB67" s="40">
        <v>0.94479582049313582</v>
      </c>
      <c r="BC67" s="40">
        <v>0</v>
      </c>
      <c r="BD67" s="40">
        <v>0</v>
      </c>
      <c r="BE67" s="40">
        <v>5.645840972438422</v>
      </c>
      <c r="BF67" s="40">
        <v>0.52417279004007733</v>
      </c>
      <c r="BG67" s="40">
        <v>-3.4080363550612414</v>
      </c>
      <c r="BH67" s="73">
        <v>10.770953929155214</v>
      </c>
      <c r="BI67" s="40">
        <v>1.282762968206606</v>
      </c>
      <c r="BJ67" s="40">
        <v>2.9642701123793787</v>
      </c>
      <c r="BK67" s="40">
        <v>0</v>
      </c>
      <c r="BL67" s="40">
        <v>7.7128179017890997</v>
      </c>
      <c r="BM67" s="40">
        <v>11.959850982375086</v>
      </c>
      <c r="BN67" s="40">
        <v>4.7010451519452863</v>
      </c>
      <c r="BO67" s="40">
        <v>0</v>
      </c>
      <c r="BP67" s="40">
        <v>0.94479582049313582</v>
      </c>
      <c r="BQ67" s="40">
        <v>0</v>
      </c>
      <c r="BR67" s="40">
        <v>0</v>
      </c>
      <c r="BS67" s="40">
        <v>0</v>
      </c>
      <c r="BT67" s="40">
        <v>0</v>
      </c>
      <c r="BU67" s="40">
        <v>0</v>
      </c>
      <c r="BV67" s="40">
        <v>0</v>
      </c>
      <c r="BW67" s="40">
        <v>0</v>
      </c>
      <c r="BX67" s="40">
        <v>1.4760959801683811</v>
      </c>
      <c r="BY67" s="40"/>
      <c r="BZ67" s="40">
        <v>0</v>
      </c>
      <c r="CA67" s="40">
        <v>0</v>
      </c>
      <c r="CB67" s="40">
        <v>5.645840972438422</v>
      </c>
      <c r="CC67" s="40">
        <v>1.4760959801683811</v>
      </c>
      <c r="CD67" s="73">
        <v>3.8248467906500161</v>
      </c>
      <c r="CE67" s="40">
        <v>4.3047815467278614</v>
      </c>
      <c r="CF67" s="40">
        <v>8.627532141637051E-2</v>
      </c>
      <c r="CG67" s="40">
        <v>0</v>
      </c>
      <c r="CH67" s="40">
        <v>8.627532141637051E-2</v>
      </c>
      <c r="CI67" s="40">
        <v>4.3137259708422989E-3</v>
      </c>
      <c r="CJ67" s="40">
        <v>0</v>
      </c>
      <c r="CK67" s="40">
        <v>4.3137259708422989E-3</v>
      </c>
      <c r="CL67" s="40"/>
      <c r="CM67" s="40">
        <v>0</v>
      </c>
      <c r="CN67" s="40"/>
      <c r="CO67" s="40">
        <v>0</v>
      </c>
      <c r="CP67" s="40">
        <v>0</v>
      </c>
      <c r="CQ67" s="40">
        <v>0</v>
      </c>
      <c r="CR67" s="40">
        <v>0</v>
      </c>
      <c r="CS67" s="40">
        <v>0</v>
      </c>
      <c r="CT67" s="40">
        <v>0</v>
      </c>
      <c r="CU67" s="40">
        <v>0</v>
      </c>
      <c r="CV67" s="40">
        <v>9999</v>
      </c>
      <c r="CW67" s="73">
        <v>9999</v>
      </c>
    </row>
    <row r="68" spans="1:101" s="20" customFormat="1">
      <c r="A68" s="20" t="s">
        <v>738</v>
      </c>
      <c r="B68" s="20" t="s">
        <v>738</v>
      </c>
      <c r="C68" s="40">
        <v>10</v>
      </c>
      <c r="D68" s="40">
        <v>9.0341239448680977</v>
      </c>
      <c r="E68" s="40">
        <v>0</v>
      </c>
      <c r="F68" s="40">
        <v>0.95773147581723928</v>
      </c>
      <c r="G68" s="40">
        <v>0</v>
      </c>
      <c r="H68" s="40">
        <v>0</v>
      </c>
      <c r="I68" s="40" t="s">
        <v>716</v>
      </c>
      <c r="J68" s="40"/>
      <c r="K68" s="40"/>
      <c r="L68" s="40">
        <v>9.7064520427386292</v>
      </c>
      <c r="M68" s="40">
        <v>1.308708423632645E-3</v>
      </c>
      <c r="N68" s="40">
        <v>1.2992627531127527E-3</v>
      </c>
      <c r="O68" s="40">
        <v>0</v>
      </c>
      <c r="P68" s="40">
        <v>0</v>
      </c>
      <c r="Q68" s="40">
        <v>0</v>
      </c>
      <c r="R68" s="40">
        <v>0.19098445013595763</v>
      </c>
      <c r="S68" s="40">
        <v>0.4413360156933111</v>
      </c>
      <c r="T68" s="40">
        <v>0</v>
      </c>
      <c r="U68" s="40">
        <v>1.1483246106109224</v>
      </c>
      <c r="V68" s="40" t="s">
        <v>225</v>
      </c>
      <c r="W68" s="40" t="s">
        <v>225</v>
      </c>
      <c r="X68" s="40" t="s">
        <v>225</v>
      </c>
      <c r="Y68" s="40" t="s">
        <v>225</v>
      </c>
      <c r="Z68" s="40">
        <v>0</v>
      </c>
      <c r="AA68" s="40">
        <v>0</v>
      </c>
      <c r="AB68" s="40">
        <v>0</v>
      </c>
      <c r="AC68" s="40">
        <v>0</v>
      </c>
      <c r="AD68" s="40">
        <v>0</v>
      </c>
      <c r="AE68" s="40">
        <v>0</v>
      </c>
      <c r="AF68" s="40">
        <v>0</v>
      </c>
      <c r="AG68" s="40">
        <v>0</v>
      </c>
      <c r="AH68" s="40">
        <v>0.19098445013595763</v>
      </c>
      <c r="AI68" s="40">
        <v>0.4413360156933111</v>
      </c>
      <c r="AJ68" s="40">
        <v>0</v>
      </c>
      <c r="AK68" s="40">
        <v>1.1483246106109224</v>
      </c>
      <c r="AL68" s="40">
        <v>1.7806450764401911</v>
      </c>
      <c r="AM68" s="40">
        <v>5.0245363457494081</v>
      </c>
      <c r="AN68" s="40">
        <v>0.46243013875697253</v>
      </c>
      <c r="AO68" s="40">
        <v>0</v>
      </c>
      <c r="AP68" s="40">
        <v>0</v>
      </c>
      <c r="AQ68" s="40">
        <v>5.4869664845063806</v>
      </c>
      <c r="AR68" s="40">
        <v>0.19098445013595763</v>
      </c>
      <c r="AS68" s="73">
        <v>28.729912202801483</v>
      </c>
      <c r="AT68" s="40">
        <v>5.0245363457494081</v>
      </c>
      <c r="AU68" s="40">
        <v>0.54737954950256795</v>
      </c>
      <c r="AV68" s="40">
        <v>0</v>
      </c>
      <c r="AW68" s="40">
        <v>0</v>
      </c>
      <c r="AX68" s="40">
        <v>5.5719158952519763</v>
      </c>
      <c r="AY68" s="40">
        <v>0.4413360156933111</v>
      </c>
      <c r="AZ68" s="73">
        <v>12.625110340244603</v>
      </c>
      <c r="BA68" s="40">
        <v>5.0245363457494081</v>
      </c>
      <c r="BB68" s="40">
        <v>1.0098096882595404</v>
      </c>
      <c r="BC68" s="40">
        <v>0</v>
      </c>
      <c r="BD68" s="40">
        <v>0</v>
      </c>
      <c r="BE68" s="40">
        <v>6.0343460340089488</v>
      </c>
      <c r="BF68" s="40">
        <v>0.63232046582926871</v>
      </c>
      <c r="BG68" s="40">
        <v>-2.8616344668793694</v>
      </c>
      <c r="BH68" s="73">
        <v>9.543176854310877</v>
      </c>
      <c r="BI68" s="40">
        <v>1.4477967917296299</v>
      </c>
      <c r="BJ68" s="40">
        <v>3.3456381770382264</v>
      </c>
      <c r="BK68" s="40">
        <v>0</v>
      </c>
      <c r="BL68" s="40">
        <v>8.7051102114499059</v>
      </c>
      <c r="BM68" s="40">
        <v>13.498545180217761</v>
      </c>
      <c r="BN68" s="40">
        <v>5.0245363457494081</v>
      </c>
      <c r="BO68" s="40">
        <v>0</v>
      </c>
      <c r="BP68" s="40">
        <v>1.0098096882595404</v>
      </c>
      <c r="BQ68" s="40">
        <v>0</v>
      </c>
      <c r="BR68" s="40">
        <v>0</v>
      </c>
      <c r="BS68" s="40">
        <v>0</v>
      </c>
      <c r="BT68" s="40">
        <v>0</v>
      </c>
      <c r="BU68" s="40">
        <v>0</v>
      </c>
      <c r="BV68" s="40">
        <v>0</v>
      </c>
      <c r="BW68" s="40">
        <v>0</v>
      </c>
      <c r="BX68" s="40">
        <v>1.7806450764401911</v>
      </c>
      <c r="BY68" s="40"/>
      <c r="BZ68" s="40">
        <v>0</v>
      </c>
      <c r="CA68" s="40">
        <v>0</v>
      </c>
      <c r="CB68" s="40">
        <v>6.0343460340089488</v>
      </c>
      <c r="CC68" s="40">
        <v>1.7806450764401911</v>
      </c>
      <c r="CD68" s="73">
        <v>3.3888539124667232</v>
      </c>
      <c r="CE68" s="40">
        <v>5.8434757445705348</v>
      </c>
      <c r="CF68" s="40">
        <v>9.2212151593223393E-2</v>
      </c>
      <c r="CG68" s="40">
        <v>0</v>
      </c>
      <c r="CH68" s="40">
        <v>9.2212151593223393E-2</v>
      </c>
      <c r="CI68" s="40">
        <v>4.6105647203008504E-3</v>
      </c>
      <c r="CJ68" s="40">
        <v>0</v>
      </c>
      <c r="CK68" s="40">
        <v>4.6105647203008504E-3</v>
      </c>
      <c r="CL68" s="40"/>
      <c r="CM68" s="40">
        <v>0</v>
      </c>
      <c r="CN68" s="40"/>
      <c r="CO68" s="40">
        <v>0</v>
      </c>
      <c r="CP68" s="40">
        <v>0</v>
      </c>
      <c r="CQ68" s="40">
        <v>0</v>
      </c>
      <c r="CR68" s="40">
        <v>0</v>
      </c>
      <c r="CS68" s="40">
        <v>0</v>
      </c>
      <c r="CT68" s="40">
        <v>0</v>
      </c>
      <c r="CU68" s="40">
        <v>0</v>
      </c>
      <c r="CV68" s="40">
        <v>9999</v>
      </c>
      <c r="CW68" s="73">
        <v>9999</v>
      </c>
    </row>
    <row r="69" spans="1:101" s="20" customFormat="1">
      <c r="A69" s="20" t="s">
        <v>736</v>
      </c>
      <c r="B69" s="20" t="s">
        <v>736</v>
      </c>
      <c r="C69" s="40">
        <v>10</v>
      </c>
      <c r="D69" s="40">
        <v>9.0341239448680977</v>
      </c>
      <c r="E69" s="40">
        <v>0</v>
      </c>
      <c r="F69" s="40">
        <v>0.84856001731881181</v>
      </c>
      <c r="G69" s="40">
        <v>0</v>
      </c>
      <c r="H69" s="40">
        <v>0</v>
      </c>
      <c r="I69" s="40" t="s">
        <v>716</v>
      </c>
      <c r="J69" s="40"/>
      <c r="K69" s="40"/>
      <c r="L69" s="40">
        <v>9.7064520427386292</v>
      </c>
      <c r="M69" s="40">
        <v>1.308708423632645E-3</v>
      </c>
      <c r="N69" s="40">
        <v>1.2992627531127527E-3</v>
      </c>
      <c r="O69" s="40">
        <v>0</v>
      </c>
      <c r="P69" s="40">
        <v>0</v>
      </c>
      <c r="Q69" s="40">
        <v>0</v>
      </c>
      <c r="R69" s="40">
        <v>0.16921420294420569</v>
      </c>
      <c r="S69" s="40">
        <v>0.39102828566907838</v>
      </c>
      <c r="T69" s="40">
        <v>0</v>
      </c>
      <c r="U69" s="40">
        <v>1.017427510812611</v>
      </c>
      <c r="V69" s="40" t="s">
        <v>225</v>
      </c>
      <c r="W69" s="40" t="s">
        <v>225</v>
      </c>
      <c r="X69" s="40" t="s">
        <v>225</v>
      </c>
      <c r="Y69" s="40" t="s">
        <v>225</v>
      </c>
      <c r="Z69" s="40">
        <v>0</v>
      </c>
      <c r="AA69" s="40">
        <v>0</v>
      </c>
      <c r="AB69" s="40">
        <v>0</v>
      </c>
      <c r="AC69" s="40">
        <v>0</v>
      </c>
      <c r="AD69" s="40">
        <v>0</v>
      </c>
      <c r="AE69" s="40">
        <v>0</v>
      </c>
      <c r="AF69" s="40">
        <v>0</v>
      </c>
      <c r="AG69" s="40">
        <v>0</v>
      </c>
      <c r="AH69" s="40">
        <v>0.16921420294420569</v>
      </c>
      <c r="AI69" s="40">
        <v>0.39102828566907838</v>
      </c>
      <c r="AJ69" s="40">
        <v>0</v>
      </c>
      <c r="AK69" s="40">
        <v>1.017427510812611</v>
      </c>
      <c r="AL69" s="40">
        <v>1.5776699994258951</v>
      </c>
      <c r="AM69" s="40">
        <v>5.0245363457494081</v>
      </c>
      <c r="AN69" s="40">
        <v>0.46243013875697253</v>
      </c>
      <c r="AO69" s="40">
        <v>0</v>
      </c>
      <c r="AP69" s="40">
        <v>0</v>
      </c>
      <c r="AQ69" s="40">
        <v>5.4869664845063806</v>
      </c>
      <c r="AR69" s="40">
        <v>0.16921420294420569</v>
      </c>
      <c r="AS69" s="73">
        <v>32.426158023600273</v>
      </c>
      <c r="AT69" s="40">
        <v>5.0245363457494081</v>
      </c>
      <c r="AU69" s="40">
        <v>0.54737954950256795</v>
      </c>
      <c r="AV69" s="40">
        <v>0</v>
      </c>
      <c r="AW69" s="40">
        <v>0</v>
      </c>
      <c r="AX69" s="40">
        <v>5.5719158952519763</v>
      </c>
      <c r="AY69" s="40">
        <v>0.39102828566907838</v>
      </c>
      <c r="AZ69" s="73">
        <v>14.249393456839101</v>
      </c>
      <c r="BA69" s="40">
        <v>5.0245363457494081</v>
      </c>
      <c r="BB69" s="40">
        <v>1.0098096882595404</v>
      </c>
      <c r="BC69" s="40">
        <v>0</v>
      </c>
      <c r="BD69" s="40">
        <v>0</v>
      </c>
      <c r="BE69" s="40">
        <v>6.0343460340089488</v>
      </c>
      <c r="BF69" s="40">
        <v>0.56024248861328407</v>
      </c>
      <c r="BG69" s="40">
        <v>-3.4080363550612427</v>
      </c>
      <c r="BH69" s="73">
        <v>10.770953929155217</v>
      </c>
      <c r="BI69" s="40">
        <v>1.2827629682066055</v>
      </c>
      <c r="BJ69" s="40">
        <v>2.9642701123793782</v>
      </c>
      <c r="BK69" s="40">
        <v>0</v>
      </c>
      <c r="BL69" s="40">
        <v>7.7128179017890988</v>
      </c>
      <c r="BM69" s="40">
        <v>11.959850982375084</v>
      </c>
      <c r="BN69" s="40">
        <v>5.0245363457494081</v>
      </c>
      <c r="BO69" s="40">
        <v>0</v>
      </c>
      <c r="BP69" s="40">
        <v>1.0098096882595404</v>
      </c>
      <c r="BQ69" s="40">
        <v>0</v>
      </c>
      <c r="BR69" s="40">
        <v>0</v>
      </c>
      <c r="BS69" s="40">
        <v>0</v>
      </c>
      <c r="BT69" s="40">
        <v>0</v>
      </c>
      <c r="BU69" s="40">
        <v>0</v>
      </c>
      <c r="BV69" s="40">
        <v>0</v>
      </c>
      <c r="BW69" s="40">
        <v>0</v>
      </c>
      <c r="BX69" s="40">
        <v>1.5776699994258951</v>
      </c>
      <c r="BY69" s="40"/>
      <c r="BZ69" s="40">
        <v>0</v>
      </c>
      <c r="CA69" s="40">
        <v>0</v>
      </c>
      <c r="CB69" s="40">
        <v>6.0343460340089488</v>
      </c>
      <c r="CC69" s="40">
        <v>1.5776699994258951</v>
      </c>
      <c r="CD69" s="73">
        <v>3.8248467906500165</v>
      </c>
      <c r="CE69" s="40">
        <v>4.3047815467278587</v>
      </c>
      <c r="CF69" s="40">
        <v>9.2212151593223393E-2</v>
      </c>
      <c r="CG69" s="40">
        <v>0</v>
      </c>
      <c r="CH69" s="40">
        <v>9.2212151593223393E-2</v>
      </c>
      <c r="CI69" s="40">
        <v>4.6105647203008504E-3</v>
      </c>
      <c r="CJ69" s="40">
        <v>0</v>
      </c>
      <c r="CK69" s="40">
        <v>4.6105647203008504E-3</v>
      </c>
      <c r="CL69" s="40"/>
      <c r="CM69" s="40">
        <v>0</v>
      </c>
      <c r="CN69" s="40"/>
      <c r="CO69" s="40">
        <v>0</v>
      </c>
      <c r="CP69" s="40">
        <v>0</v>
      </c>
      <c r="CQ69" s="40">
        <v>0</v>
      </c>
      <c r="CR69" s="40">
        <v>0</v>
      </c>
      <c r="CS69" s="40">
        <v>0</v>
      </c>
      <c r="CT69" s="40">
        <v>0</v>
      </c>
      <c r="CU69" s="40">
        <v>0</v>
      </c>
      <c r="CV69" s="40">
        <v>9999</v>
      </c>
      <c r="CW69" s="73">
        <v>9999</v>
      </c>
    </row>
    <row r="70" spans="1:101" s="20" customFormat="1">
      <c r="A70" s="20" t="s">
        <v>755</v>
      </c>
      <c r="B70" s="20" t="s">
        <v>755</v>
      </c>
      <c r="C70" s="40">
        <v>10</v>
      </c>
      <c r="D70" s="40">
        <v>7.511154525686969</v>
      </c>
      <c r="E70" s="40">
        <v>0</v>
      </c>
      <c r="F70" s="40">
        <v>2.3705138343329133</v>
      </c>
      <c r="G70" s="40">
        <v>0</v>
      </c>
      <c r="H70" s="40">
        <v>0</v>
      </c>
      <c r="I70" s="40" t="s">
        <v>716</v>
      </c>
      <c r="J70" s="40"/>
      <c r="K70" s="40"/>
      <c r="L70" s="40">
        <v>8.0701417906265238</v>
      </c>
      <c r="M70" s="40">
        <v>1.0880868204777019E-3</v>
      </c>
      <c r="N70" s="40">
        <v>1.0802334977530407E-3</v>
      </c>
      <c r="O70" s="40">
        <v>0</v>
      </c>
      <c r="P70" s="40">
        <v>0</v>
      </c>
      <c r="Q70" s="40">
        <v>0</v>
      </c>
      <c r="R70" s="40">
        <v>0.47271212508018817</v>
      </c>
      <c r="S70" s="40">
        <v>1.0923658219519594</v>
      </c>
      <c r="T70" s="40">
        <v>0</v>
      </c>
      <c r="U70" s="40">
        <v>2.8422574014656279</v>
      </c>
      <c r="V70" s="40" t="s">
        <v>225</v>
      </c>
      <c r="W70" s="40" t="s">
        <v>225</v>
      </c>
      <c r="X70" s="40" t="s">
        <v>225</v>
      </c>
      <c r="Y70" s="40" t="s">
        <v>225</v>
      </c>
      <c r="Z70" s="40">
        <v>0</v>
      </c>
      <c r="AA70" s="40">
        <v>0</v>
      </c>
      <c r="AB70" s="40">
        <v>0</v>
      </c>
      <c r="AC70" s="40">
        <v>0</v>
      </c>
      <c r="AD70" s="40">
        <v>0</v>
      </c>
      <c r="AE70" s="40">
        <v>0</v>
      </c>
      <c r="AF70" s="40">
        <v>0</v>
      </c>
      <c r="AG70" s="40">
        <v>0</v>
      </c>
      <c r="AH70" s="40">
        <v>0.47271212508018817</v>
      </c>
      <c r="AI70" s="40">
        <v>1.0923658219519594</v>
      </c>
      <c r="AJ70" s="40">
        <v>0</v>
      </c>
      <c r="AK70" s="40">
        <v>2.8422574014656279</v>
      </c>
      <c r="AL70" s="40">
        <v>4.4073353484977753</v>
      </c>
      <c r="AM70" s="40">
        <v>4.1775017858032442</v>
      </c>
      <c r="AN70" s="40">
        <v>0.38447382953070613</v>
      </c>
      <c r="AO70" s="40">
        <v>0</v>
      </c>
      <c r="AP70" s="40">
        <v>0</v>
      </c>
      <c r="AQ70" s="40">
        <v>4.5619756153339504</v>
      </c>
      <c r="AR70" s="40">
        <v>0.47271212508018817</v>
      </c>
      <c r="AS70" s="73">
        <v>9.6506422689286495</v>
      </c>
      <c r="AT70" s="40">
        <v>4.1775017858032442</v>
      </c>
      <c r="AU70" s="40">
        <v>0.45510249866012187</v>
      </c>
      <c r="AV70" s="40">
        <v>0</v>
      </c>
      <c r="AW70" s="40">
        <v>0</v>
      </c>
      <c r="AX70" s="40">
        <v>4.6326042844633664</v>
      </c>
      <c r="AY70" s="40">
        <v>1.0923658219519594</v>
      </c>
      <c r="AZ70" s="73">
        <v>4.2408909097735403</v>
      </c>
      <c r="BA70" s="40">
        <v>4.1775017858032442</v>
      </c>
      <c r="BB70" s="40">
        <v>0.83957632819082795</v>
      </c>
      <c r="BC70" s="40">
        <v>0</v>
      </c>
      <c r="BD70" s="40">
        <v>0</v>
      </c>
      <c r="BE70" s="40">
        <v>5.0170781139940726</v>
      </c>
      <c r="BF70" s="40">
        <v>1.5650779470321476</v>
      </c>
      <c r="BG70" s="40">
        <v>6.6149617151216802</v>
      </c>
      <c r="BH70" s="73">
        <v>3.2056410503438131</v>
      </c>
      <c r="BI70" s="40">
        <v>4.3100835731741958</v>
      </c>
      <c r="BJ70" s="40">
        <v>9.9599475775947113</v>
      </c>
      <c r="BK70" s="40">
        <v>0</v>
      </c>
      <c r="BL70" s="40">
        <v>25.915068150011379</v>
      </c>
      <c r="BM70" s="40">
        <v>40.18509930078028</v>
      </c>
      <c r="BN70" s="40">
        <v>4.1775017858032442</v>
      </c>
      <c r="BO70" s="40">
        <v>0</v>
      </c>
      <c r="BP70" s="40">
        <v>0.83957632819082795</v>
      </c>
      <c r="BQ70" s="40">
        <v>0</v>
      </c>
      <c r="BR70" s="40">
        <v>0</v>
      </c>
      <c r="BS70" s="40">
        <v>0</v>
      </c>
      <c r="BT70" s="40">
        <v>0</v>
      </c>
      <c r="BU70" s="40">
        <v>0</v>
      </c>
      <c r="BV70" s="40">
        <v>0</v>
      </c>
      <c r="BW70" s="40">
        <v>0</v>
      </c>
      <c r="BX70" s="40">
        <v>4.4073353484977753</v>
      </c>
      <c r="BY70" s="40"/>
      <c r="BZ70" s="40">
        <v>0</v>
      </c>
      <c r="CA70" s="40">
        <v>0</v>
      </c>
      <c r="CB70" s="40">
        <v>5.0170781139940726</v>
      </c>
      <c r="CC70" s="40">
        <v>4.4073353484977753</v>
      </c>
      <c r="CD70" s="73">
        <v>1.1383472591220285</v>
      </c>
      <c r="CE70" s="40">
        <v>32.530029865133059</v>
      </c>
      <c r="CF70" s="40">
        <v>7.6667059693842285E-2</v>
      </c>
      <c r="CG70" s="40">
        <v>0</v>
      </c>
      <c r="CH70" s="40">
        <v>7.6667059693842285E-2</v>
      </c>
      <c r="CI70" s="40">
        <v>3.833317350547598E-3</v>
      </c>
      <c r="CJ70" s="40">
        <v>0</v>
      </c>
      <c r="CK70" s="40">
        <v>3.833317350547598E-3</v>
      </c>
      <c r="CL70" s="40"/>
      <c r="CM70" s="40">
        <v>0</v>
      </c>
      <c r="CN70" s="40"/>
      <c r="CO70" s="40">
        <v>0</v>
      </c>
      <c r="CP70" s="40">
        <v>0</v>
      </c>
      <c r="CQ70" s="40">
        <v>0</v>
      </c>
      <c r="CR70" s="40">
        <v>0</v>
      </c>
      <c r="CS70" s="40">
        <v>0</v>
      </c>
      <c r="CT70" s="40">
        <v>0</v>
      </c>
      <c r="CU70" s="40">
        <v>0</v>
      </c>
      <c r="CV70" s="40">
        <v>9999</v>
      </c>
      <c r="CW70" s="73">
        <v>9999</v>
      </c>
    </row>
    <row r="71" spans="1:101" s="20" customFormat="1">
      <c r="A71" s="20" t="s">
        <v>754</v>
      </c>
      <c r="B71" s="20" t="s">
        <v>754</v>
      </c>
      <c r="C71" s="40">
        <v>10</v>
      </c>
      <c r="D71" s="40">
        <v>7.6168572161106853</v>
      </c>
      <c r="E71" s="40">
        <v>0</v>
      </c>
      <c r="F71" s="40">
        <v>2.0032279262329817</v>
      </c>
      <c r="G71" s="40">
        <v>0</v>
      </c>
      <c r="H71" s="40">
        <v>0</v>
      </c>
      <c r="I71" s="40" t="s">
        <v>716</v>
      </c>
      <c r="J71" s="40"/>
      <c r="K71" s="40"/>
      <c r="L71" s="40">
        <v>8.1837109758233986</v>
      </c>
      <c r="M71" s="40">
        <v>1.1033992074011437E-3</v>
      </c>
      <c r="N71" s="40">
        <v>1.0954353667344109E-3</v>
      </c>
      <c r="O71" s="40">
        <v>0</v>
      </c>
      <c r="P71" s="40">
        <v>0</v>
      </c>
      <c r="Q71" s="40">
        <v>0</v>
      </c>
      <c r="R71" s="40">
        <v>0.39947040861546057</v>
      </c>
      <c r="S71" s="40">
        <v>0.92311535520416321</v>
      </c>
      <c r="T71" s="40">
        <v>0</v>
      </c>
      <c r="U71" s="40">
        <v>2.4018798446542688</v>
      </c>
      <c r="V71" s="40" t="s">
        <v>225</v>
      </c>
      <c r="W71" s="40" t="s">
        <v>225</v>
      </c>
      <c r="X71" s="40" t="s">
        <v>225</v>
      </c>
      <c r="Y71" s="40" t="s">
        <v>225</v>
      </c>
      <c r="Z71" s="40">
        <v>0</v>
      </c>
      <c r="AA71" s="40">
        <v>0</v>
      </c>
      <c r="AB71" s="40">
        <v>0</v>
      </c>
      <c r="AC71" s="40">
        <v>0</v>
      </c>
      <c r="AD71" s="40">
        <v>0</v>
      </c>
      <c r="AE71" s="40">
        <v>0</v>
      </c>
      <c r="AF71" s="40">
        <v>0</v>
      </c>
      <c r="AG71" s="40">
        <v>0</v>
      </c>
      <c r="AH71" s="40">
        <v>0.39947040861546057</v>
      </c>
      <c r="AI71" s="40">
        <v>0.92311535520416321</v>
      </c>
      <c r="AJ71" s="40">
        <v>0</v>
      </c>
      <c r="AK71" s="40">
        <v>2.4018798446542688</v>
      </c>
      <c r="AL71" s="40">
        <v>3.7244656084738925</v>
      </c>
      <c r="AM71" s="40">
        <v>4.2362907744333143</v>
      </c>
      <c r="AN71" s="40">
        <v>0.38988443825136587</v>
      </c>
      <c r="AO71" s="40">
        <v>0</v>
      </c>
      <c r="AP71" s="40">
        <v>0</v>
      </c>
      <c r="AQ71" s="40">
        <v>4.6261752126846805</v>
      </c>
      <c r="AR71" s="40">
        <v>0.39947040861546057</v>
      </c>
      <c r="AS71" s="73">
        <v>11.580770722714391</v>
      </c>
      <c r="AT71" s="40">
        <v>4.2362907744333143</v>
      </c>
      <c r="AU71" s="40">
        <v>0.46150704783594004</v>
      </c>
      <c r="AV71" s="40">
        <v>0</v>
      </c>
      <c r="AW71" s="40">
        <v>0</v>
      </c>
      <c r="AX71" s="40">
        <v>4.697797822269254</v>
      </c>
      <c r="AY71" s="40">
        <v>0.92311535520416321</v>
      </c>
      <c r="AZ71" s="73">
        <v>5.0890690917282528</v>
      </c>
      <c r="BA71" s="40">
        <v>4.2362907744333143</v>
      </c>
      <c r="BB71" s="40">
        <v>0.85139148608730597</v>
      </c>
      <c r="BC71" s="40">
        <v>0</v>
      </c>
      <c r="BD71" s="40">
        <v>0</v>
      </c>
      <c r="BE71" s="40">
        <v>5.0876822605206202</v>
      </c>
      <c r="BF71" s="40">
        <v>1.3225857638196237</v>
      </c>
      <c r="BG71" s="40">
        <v>4.23662318999353</v>
      </c>
      <c r="BH71" s="73">
        <v>3.8467692604125796</v>
      </c>
      <c r="BI71" s="40">
        <v>3.5917363109784959</v>
      </c>
      <c r="BJ71" s="40">
        <v>8.2999563146622588</v>
      </c>
      <c r="BK71" s="40">
        <v>0</v>
      </c>
      <c r="BL71" s="40">
        <v>21.595890125009479</v>
      </c>
      <c r="BM71" s="40">
        <v>33.487582750650233</v>
      </c>
      <c r="BN71" s="40">
        <v>4.2362907744333143</v>
      </c>
      <c r="BO71" s="40">
        <v>0</v>
      </c>
      <c r="BP71" s="40">
        <v>0.85139148608730597</v>
      </c>
      <c r="BQ71" s="40">
        <v>0</v>
      </c>
      <c r="BR71" s="40">
        <v>0</v>
      </c>
      <c r="BS71" s="40">
        <v>0</v>
      </c>
      <c r="BT71" s="40">
        <v>0</v>
      </c>
      <c r="BU71" s="40">
        <v>0</v>
      </c>
      <c r="BV71" s="40">
        <v>0</v>
      </c>
      <c r="BW71" s="40">
        <v>0</v>
      </c>
      <c r="BX71" s="40">
        <v>3.7244656084738925</v>
      </c>
      <c r="BY71" s="40"/>
      <c r="BZ71" s="40">
        <v>0</v>
      </c>
      <c r="CA71" s="40">
        <v>0</v>
      </c>
      <c r="CB71" s="40">
        <v>5.0876822605206202</v>
      </c>
      <c r="CC71" s="40">
        <v>3.7244656084738925</v>
      </c>
      <c r="CD71" s="73">
        <v>1.3660167109464352</v>
      </c>
      <c r="CE71" s="40">
        <v>25.832513315003013</v>
      </c>
      <c r="CF71" s="40">
        <v>7.7745976982629278E-2</v>
      </c>
      <c r="CG71" s="40">
        <v>0</v>
      </c>
      <c r="CH71" s="40">
        <v>7.7745976982629278E-2</v>
      </c>
      <c r="CI71" s="40">
        <v>3.8872627135161136E-3</v>
      </c>
      <c r="CJ71" s="40">
        <v>0</v>
      </c>
      <c r="CK71" s="40">
        <v>3.8872627135161136E-3</v>
      </c>
      <c r="CL71" s="40"/>
      <c r="CM71" s="40">
        <v>0</v>
      </c>
      <c r="CN71" s="40"/>
      <c r="CO71" s="40">
        <v>0</v>
      </c>
      <c r="CP71" s="40">
        <v>0</v>
      </c>
      <c r="CQ71" s="40">
        <v>0</v>
      </c>
      <c r="CR71" s="40">
        <v>0</v>
      </c>
      <c r="CS71" s="40">
        <v>0</v>
      </c>
      <c r="CT71" s="40">
        <v>0</v>
      </c>
      <c r="CU71" s="40">
        <v>0</v>
      </c>
      <c r="CV71" s="40">
        <v>9999</v>
      </c>
      <c r="CW71" s="73">
        <v>9999</v>
      </c>
    </row>
    <row r="72" spans="1:101" s="20" customFormat="1">
      <c r="C72" s="40"/>
      <c r="D72" s="40"/>
      <c r="E72" s="40"/>
      <c r="F72" s="40"/>
      <c r="G72" s="40"/>
      <c r="H72" s="40"/>
      <c r="I72" s="40"/>
      <c r="J72" s="40"/>
      <c r="K72" s="40"/>
      <c r="L72" s="40"/>
      <c r="M72" s="40"/>
      <c r="N72" s="40"/>
      <c r="O72" s="40"/>
      <c r="P72" s="40"/>
      <c r="Q72" s="40"/>
      <c r="R72" s="40"/>
      <c r="S72" s="40"/>
      <c r="T72" s="40"/>
      <c r="U72" s="40"/>
      <c r="V72" s="40"/>
      <c r="W72" s="40"/>
      <c r="X72" s="40"/>
      <c r="Y72" s="40"/>
      <c r="Z72" s="40"/>
      <c r="AA72" s="40"/>
      <c r="AB72" s="40"/>
      <c r="AC72" s="40"/>
      <c r="AD72" s="40"/>
      <c r="AE72" s="40"/>
      <c r="AF72" s="40"/>
      <c r="AG72" s="40"/>
      <c r="AH72" s="40"/>
      <c r="AI72" s="40"/>
      <c r="AJ72" s="40"/>
      <c r="AK72" s="40"/>
      <c r="AL72" s="40"/>
      <c r="AM72" s="40"/>
      <c r="AN72" s="40"/>
      <c r="AO72" s="40"/>
      <c r="AP72" s="40"/>
      <c r="AQ72" s="40"/>
      <c r="AR72" s="40"/>
      <c r="AS72" s="40"/>
      <c r="AT72" s="40"/>
      <c r="AU72" s="40"/>
      <c r="AV72" s="40"/>
      <c r="AW72" s="40"/>
      <c r="AX72" s="40"/>
      <c r="AY72" s="40"/>
      <c r="AZ72" s="40"/>
      <c r="BA72" s="40"/>
      <c r="BB72" s="40"/>
      <c r="BC72" s="40"/>
      <c r="BD72" s="40"/>
      <c r="BE72" s="40"/>
      <c r="BF72" s="40"/>
      <c r="BG72" s="40"/>
      <c r="BH72" s="40"/>
      <c r="BI72" s="40"/>
      <c r="BJ72" s="40"/>
      <c r="BK72" s="40"/>
      <c r="BL72" s="40"/>
      <c r="BM72" s="40"/>
      <c r="BN72" s="40"/>
      <c r="BO72" s="40"/>
      <c r="BP72" s="40"/>
      <c r="BQ72" s="40"/>
      <c r="BR72" s="40"/>
      <c r="BS72" s="40"/>
      <c r="BT72" s="40"/>
      <c r="BU72" s="40"/>
      <c r="BV72" s="40"/>
      <c r="BW72" s="40"/>
      <c r="BX72" s="40"/>
      <c r="BY72" s="40"/>
      <c r="BZ72" s="40"/>
      <c r="CA72" s="40"/>
      <c r="CB72" s="40"/>
      <c r="CC72" s="40"/>
      <c r="CD72" s="40"/>
      <c r="CE72" s="40"/>
      <c r="CF72" s="40"/>
      <c r="CG72" s="40"/>
      <c r="CH72" s="40"/>
      <c r="CI72" s="40"/>
      <c r="CJ72" s="40"/>
      <c r="CK72" s="40"/>
      <c r="CL72" s="40"/>
      <c r="CM72" s="40"/>
      <c r="CN72" s="40"/>
      <c r="CO72" s="40"/>
      <c r="CP72" s="40"/>
      <c r="CQ72" s="40"/>
      <c r="CR72" s="40"/>
      <c r="CS72" s="40"/>
      <c r="CT72" s="40"/>
      <c r="CU72" s="40"/>
      <c r="CV72" s="40"/>
      <c r="CW72" s="40"/>
    </row>
    <row r="73" spans="1:101" s="20" customFormat="1">
      <c r="C73" s="40"/>
      <c r="D73" s="40"/>
      <c r="E73" s="40"/>
      <c r="F73" s="40"/>
      <c r="G73" s="40"/>
      <c r="H73" s="40"/>
      <c r="I73" s="40"/>
      <c r="J73" s="40"/>
      <c r="K73" s="40"/>
      <c r="L73" s="40"/>
      <c r="M73" s="40"/>
      <c r="N73" s="40"/>
      <c r="O73" s="40"/>
      <c r="P73" s="40"/>
      <c r="Q73" s="40"/>
      <c r="R73" s="40"/>
      <c r="S73" s="40"/>
      <c r="T73" s="40"/>
      <c r="U73" s="40"/>
      <c r="V73" s="40"/>
      <c r="W73" s="40"/>
      <c r="X73" s="40"/>
      <c r="Y73" s="40"/>
      <c r="Z73" s="40"/>
      <c r="AA73" s="40"/>
      <c r="AB73" s="40"/>
      <c r="AC73" s="40"/>
      <c r="AD73" s="40"/>
      <c r="AE73" s="40"/>
      <c r="AF73" s="40"/>
      <c r="AG73" s="40"/>
      <c r="AH73" s="40"/>
      <c r="AI73" s="40"/>
      <c r="AJ73" s="40"/>
      <c r="AK73" s="40"/>
      <c r="AL73" s="40"/>
      <c r="AM73" s="40"/>
      <c r="AN73" s="40"/>
      <c r="AO73" s="40"/>
      <c r="AP73" s="40"/>
      <c r="AQ73" s="40"/>
      <c r="AR73" s="40"/>
      <c r="AS73" s="40"/>
      <c r="AT73" s="40"/>
      <c r="AU73" s="40"/>
      <c r="AV73" s="40"/>
      <c r="AW73" s="40"/>
      <c r="AX73" s="40"/>
      <c r="AY73" s="40"/>
      <c r="AZ73" s="40"/>
      <c r="BA73" s="40"/>
      <c r="BB73" s="40"/>
      <c r="BC73" s="40"/>
      <c r="BD73" s="40"/>
      <c r="BE73" s="40"/>
      <c r="BF73" s="40"/>
      <c r="BG73" s="40"/>
      <c r="BH73" s="40"/>
      <c r="BI73" s="40"/>
      <c r="BJ73" s="40"/>
      <c r="BK73" s="40"/>
      <c r="BL73" s="40"/>
      <c r="BM73" s="40"/>
      <c r="BN73" s="40"/>
      <c r="BO73" s="40"/>
      <c r="BP73" s="40"/>
      <c r="BQ73" s="40"/>
      <c r="BR73" s="40"/>
      <c r="BS73" s="40"/>
      <c r="BT73" s="40"/>
      <c r="BU73" s="40"/>
      <c r="BV73" s="40"/>
      <c r="BW73" s="40"/>
      <c r="BX73" s="40"/>
      <c r="BY73" s="40"/>
      <c r="BZ73" s="40"/>
      <c r="CA73" s="40"/>
      <c r="CB73" s="40"/>
      <c r="CC73" s="40"/>
      <c r="CD73" s="40"/>
      <c r="CE73" s="40"/>
      <c r="CF73" s="40"/>
      <c r="CG73" s="40"/>
      <c r="CH73" s="40"/>
      <c r="CI73" s="40"/>
      <c r="CJ73" s="40"/>
      <c r="CK73" s="40"/>
      <c r="CL73" s="40"/>
      <c r="CM73" s="40"/>
      <c r="CN73" s="40"/>
      <c r="CO73" s="40"/>
      <c r="CP73" s="40"/>
      <c r="CQ73" s="40"/>
      <c r="CR73" s="40"/>
      <c r="CS73" s="40"/>
      <c r="CT73" s="40"/>
      <c r="CU73" s="40"/>
      <c r="CV73" s="40"/>
      <c r="CW73" s="40"/>
    </row>
    <row r="74" spans="1:101" s="20" customFormat="1" ht="13.5" thickBot="1">
      <c r="A74" s="51" t="s">
        <v>226</v>
      </c>
      <c r="B74" s="53"/>
      <c r="C74" s="40"/>
      <c r="D74" s="40"/>
      <c r="E74" s="40"/>
      <c r="F74" s="40"/>
      <c r="G74" s="40"/>
      <c r="H74" s="40"/>
      <c r="I74" s="40"/>
      <c r="J74" s="40"/>
      <c r="K74" s="40"/>
      <c r="L74" s="40"/>
      <c r="M74" s="40"/>
      <c r="N74" s="40"/>
      <c r="O74" s="40"/>
      <c r="P74" s="40"/>
      <c r="Q74" s="40"/>
      <c r="R74" s="40"/>
      <c r="S74" s="40"/>
      <c r="T74" s="40"/>
      <c r="U74" s="40"/>
      <c r="V74" s="40"/>
      <c r="W74" s="40"/>
      <c r="X74" s="40"/>
      <c r="Y74" s="40"/>
      <c r="Z74" s="40"/>
      <c r="AA74" s="40"/>
      <c r="AB74" s="40"/>
      <c r="AC74" s="40"/>
      <c r="AD74" s="40"/>
      <c r="AE74" s="40"/>
      <c r="AF74" s="40"/>
      <c r="AG74" s="40"/>
      <c r="AH74" s="40"/>
      <c r="AI74" s="40"/>
      <c r="AJ74" s="40"/>
      <c r="AK74" s="40"/>
      <c r="AL74" s="40"/>
      <c r="AM74" s="40"/>
      <c r="AN74" s="40"/>
      <c r="AO74" s="40"/>
      <c r="AP74" s="40"/>
      <c r="AQ74" s="40"/>
      <c r="AR74" s="40"/>
      <c r="AS74" s="40"/>
      <c r="AT74" s="40"/>
      <c r="AU74" s="40"/>
      <c r="AV74" s="40"/>
      <c r="AW74" s="40"/>
      <c r="AX74" s="40"/>
      <c r="AY74" s="40"/>
      <c r="AZ74" s="40"/>
      <c r="BA74" s="40"/>
      <c r="BB74" s="40"/>
      <c r="BC74" s="40"/>
      <c r="BD74" s="40"/>
      <c r="BE74" s="40"/>
      <c r="BF74" s="40"/>
      <c r="BG74" s="40"/>
      <c r="BH74" s="40"/>
      <c r="BI74" s="40"/>
      <c r="BJ74" s="40"/>
      <c r="BK74" s="40"/>
      <c r="BL74" s="40"/>
      <c r="BM74" s="40"/>
      <c r="BN74" s="40"/>
      <c r="BO74" s="40"/>
      <c r="BP74" s="40"/>
      <c r="BQ74" s="40"/>
      <c r="BR74" s="40"/>
      <c r="BS74" s="40"/>
      <c r="BT74" s="40"/>
      <c r="BU74" s="40"/>
      <c r="BV74" s="40"/>
      <c r="BW74" s="40"/>
      <c r="BX74" s="40"/>
      <c r="BY74" s="40"/>
      <c r="BZ74" s="40"/>
      <c r="CA74" s="40"/>
      <c r="CB74" s="40"/>
      <c r="CC74" s="40"/>
      <c r="CD74" s="40"/>
      <c r="CE74" s="40"/>
      <c r="CF74" s="40"/>
      <c r="CG74" s="40"/>
      <c r="CH74" s="40"/>
      <c r="CI74" s="40"/>
      <c r="CJ74" s="40"/>
      <c r="CK74" s="40"/>
      <c r="CL74" s="40"/>
      <c r="CM74" s="40"/>
      <c r="CN74" s="40"/>
      <c r="CO74" s="40"/>
      <c r="CP74" s="40"/>
      <c r="CQ74" s="40"/>
      <c r="CR74" s="40"/>
      <c r="CS74" s="40"/>
      <c r="CT74" s="40"/>
      <c r="CU74" s="40"/>
      <c r="CV74" s="40"/>
      <c r="CW74" s="40"/>
    </row>
    <row r="75" spans="1:101" s="20" customFormat="1" ht="26.25" thickBot="1">
      <c r="A75" s="63" t="s">
        <v>129</v>
      </c>
      <c r="B75" s="64"/>
      <c r="C75" s="65" t="s">
        <v>130</v>
      </c>
      <c r="D75" s="66"/>
      <c r="E75" s="66"/>
      <c r="F75" s="66"/>
      <c r="G75" s="66"/>
      <c r="H75" s="66"/>
      <c r="I75" s="66"/>
      <c r="J75" s="66"/>
      <c r="K75" s="67"/>
      <c r="L75" s="65" t="s">
        <v>131</v>
      </c>
      <c r="M75" s="66"/>
      <c r="N75" s="66"/>
      <c r="O75" s="66"/>
      <c r="P75" s="66"/>
      <c r="Q75" s="67"/>
      <c r="R75" s="65" t="s">
        <v>132</v>
      </c>
      <c r="S75" s="66"/>
      <c r="T75" s="66"/>
      <c r="U75" s="67"/>
      <c r="V75" s="65" t="s">
        <v>133</v>
      </c>
      <c r="W75" s="66"/>
      <c r="X75" s="66"/>
      <c r="Y75" s="67"/>
      <c r="Z75" s="65" t="s">
        <v>134</v>
      </c>
      <c r="AA75" s="66"/>
      <c r="AB75" s="66"/>
      <c r="AC75" s="67"/>
      <c r="AD75" s="65" t="s">
        <v>135</v>
      </c>
      <c r="AE75" s="66"/>
      <c r="AF75" s="66"/>
      <c r="AG75" s="67"/>
      <c r="AH75" s="65" t="s">
        <v>136</v>
      </c>
      <c r="AI75" s="66"/>
      <c r="AJ75" s="66"/>
      <c r="AK75" s="66"/>
      <c r="AL75" s="67"/>
      <c r="AM75" s="65" t="s">
        <v>137</v>
      </c>
      <c r="AN75" s="66"/>
      <c r="AO75" s="66"/>
      <c r="AP75" s="66"/>
      <c r="AQ75" s="66"/>
      <c r="AR75" s="66"/>
      <c r="AS75" s="67"/>
      <c r="AT75" s="65" t="s">
        <v>138</v>
      </c>
      <c r="AU75" s="66"/>
      <c r="AV75" s="66"/>
      <c r="AW75" s="66"/>
      <c r="AX75" s="66"/>
      <c r="AY75" s="66"/>
      <c r="AZ75" s="67"/>
      <c r="BA75" s="65" t="s">
        <v>139</v>
      </c>
      <c r="BB75" s="66"/>
      <c r="BC75" s="66"/>
      <c r="BD75" s="66"/>
      <c r="BE75" s="66"/>
      <c r="BF75" s="67"/>
      <c r="BG75" s="65" t="s">
        <v>140</v>
      </c>
      <c r="BH75" s="67"/>
      <c r="BI75" s="65" t="s">
        <v>141</v>
      </c>
      <c r="BJ75" s="66"/>
      <c r="BK75" s="66"/>
      <c r="BL75" s="66"/>
      <c r="BM75" s="67"/>
      <c r="BN75" s="65" t="s">
        <v>142</v>
      </c>
      <c r="BO75" s="66"/>
      <c r="BP75" s="66"/>
      <c r="BQ75" s="66"/>
      <c r="BR75" s="66"/>
      <c r="BS75" s="66"/>
      <c r="BT75" s="66"/>
      <c r="BU75" s="66"/>
      <c r="BV75" s="66"/>
      <c r="BW75" s="66"/>
      <c r="BX75" s="66"/>
      <c r="BY75" s="66"/>
      <c r="BZ75" s="66"/>
      <c r="CA75" s="66"/>
      <c r="CB75" s="66"/>
      <c r="CC75" s="67"/>
      <c r="CD75" s="65" t="s">
        <v>143</v>
      </c>
      <c r="CE75" s="67"/>
      <c r="CF75" s="65" t="s">
        <v>144</v>
      </c>
      <c r="CG75" s="66"/>
      <c r="CH75" s="66"/>
      <c r="CI75" s="66"/>
      <c r="CJ75" s="66"/>
      <c r="CK75" s="67"/>
      <c r="CL75" s="68"/>
      <c r="CM75" s="65" t="s">
        <v>18</v>
      </c>
      <c r="CN75" s="66"/>
      <c r="CO75" s="66"/>
      <c r="CP75" s="67"/>
      <c r="CQ75" s="65" t="s">
        <v>145</v>
      </c>
      <c r="CR75" s="66"/>
      <c r="CS75" s="66"/>
      <c r="CT75" s="66"/>
      <c r="CU75" s="67"/>
      <c r="CV75" s="65" t="s">
        <v>146</v>
      </c>
      <c r="CW75" s="67"/>
    </row>
    <row r="76" spans="1:101" s="20" customFormat="1" ht="127.5">
      <c r="A76" s="69" t="s">
        <v>147</v>
      </c>
      <c r="B76" s="70" t="s">
        <v>148</v>
      </c>
      <c r="C76" s="71" t="s">
        <v>9</v>
      </c>
      <c r="D76" s="71" t="s">
        <v>149</v>
      </c>
      <c r="E76" s="71" t="s">
        <v>150</v>
      </c>
      <c r="F76" s="71" t="s">
        <v>151</v>
      </c>
      <c r="G76" s="71" t="s">
        <v>152</v>
      </c>
      <c r="H76" s="71" t="s">
        <v>153</v>
      </c>
      <c r="I76" s="71" t="s">
        <v>154</v>
      </c>
      <c r="J76" s="71" t="s">
        <v>155</v>
      </c>
      <c r="K76" s="71" t="s">
        <v>156</v>
      </c>
      <c r="L76" s="71" t="s">
        <v>157</v>
      </c>
      <c r="M76" s="71" t="s">
        <v>158</v>
      </c>
      <c r="N76" s="71" t="s">
        <v>159</v>
      </c>
      <c r="O76" s="71" t="s">
        <v>160</v>
      </c>
      <c r="P76" s="71" t="s">
        <v>161</v>
      </c>
      <c r="Q76" s="71" t="s">
        <v>162</v>
      </c>
      <c r="R76" s="71" t="s">
        <v>163</v>
      </c>
      <c r="S76" s="71" t="s">
        <v>164</v>
      </c>
      <c r="T76" s="71" t="s">
        <v>165</v>
      </c>
      <c r="U76" s="71" t="s">
        <v>87</v>
      </c>
      <c r="V76" s="71" t="s">
        <v>163</v>
      </c>
      <c r="W76" s="71" t="s">
        <v>164</v>
      </c>
      <c r="X76" s="71" t="s">
        <v>165</v>
      </c>
      <c r="Y76" s="71" t="s">
        <v>87</v>
      </c>
      <c r="Z76" s="71" t="s">
        <v>163</v>
      </c>
      <c r="AA76" s="71" t="s">
        <v>164</v>
      </c>
      <c r="AB76" s="71" t="s">
        <v>165</v>
      </c>
      <c r="AC76" s="71" t="s">
        <v>87</v>
      </c>
      <c r="AD76" s="71" t="s">
        <v>163</v>
      </c>
      <c r="AE76" s="71" t="s">
        <v>164</v>
      </c>
      <c r="AF76" s="71" t="s">
        <v>165</v>
      </c>
      <c r="AG76" s="71" t="s">
        <v>87</v>
      </c>
      <c r="AH76" s="71" t="s">
        <v>163</v>
      </c>
      <c r="AI76" s="71" t="s">
        <v>164</v>
      </c>
      <c r="AJ76" s="71" t="s">
        <v>165</v>
      </c>
      <c r="AK76" s="71" t="s">
        <v>87</v>
      </c>
      <c r="AL76" s="71" t="s">
        <v>166</v>
      </c>
      <c r="AM76" s="71" t="s">
        <v>167</v>
      </c>
      <c r="AN76" s="71" t="s">
        <v>168</v>
      </c>
      <c r="AO76" s="71" t="s">
        <v>169</v>
      </c>
      <c r="AP76" s="71" t="s">
        <v>170</v>
      </c>
      <c r="AQ76" s="71" t="s">
        <v>171</v>
      </c>
      <c r="AR76" s="71" t="s">
        <v>172</v>
      </c>
      <c r="AS76" s="71" t="s">
        <v>173</v>
      </c>
      <c r="AT76" s="71" t="s">
        <v>174</v>
      </c>
      <c r="AU76" s="71" t="s">
        <v>175</v>
      </c>
      <c r="AV76" s="71" t="s">
        <v>176</v>
      </c>
      <c r="AW76" s="71" t="s">
        <v>177</v>
      </c>
      <c r="AX76" s="71" t="s">
        <v>178</v>
      </c>
      <c r="AY76" s="71" t="s">
        <v>179</v>
      </c>
      <c r="AZ76" s="71" t="s">
        <v>180</v>
      </c>
      <c r="BA76" s="71" t="s">
        <v>181</v>
      </c>
      <c r="BB76" s="71" t="s">
        <v>182</v>
      </c>
      <c r="BC76" s="71" t="s">
        <v>183</v>
      </c>
      <c r="BD76" s="71" t="s">
        <v>184</v>
      </c>
      <c r="BE76" s="71" t="s">
        <v>185</v>
      </c>
      <c r="BF76" s="71" t="s">
        <v>186</v>
      </c>
      <c r="BG76" s="71" t="s">
        <v>187</v>
      </c>
      <c r="BH76" s="71" t="s">
        <v>188</v>
      </c>
      <c r="BI76" s="71" t="s">
        <v>189</v>
      </c>
      <c r="BJ76" s="71" t="s">
        <v>190</v>
      </c>
      <c r="BK76" s="71" t="s">
        <v>191</v>
      </c>
      <c r="BL76" s="71" t="s">
        <v>192</v>
      </c>
      <c r="BM76" s="71" t="s">
        <v>193</v>
      </c>
      <c r="BN76" s="71" t="s">
        <v>194</v>
      </c>
      <c r="BO76" s="71" t="s">
        <v>195</v>
      </c>
      <c r="BP76" s="71" t="s">
        <v>196</v>
      </c>
      <c r="BQ76" s="71" t="s">
        <v>197</v>
      </c>
      <c r="BR76" s="71" t="s">
        <v>198</v>
      </c>
      <c r="BS76" s="71" t="s">
        <v>199</v>
      </c>
      <c r="BT76" s="71" t="s">
        <v>200</v>
      </c>
      <c r="BU76" s="71" t="s">
        <v>201</v>
      </c>
      <c r="BV76" s="71" t="s">
        <v>202</v>
      </c>
      <c r="BW76" s="71" t="s">
        <v>203</v>
      </c>
      <c r="BX76" s="71" t="s">
        <v>204</v>
      </c>
      <c r="BY76" s="71" t="s">
        <v>205</v>
      </c>
      <c r="BZ76" s="71" t="s">
        <v>206</v>
      </c>
      <c r="CA76" s="71" t="s">
        <v>207</v>
      </c>
      <c r="CB76" s="71" t="s">
        <v>208</v>
      </c>
      <c r="CC76" s="71" t="s">
        <v>209</v>
      </c>
      <c r="CD76" s="71" t="s">
        <v>210</v>
      </c>
      <c r="CE76" s="71" t="s">
        <v>48</v>
      </c>
      <c r="CF76" s="71" t="s">
        <v>211</v>
      </c>
      <c r="CG76" s="71" t="s">
        <v>212</v>
      </c>
      <c r="CH76" s="71" t="s">
        <v>213</v>
      </c>
      <c r="CI76" s="71" t="s">
        <v>327</v>
      </c>
      <c r="CJ76" s="71" t="s">
        <v>328</v>
      </c>
      <c r="CK76" s="71" t="s">
        <v>329</v>
      </c>
      <c r="CL76" s="71"/>
      <c r="CM76" s="71" t="s">
        <v>214</v>
      </c>
      <c r="CN76" s="71" t="s">
        <v>215</v>
      </c>
      <c r="CO76" s="71" t="s">
        <v>216</v>
      </c>
      <c r="CP76" s="71" t="s">
        <v>217</v>
      </c>
      <c r="CQ76" s="71" t="s">
        <v>218</v>
      </c>
      <c r="CR76" s="71" t="s">
        <v>219</v>
      </c>
      <c r="CS76" s="71" t="s">
        <v>220</v>
      </c>
      <c r="CT76" s="71" t="s">
        <v>221</v>
      </c>
      <c r="CU76" s="71" t="s">
        <v>222</v>
      </c>
      <c r="CV76" s="71" t="s">
        <v>223</v>
      </c>
      <c r="CW76" s="71" t="s">
        <v>224</v>
      </c>
    </row>
    <row r="77" spans="1:101" s="20" customFormat="1">
      <c r="A77" s="20" t="s">
        <v>736</v>
      </c>
      <c r="C77" s="40">
        <v>10</v>
      </c>
      <c r="D77" s="40">
        <v>9.0341239448680977</v>
      </c>
      <c r="E77" s="40">
        <v>0</v>
      </c>
      <c r="F77" s="40">
        <v>0.84856001731881181</v>
      </c>
      <c r="G77" s="40">
        <v>0</v>
      </c>
      <c r="H77" s="40">
        <v>0</v>
      </c>
      <c r="I77" s="40"/>
      <c r="J77" s="40"/>
      <c r="K77" s="40"/>
      <c r="L77" s="40">
        <v>9.7064520427386292</v>
      </c>
      <c r="M77" s="40">
        <v>1.308708423632645E-3</v>
      </c>
      <c r="N77" s="40">
        <v>1.2992627531127527E-3</v>
      </c>
      <c r="O77" s="40">
        <v>0</v>
      </c>
      <c r="P77" s="40">
        <v>0</v>
      </c>
      <c r="Q77" s="40">
        <v>0</v>
      </c>
      <c r="R77" s="40">
        <v>0.16921420294420569</v>
      </c>
      <c r="S77" s="40">
        <v>0.39102828566907838</v>
      </c>
      <c r="T77" s="40">
        <v>0</v>
      </c>
      <c r="U77" s="40">
        <v>1.017427510812611</v>
      </c>
      <c r="V77" s="40">
        <v>5.091360103912871E-2</v>
      </c>
      <c r="W77" s="40">
        <v>0.11879840242463366</v>
      </c>
      <c r="X77" s="40">
        <v>0</v>
      </c>
      <c r="Y77" s="40">
        <v>0</v>
      </c>
      <c r="Z77" s="40">
        <v>0</v>
      </c>
      <c r="AA77" s="40">
        <v>0</v>
      </c>
      <c r="AB77" s="40">
        <v>0</v>
      </c>
      <c r="AC77" s="40">
        <v>0</v>
      </c>
      <c r="AD77" s="40">
        <v>0</v>
      </c>
      <c r="AE77" s="40">
        <v>0</v>
      </c>
      <c r="AF77" s="40">
        <v>0</v>
      </c>
      <c r="AG77" s="40">
        <v>0</v>
      </c>
      <c r="AH77" s="40">
        <v>0.2201278039833344</v>
      </c>
      <c r="AI77" s="40">
        <v>0.50982668809371201</v>
      </c>
      <c r="AJ77" s="40">
        <v>0</v>
      </c>
      <c r="AK77" s="40">
        <v>1.017427510812611</v>
      </c>
      <c r="AL77" s="40">
        <v>1.7473820028896574</v>
      </c>
      <c r="AM77" s="40">
        <v>5.0245363457494081</v>
      </c>
      <c r="AN77" s="40">
        <v>0.46243013875697253</v>
      </c>
      <c r="AO77" s="40">
        <v>0</v>
      </c>
      <c r="AP77" s="40">
        <v>0</v>
      </c>
      <c r="AQ77" s="40">
        <v>5.4869664845063806</v>
      </c>
      <c r="AR77" s="40">
        <v>0.2201278039833344</v>
      </c>
      <c r="AS77" s="73">
        <v>24.926276395878606</v>
      </c>
      <c r="AT77" s="40">
        <v>5.0245363457494081</v>
      </c>
      <c r="AU77" s="40">
        <v>0.54737954950256795</v>
      </c>
      <c r="AV77" s="40">
        <v>0</v>
      </c>
      <c r="AW77" s="40">
        <v>0</v>
      </c>
      <c r="AX77" s="40">
        <v>5.5719158952519763</v>
      </c>
      <c r="AY77" s="40">
        <v>0.50982668809371201</v>
      </c>
      <c r="AZ77" s="73">
        <v>10.929039270356506</v>
      </c>
      <c r="BA77" s="40">
        <v>5.0245363457494081</v>
      </c>
      <c r="BB77" s="40">
        <v>1.0098096882595404</v>
      </c>
      <c r="BC77" s="40">
        <v>0</v>
      </c>
      <c r="BD77" s="40">
        <v>0</v>
      </c>
      <c r="BE77" s="40">
        <v>6.0343460340089488</v>
      </c>
      <c r="BF77" s="40">
        <v>0.72995449207704644</v>
      </c>
      <c r="BG77" s="40">
        <v>-2.1214997079262097</v>
      </c>
      <c r="BH77" s="73">
        <v>8.2667427894560106</v>
      </c>
      <c r="BI77" s="40">
        <v>1.6687239623471157</v>
      </c>
      <c r="BJ77" s="40">
        <v>3.8648457653739015</v>
      </c>
      <c r="BK77" s="40">
        <v>0</v>
      </c>
      <c r="BL77" s="40">
        <v>7.7128179017890988</v>
      </c>
      <c r="BM77" s="40">
        <v>13.246387629510116</v>
      </c>
      <c r="BN77" s="40">
        <v>5.0245363457494081</v>
      </c>
      <c r="BO77" s="40">
        <v>0</v>
      </c>
      <c r="BP77" s="40">
        <v>1.0098096882595404</v>
      </c>
      <c r="BQ77" s="40">
        <v>0</v>
      </c>
      <c r="BR77" s="40">
        <v>0</v>
      </c>
      <c r="BS77" s="40">
        <v>0</v>
      </c>
      <c r="BT77" s="40">
        <v>0</v>
      </c>
      <c r="BU77" s="40">
        <v>0</v>
      </c>
      <c r="BV77" s="40">
        <v>0</v>
      </c>
      <c r="BW77" s="40">
        <v>0</v>
      </c>
      <c r="BX77" s="40">
        <v>1.5776699994258951</v>
      </c>
      <c r="BY77" s="40">
        <v>0.16971200346376236</v>
      </c>
      <c r="BZ77" s="40">
        <v>0</v>
      </c>
      <c r="CA77" s="40">
        <v>0</v>
      </c>
      <c r="CB77" s="40">
        <v>6.0343460340089488</v>
      </c>
      <c r="CC77" s="40">
        <v>1.7473820028896574</v>
      </c>
      <c r="CD77" s="73">
        <v>3.4533639605020023</v>
      </c>
      <c r="CE77" s="40">
        <v>5.5913181938628913</v>
      </c>
      <c r="CF77" s="40">
        <v>9.2212151593223393E-2</v>
      </c>
      <c r="CG77" s="40">
        <v>0</v>
      </c>
      <c r="CH77" s="40">
        <v>9.2212151593223393E-2</v>
      </c>
      <c r="CI77" s="40">
        <v>4.6105647203008504E-3</v>
      </c>
      <c r="CJ77" s="40">
        <v>0</v>
      </c>
      <c r="CK77" s="40">
        <v>4.6105647203008504E-3</v>
      </c>
      <c r="CL77" s="40"/>
      <c r="CM77" s="40">
        <v>0</v>
      </c>
      <c r="CN77" s="40"/>
      <c r="CO77" s="40">
        <v>0</v>
      </c>
      <c r="CP77" s="40">
        <v>0</v>
      </c>
      <c r="CQ77" s="40">
        <v>0</v>
      </c>
      <c r="CR77" s="40">
        <v>0</v>
      </c>
      <c r="CS77" s="40">
        <v>0</v>
      </c>
      <c r="CT77" s="40">
        <v>0</v>
      </c>
      <c r="CU77" s="40">
        <v>0</v>
      </c>
      <c r="CV77" s="40">
        <v>9999</v>
      </c>
      <c r="CW77" s="73">
        <v>9999</v>
      </c>
    </row>
    <row r="78" spans="1:101" s="20" customFormat="1">
      <c r="A78" s="20" t="s">
        <v>737</v>
      </c>
      <c r="C78" s="40">
        <v>10</v>
      </c>
      <c r="D78" s="40">
        <v>8.4524862894111745</v>
      </c>
      <c r="E78" s="40">
        <v>0</v>
      </c>
      <c r="F78" s="40">
        <v>0.79392777383845026</v>
      </c>
      <c r="G78" s="40">
        <v>0</v>
      </c>
      <c r="H78" s="40">
        <v>0</v>
      </c>
      <c r="I78" s="40"/>
      <c r="J78" s="40"/>
      <c r="K78" s="40"/>
      <c r="L78" s="40">
        <v>9.0815283596679972</v>
      </c>
      <c r="M78" s="40">
        <v>1.2244507685635203E-3</v>
      </c>
      <c r="N78" s="40">
        <v>1.2156132320131127E-3</v>
      </c>
      <c r="O78" s="40">
        <v>0</v>
      </c>
      <c r="P78" s="40">
        <v>0</v>
      </c>
      <c r="Q78" s="40">
        <v>0</v>
      </c>
      <c r="R78" s="40">
        <v>0.1583198037892784</v>
      </c>
      <c r="S78" s="40">
        <v>0.36585298625079893</v>
      </c>
      <c r="T78" s="40">
        <v>0</v>
      </c>
      <c r="U78" s="40">
        <v>0.95192319012830373</v>
      </c>
      <c r="V78" s="40">
        <v>4.7635666430307019E-2</v>
      </c>
      <c r="W78" s="40">
        <v>0.11114988833738304</v>
      </c>
      <c r="X78" s="40">
        <v>0</v>
      </c>
      <c r="Y78" s="40">
        <v>0</v>
      </c>
      <c r="Z78" s="40">
        <v>0</v>
      </c>
      <c r="AA78" s="40">
        <v>0</v>
      </c>
      <c r="AB78" s="40">
        <v>0</v>
      </c>
      <c r="AC78" s="40">
        <v>0</v>
      </c>
      <c r="AD78" s="40">
        <v>0</v>
      </c>
      <c r="AE78" s="40">
        <v>0</v>
      </c>
      <c r="AF78" s="40">
        <v>0</v>
      </c>
      <c r="AG78" s="40">
        <v>0</v>
      </c>
      <c r="AH78" s="40">
        <v>0.20595547021958543</v>
      </c>
      <c r="AI78" s="40">
        <v>0.47700287458818197</v>
      </c>
      <c r="AJ78" s="40">
        <v>0</v>
      </c>
      <c r="AK78" s="40">
        <v>0.95192319012830373</v>
      </c>
      <c r="AL78" s="40">
        <v>1.634881534936071</v>
      </c>
      <c r="AM78" s="40">
        <v>4.7010451519452863</v>
      </c>
      <c r="AN78" s="40">
        <v>0.4326578239912432</v>
      </c>
      <c r="AO78" s="40">
        <v>0</v>
      </c>
      <c r="AP78" s="40">
        <v>0</v>
      </c>
      <c r="AQ78" s="40">
        <v>5.1337029759365294</v>
      </c>
      <c r="AR78" s="40">
        <v>0.20595547021958543</v>
      </c>
      <c r="AS78" s="73">
        <v>24.926276395878595</v>
      </c>
      <c r="AT78" s="40">
        <v>4.7010451519452863</v>
      </c>
      <c r="AU78" s="40">
        <v>0.51213799650189262</v>
      </c>
      <c r="AV78" s="40">
        <v>0</v>
      </c>
      <c r="AW78" s="40">
        <v>0</v>
      </c>
      <c r="AX78" s="40">
        <v>5.2131831484471789</v>
      </c>
      <c r="AY78" s="40">
        <v>0.47700287458818197</v>
      </c>
      <c r="AZ78" s="73">
        <v>10.929039270356503</v>
      </c>
      <c r="BA78" s="40">
        <v>4.7010451519452863</v>
      </c>
      <c r="BB78" s="40">
        <v>0.94479582049313582</v>
      </c>
      <c r="BC78" s="40">
        <v>0</v>
      </c>
      <c r="BD78" s="40">
        <v>0</v>
      </c>
      <c r="BE78" s="40">
        <v>5.645840972438422</v>
      </c>
      <c r="BF78" s="40">
        <v>0.6829583448077674</v>
      </c>
      <c r="BG78" s="40">
        <v>-2.1214997079262039</v>
      </c>
      <c r="BH78" s="73">
        <v>8.2667427894560088</v>
      </c>
      <c r="BI78" s="40">
        <v>1.6687239623471164</v>
      </c>
      <c r="BJ78" s="40">
        <v>3.8648457653739023</v>
      </c>
      <c r="BK78" s="40">
        <v>0</v>
      </c>
      <c r="BL78" s="40">
        <v>7.7128179017890997</v>
      </c>
      <c r="BM78" s="40">
        <v>13.246387629510117</v>
      </c>
      <c r="BN78" s="40">
        <v>4.7010451519452863</v>
      </c>
      <c r="BO78" s="40">
        <v>0</v>
      </c>
      <c r="BP78" s="40">
        <v>0.94479582049313582</v>
      </c>
      <c r="BQ78" s="40">
        <v>0</v>
      </c>
      <c r="BR78" s="40">
        <v>0</v>
      </c>
      <c r="BS78" s="40">
        <v>0</v>
      </c>
      <c r="BT78" s="40">
        <v>0</v>
      </c>
      <c r="BU78" s="40">
        <v>0</v>
      </c>
      <c r="BV78" s="40">
        <v>0</v>
      </c>
      <c r="BW78" s="40">
        <v>0</v>
      </c>
      <c r="BX78" s="40">
        <v>1.4760959801683811</v>
      </c>
      <c r="BY78" s="40">
        <v>0.15878555476769007</v>
      </c>
      <c r="BZ78" s="40">
        <v>0</v>
      </c>
      <c r="CA78" s="40">
        <v>0</v>
      </c>
      <c r="CB78" s="40">
        <v>5.645840972438422</v>
      </c>
      <c r="CC78" s="40">
        <v>1.634881534936071</v>
      </c>
      <c r="CD78" s="73">
        <v>3.4533639605020019</v>
      </c>
      <c r="CE78" s="40">
        <v>5.5913181938628984</v>
      </c>
      <c r="CF78" s="40">
        <v>8.627532141637051E-2</v>
      </c>
      <c r="CG78" s="40">
        <v>0</v>
      </c>
      <c r="CH78" s="40">
        <v>8.627532141637051E-2</v>
      </c>
      <c r="CI78" s="40">
        <v>4.3137259708422989E-3</v>
      </c>
      <c r="CJ78" s="40">
        <v>0</v>
      </c>
      <c r="CK78" s="40">
        <v>4.3137259708422989E-3</v>
      </c>
      <c r="CL78" s="40"/>
      <c r="CM78" s="40">
        <v>0</v>
      </c>
      <c r="CN78" s="40"/>
      <c r="CO78" s="40">
        <v>0</v>
      </c>
      <c r="CP78" s="40">
        <v>0</v>
      </c>
      <c r="CQ78" s="40">
        <v>0</v>
      </c>
      <c r="CR78" s="40">
        <v>0</v>
      </c>
      <c r="CS78" s="40">
        <v>0</v>
      </c>
      <c r="CT78" s="40">
        <v>0</v>
      </c>
      <c r="CU78" s="40">
        <v>0</v>
      </c>
      <c r="CV78" s="40">
        <v>9999</v>
      </c>
      <c r="CW78" s="73">
        <v>9999</v>
      </c>
    </row>
    <row r="79" spans="1:101" s="20" customFormat="1">
      <c r="A79" s="20" t="s">
        <v>738</v>
      </c>
      <c r="C79" s="40">
        <v>10</v>
      </c>
      <c r="D79" s="40">
        <v>9.0341239448680977</v>
      </c>
      <c r="E79" s="40">
        <v>0</v>
      </c>
      <c r="F79" s="40">
        <v>0.95773147581723928</v>
      </c>
      <c r="G79" s="40">
        <v>0</v>
      </c>
      <c r="H79" s="40">
        <v>0</v>
      </c>
      <c r="I79" s="40"/>
      <c r="J79" s="40"/>
      <c r="K79" s="40"/>
      <c r="L79" s="40">
        <v>9.7064520427386292</v>
      </c>
      <c r="M79" s="40">
        <v>1.308708423632645E-3</v>
      </c>
      <c r="N79" s="40">
        <v>1.2992627531127527E-3</v>
      </c>
      <c r="O79" s="40">
        <v>0</v>
      </c>
      <c r="P79" s="40">
        <v>0</v>
      </c>
      <c r="Q79" s="40">
        <v>0</v>
      </c>
      <c r="R79" s="40">
        <v>0.19098445013595763</v>
      </c>
      <c r="S79" s="40">
        <v>0.4413360156933111</v>
      </c>
      <c r="T79" s="40">
        <v>0</v>
      </c>
      <c r="U79" s="40">
        <v>1.1483246106109224</v>
      </c>
      <c r="V79" s="40">
        <v>5.7463888549034357E-2</v>
      </c>
      <c r="W79" s="40">
        <v>0.13408240661441351</v>
      </c>
      <c r="X79" s="40">
        <v>0</v>
      </c>
      <c r="Y79" s="40">
        <v>0</v>
      </c>
      <c r="Z79" s="40">
        <v>0</v>
      </c>
      <c r="AA79" s="40">
        <v>0</v>
      </c>
      <c r="AB79" s="40">
        <v>0</v>
      </c>
      <c r="AC79" s="40">
        <v>0</v>
      </c>
      <c r="AD79" s="40">
        <v>0</v>
      </c>
      <c r="AE79" s="40">
        <v>0</v>
      </c>
      <c r="AF79" s="40">
        <v>0</v>
      </c>
      <c r="AG79" s="40">
        <v>0</v>
      </c>
      <c r="AH79" s="40">
        <v>0.248448338684992</v>
      </c>
      <c r="AI79" s="40">
        <v>0.57541842230772455</v>
      </c>
      <c r="AJ79" s="40">
        <v>0</v>
      </c>
      <c r="AK79" s="40">
        <v>1.1483246106109224</v>
      </c>
      <c r="AL79" s="40">
        <v>1.972191371603639</v>
      </c>
      <c r="AM79" s="40">
        <v>5.0245363457494081</v>
      </c>
      <c r="AN79" s="40">
        <v>0.46243013875697253</v>
      </c>
      <c r="AO79" s="40">
        <v>0</v>
      </c>
      <c r="AP79" s="40">
        <v>0</v>
      </c>
      <c r="AQ79" s="40">
        <v>5.4869664845063806</v>
      </c>
      <c r="AR79" s="40">
        <v>0.248448338684992</v>
      </c>
      <c r="AS79" s="73">
        <v>22.084939321986425</v>
      </c>
      <c r="AT79" s="40">
        <v>5.0245363457494081</v>
      </c>
      <c r="AU79" s="40">
        <v>0.54737954950256795</v>
      </c>
      <c r="AV79" s="40">
        <v>0</v>
      </c>
      <c r="AW79" s="40">
        <v>0</v>
      </c>
      <c r="AX79" s="40">
        <v>5.5719158952519763</v>
      </c>
      <c r="AY79" s="40">
        <v>0.57541842230772455</v>
      </c>
      <c r="AZ79" s="73">
        <v>9.6832421056415274</v>
      </c>
      <c r="BA79" s="40">
        <v>5.0245363457494081</v>
      </c>
      <c r="BB79" s="40">
        <v>1.0098096882595404</v>
      </c>
      <c r="BC79" s="40">
        <v>0</v>
      </c>
      <c r="BD79" s="40">
        <v>0</v>
      </c>
      <c r="BE79" s="40">
        <v>6.0343460340089488</v>
      </c>
      <c r="BF79" s="40">
        <v>0.82386676099271661</v>
      </c>
      <c r="BG79" s="40">
        <v>-1.409578493694543</v>
      </c>
      <c r="BH79" s="73">
        <v>7.3244198209160372</v>
      </c>
      <c r="BI79" s="40">
        <v>1.8834135836850772</v>
      </c>
      <c r="BJ79" s="40">
        <v>4.3620773582676033</v>
      </c>
      <c r="BK79" s="40">
        <v>0</v>
      </c>
      <c r="BL79" s="40">
        <v>8.7051102114499059</v>
      </c>
      <c r="BM79" s="40">
        <v>14.950601153402586</v>
      </c>
      <c r="BN79" s="40">
        <v>5.0245363457494081</v>
      </c>
      <c r="BO79" s="40">
        <v>0</v>
      </c>
      <c r="BP79" s="40">
        <v>1.0098096882595404</v>
      </c>
      <c r="BQ79" s="40">
        <v>0</v>
      </c>
      <c r="BR79" s="40">
        <v>0</v>
      </c>
      <c r="BS79" s="40">
        <v>0</v>
      </c>
      <c r="BT79" s="40">
        <v>0</v>
      </c>
      <c r="BU79" s="40">
        <v>0</v>
      </c>
      <c r="BV79" s="40">
        <v>0</v>
      </c>
      <c r="BW79" s="40">
        <v>0</v>
      </c>
      <c r="BX79" s="40">
        <v>1.7806450764401911</v>
      </c>
      <c r="BY79" s="40">
        <v>0.19154629516344787</v>
      </c>
      <c r="BZ79" s="40">
        <v>0</v>
      </c>
      <c r="CA79" s="40">
        <v>0</v>
      </c>
      <c r="CB79" s="40">
        <v>6.0343460340089488</v>
      </c>
      <c r="CC79" s="40">
        <v>1.972191371603639</v>
      </c>
      <c r="CD79" s="73">
        <v>3.0597162734274961</v>
      </c>
      <c r="CE79" s="40">
        <v>7.2955317177553614</v>
      </c>
      <c r="CF79" s="40">
        <v>9.2212151593223393E-2</v>
      </c>
      <c r="CG79" s="40">
        <v>0</v>
      </c>
      <c r="CH79" s="40">
        <v>9.2212151593223393E-2</v>
      </c>
      <c r="CI79" s="40">
        <v>4.6105647203008504E-3</v>
      </c>
      <c r="CJ79" s="40">
        <v>0</v>
      </c>
      <c r="CK79" s="40">
        <v>4.6105647203008504E-3</v>
      </c>
      <c r="CL79" s="40"/>
      <c r="CM79" s="40">
        <v>0</v>
      </c>
      <c r="CN79" s="40"/>
      <c r="CO79" s="40">
        <v>0</v>
      </c>
      <c r="CP79" s="40">
        <v>0</v>
      </c>
      <c r="CQ79" s="40">
        <v>0</v>
      </c>
      <c r="CR79" s="40">
        <v>0</v>
      </c>
      <c r="CS79" s="40">
        <v>0</v>
      </c>
      <c r="CT79" s="40">
        <v>0</v>
      </c>
      <c r="CU79" s="40">
        <v>0</v>
      </c>
      <c r="CV79" s="40">
        <v>9999</v>
      </c>
      <c r="CW79" s="73">
        <v>9999</v>
      </c>
    </row>
    <row r="80" spans="1:101" s="20" customFormat="1">
      <c r="A80" s="20" t="s">
        <v>739</v>
      </c>
      <c r="C80" s="40">
        <v>10</v>
      </c>
      <c r="D80" s="40">
        <v>33.646988179193947</v>
      </c>
      <c r="E80" s="40">
        <v>0</v>
      </c>
      <c r="F80" s="40">
        <v>4.4245667498943506</v>
      </c>
      <c r="G80" s="40">
        <v>0</v>
      </c>
      <c r="H80" s="40">
        <v>0</v>
      </c>
      <c r="I80" s="40"/>
      <c r="J80" s="40"/>
      <c r="K80" s="40"/>
      <c r="L80" s="40">
        <v>36.151029046868807</v>
      </c>
      <c r="M80" s="40">
        <v>4.874196671276915E-3</v>
      </c>
      <c r="N80" s="40">
        <v>4.8390169055058342E-3</v>
      </c>
      <c r="O80" s="40">
        <v>0</v>
      </c>
      <c r="P80" s="40">
        <v>0</v>
      </c>
      <c r="Q80" s="40">
        <v>0</v>
      </c>
      <c r="R80" s="40">
        <v>0.88231771551347316</v>
      </c>
      <c r="S80" s="40">
        <v>2.0389020407846621</v>
      </c>
      <c r="T80" s="40">
        <v>0</v>
      </c>
      <c r="U80" s="40">
        <v>5.3050766509046259</v>
      </c>
      <c r="V80" s="40">
        <v>0.26547400499366103</v>
      </c>
      <c r="W80" s="40">
        <v>0.61943934498520903</v>
      </c>
      <c r="X80" s="40">
        <v>0</v>
      </c>
      <c r="Y80" s="40">
        <v>0</v>
      </c>
      <c r="Z80" s="40">
        <v>0</v>
      </c>
      <c r="AA80" s="40">
        <v>0</v>
      </c>
      <c r="AB80" s="40">
        <v>0</v>
      </c>
      <c r="AC80" s="40">
        <v>0</v>
      </c>
      <c r="AD80" s="40">
        <v>0</v>
      </c>
      <c r="AE80" s="40">
        <v>0</v>
      </c>
      <c r="AF80" s="40">
        <v>0</v>
      </c>
      <c r="AG80" s="40">
        <v>0</v>
      </c>
      <c r="AH80" s="40">
        <v>1.1477917205071342</v>
      </c>
      <c r="AI80" s="40">
        <v>2.6583413857698712</v>
      </c>
      <c r="AJ80" s="40">
        <v>0</v>
      </c>
      <c r="AK80" s="40">
        <v>5.3050766509046259</v>
      </c>
      <c r="AL80" s="40">
        <v>9.11120975718163</v>
      </c>
      <c r="AM80" s="40">
        <v>18.713548326663897</v>
      </c>
      <c r="AN80" s="40">
        <v>1.7222900092374196</v>
      </c>
      <c r="AO80" s="40">
        <v>0</v>
      </c>
      <c r="AP80" s="40">
        <v>0</v>
      </c>
      <c r="AQ80" s="40">
        <v>20.435838335901316</v>
      </c>
      <c r="AR80" s="40">
        <v>1.1477917205071342</v>
      </c>
      <c r="AS80" s="73">
        <v>17.80448313991327</v>
      </c>
      <c r="AT80" s="40">
        <v>18.713548326663897</v>
      </c>
      <c r="AU80" s="40">
        <v>2.0386783869738383</v>
      </c>
      <c r="AV80" s="40">
        <v>0</v>
      </c>
      <c r="AW80" s="40">
        <v>0</v>
      </c>
      <c r="AX80" s="40">
        <v>20.752226713637736</v>
      </c>
      <c r="AY80" s="40">
        <v>2.6583413857698712</v>
      </c>
      <c r="AZ80" s="73">
        <v>7.8064566216832114</v>
      </c>
      <c r="BA80" s="40">
        <v>18.713548326663897</v>
      </c>
      <c r="BB80" s="40">
        <v>3.7609683962112577</v>
      </c>
      <c r="BC80" s="40">
        <v>0</v>
      </c>
      <c r="BD80" s="40">
        <v>0</v>
      </c>
      <c r="BE80" s="40">
        <v>22.474516722875155</v>
      </c>
      <c r="BF80" s="40">
        <v>3.806133106277005</v>
      </c>
      <c r="BG80" s="40">
        <v>9.1928183162206217E-2</v>
      </c>
      <c r="BH80" s="73">
        <v>5.904816278182861</v>
      </c>
      <c r="BI80" s="40">
        <v>2.336213547285964</v>
      </c>
      <c r="BJ80" s="40">
        <v>5.4107840715234659</v>
      </c>
      <c r="BK80" s="40">
        <v>0</v>
      </c>
      <c r="BL80" s="40">
        <v>10.797945062504747</v>
      </c>
      <c r="BM80" s="40">
        <v>18.544942681314172</v>
      </c>
      <c r="BN80" s="40">
        <v>18.713548326663897</v>
      </c>
      <c r="BO80" s="40">
        <v>0</v>
      </c>
      <c r="BP80" s="40">
        <v>3.7609683962112577</v>
      </c>
      <c r="BQ80" s="40">
        <v>0</v>
      </c>
      <c r="BR80" s="40">
        <v>0</v>
      </c>
      <c r="BS80" s="40">
        <v>0</v>
      </c>
      <c r="BT80" s="40">
        <v>0</v>
      </c>
      <c r="BU80" s="40">
        <v>0</v>
      </c>
      <c r="BV80" s="40">
        <v>0</v>
      </c>
      <c r="BW80" s="40">
        <v>0</v>
      </c>
      <c r="BX80" s="40">
        <v>8.22629640720276</v>
      </c>
      <c r="BY80" s="40">
        <v>0.88491334997887017</v>
      </c>
      <c r="BZ80" s="40">
        <v>0</v>
      </c>
      <c r="CA80" s="40">
        <v>0</v>
      </c>
      <c r="CB80" s="40">
        <v>22.474516722875155</v>
      </c>
      <c r="CC80" s="40">
        <v>9.11120975718163</v>
      </c>
      <c r="CD80" s="73">
        <v>2.4666885432157142</v>
      </c>
      <c r="CE80" s="40">
        <v>10.88987324566695</v>
      </c>
      <c r="CF80" s="40">
        <v>0.34343796848146135</v>
      </c>
      <c r="CG80" s="40">
        <v>0</v>
      </c>
      <c r="CH80" s="40">
        <v>0.34343796848146135</v>
      </c>
      <c r="CI80" s="40">
        <v>1.7171738797262685E-2</v>
      </c>
      <c r="CJ80" s="40">
        <v>0</v>
      </c>
      <c r="CK80" s="40">
        <v>1.7171738797262685E-2</v>
      </c>
      <c r="CL80" s="40"/>
      <c r="CM80" s="40">
        <v>0</v>
      </c>
      <c r="CN80" s="40"/>
      <c r="CO80" s="40">
        <v>0</v>
      </c>
      <c r="CP80" s="40">
        <v>0</v>
      </c>
      <c r="CQ80" s="40">
        <v>0</v>
      </c>
      <c r="CR80" s="40">
        <v>0</v>
      </c>
      <c r="CS80" s="40">
        <v>0</v>
      </c>
      <c r="CT80" s="40">
        <v>0</v>
      </c>
      <c r="CU80" s="40">
        <v>0</v>
      </c>
      <c r="CV80" s="40">
        <v>9999</v>
      </c>
      <c r="CW80" s="73">
        <v>9999</v>
      </c>
    </row>
    <row r="81" spans="1:101" s="20" customFormat="1">
      <c r="A81" s="20" t="s">
        <v>740</v>
      </c>
      <c r="C81" s="40">
        <v>10</v>
      </c>
      <c r="D81" s="40">
        <v>33.646988179193947</v>
      </c>
      <c r="E81" s="40">
        <v>0</v>
      </c>
      <c r="F81" s="40">
        <v>4.4245667498943497</v>
      </c>
      <c r="G81" s="40">
        <v>0</v>
      </c>
      <c r="H81" s="40">
        <v>0</v>
      </c>
      <c r="I81" s="40"/>
      <c r="J81" s="40"/>
      <c r="K81" s="40"/>
      <c r="L81" s="40">
        <v>36.151029046868807</v>
      </c>
      <c r="M81" s="40">
        <v>4.874196671276915E-3</v>
      </c>
      <c r="N81" s="40">
        <v>4.8390169055058342E-3</v>
      </c>
      <c r="O81" s="40">
        <v>0</v>
      </c>
      <c r="P81" s="40">
        <v>0</v>
      </c>
      <c r="Q81" s="40">
        <v>0</v>
      </c>
      <c r="R81" s="40">
        <v>0.88231771551347304</v>
      </c>
      <c r="S81" s="40">
        <v>2.0389020407846616</v>
      </c>
      <c r="T81" s="40">
        <v>0</v>
      </c>
      <c r="U81" s="40">
        <v>5.305076650904625</v>
      </c>
      <c r="V81" s="40">
        <v>0.26547400499366097</v>
      </c>
      <c r="W81" s="40">
        <v>0.61943934498520892</v>
      </c>
      <c r="X81" s="40">
        <v>0</v>
      </c>
      <c r="Y81" s="40">
        <v>0</v>
      </c>
      <c r="Z81" s="40">
        <v>0</v>
      </c>
      <c r="AA81" s="40">
        <v>0</v>
      </c>
      <c r="AB81" s="40">
        <v>0</v>
      </c>
      <c r="AC81" s="40">
        <v>0</v>
      </c>
      <c r="AD81" s="40">
        <v>0</v>
      </c>
      <c r="AE81" s="40">
        <v>0</v>
      </c>
      <c r="AF81" s="40">
        <v>0</v>
      </c>
      <c r="AG81" s="40">
        <v>0</v>
      </c>
      <c r="AH81" s="40">
        <v>1.147791720507134</v>
      </c>
      <c r="AI81" s="40">
        <v>2.6583413857698703</v>
      </c>
      <c r="AJ81" s="40">
        <v>0</v>
      </c>
      <c r="AK81" s="40">
        <v>5.305076650904625</v>
      </c>
      <c r="AL81" s="40">
        <v>9.11120975718163</v>
      </c>
      <c r="AM81" s="40">
        <v>18.713548326663897</v>
      </c>
      <c r="AN81" s="40">
        <v>1.7222900092374196</v>
      </c>
      <c r="AO81" s="40">
        <v>0</v>
      </c>
      <c r="AP81" s="40">
        <v>0</v>
      </c>
      <c r="AQ81" s="40">
        <v>20.435838335901316</v>
      </c>
      <c r="AR81" s="40">
        <v>1.147791720507134</v>
      </c>
      <c r="AS81" s="73">
        <v>17.804483139913273</v>
      </c>
      <c r="AT81" s="40">
        <v>18.713548326663897</v>
      </c>
      <c r="AU81" s="40">
        <v>2.0386783869738383</v>
      </c>
      <c r="AV81" s="40">
        <v>0</v>
      </c>
      <c r="AW81" s="40">
        <v>0</v>
      </c>
      <c r="AX81" s="40">
        <v>20.752226713637736</v>
      </c>
      <c r="AY81" s="40">
        <v>2.6583413857698703</v>
      </c>
      <c r="AZ81" s="73">
        <v>7.8064566216832141</v>
      </c>
      <c r="BA81" s="40">
        <v>18.713548326663897</v>
      </c>
      <c r="BB81" s="40">
        <v>3.7609683962112577</v>
      </c>
      <c r="BC81" s="40">
        <v>0</v>
      </c>
      <c r="BD81" s="40">
        <v>0</v>
      </c>
      <c r="BE81" s="40">
        <v>22.474516722875155</v>
      </c>
      <c r="BF81" s="40">
        <v>3.8061331062770045</v>
      </c>
      <c r="BG81" s="40">
        <v>9.1928183162206217E-2</v>
      </c>
      <c r="BH81" s="73">
        <v>5.904816278182861</v>
      </c>
      <c r="BI81" s="40">
        <v>2.3362135472859631</v>
      </c>
      <c r="BJ81" s="40">
        <v>5.4107840715234641</v>
      </c>
      <c r="BK81" s="40">
        <v>0</v>
      </c>
      <c r="BL81" s="40">
        <v>10.797945062504745</v>
      </c>
      <c r="BM81" s="40">
        <v>18.544942681314172</v>
      </c>
      <c r="BN81" s="40">
        <v>18.713548326663897</v>
      </c>
      <c r="BO81" s="40">
        <v>0</v>
      </c>
      <c r="BP81" s="40">
        <v>3.7609683962112577</v>
      </c>
      <c r="BQ81" s="40">
        <v>0</v>
      </c>
      <c r="BR81" s="40">
        <v>0</v>
      </c>
      <c r="BS81" s="40">
        <v>0</v>
      </c>
      <c r="BT81" s="40">
        <v>0</v>
      </c>
      <c r="BU81" s="40">
        <v>0</v>
      </c>
      <c r="BV81" s="40">
        <v>0</v>
      </c>
      <c r="BW81" s="40">
        <v>0</v>
      </c>
      <c r="BX81" s="40">
        <v>8.22629640720276</v>
      </c>
      <c r="BY81" s="40">
        <v>0.88491334997886995</v>
      </c>
      <c r="BZ81" s="40">
        <v>0</v>
      </c>
      <c r="CA81" s="40">
        <v>0</v>
      </c>
      <c r="CB81" s="40">
        <v>22.474516722875155</v>
      </c>
      <c r="CC81" s="40">
        <v>9.11120975718163</v>
      </c>
      <c r="CD81" s="73">
        <v>2.4666885432157142</v>
      </c>
      <c r="CE81" s="40">
        <v>10.88987324566695</v>
      </c>
      <c r="CF81" s="40">
        <v>0.34343796848146135</v>
      </c>
      <c r="CG81" s="40">
        <v>0</v>
      </c>
      <c r="CH81" s="40">
        <v>0.34343796848146135</v>
      </c>
      <c r="CI81" s="40">
        <v>1.7171738797262685E-2</v>
      </c>
      <c r="CJ81" s="40">
        <v>0</v>
      </c>
      <c r="CK81" s="40">
        <v>1.7171738797262685E-2</v>
      </c>
      <c r="CL81" s="40"/>
      <c r="CM81" s="40">
        <v>0</v>
      </c>
      <c r="CN81" s="40"/>
      <c r="CO81" s="40">
        <v>0</v>
      </c>
      <c r="CP81" s="40">
        <v>0</v>
      </c>
      <c r="CQ81" s="40">
        <v>0</v>
      </c>
      <c r="CR81" s="40">
        <v>0</v>
      </c>
      <c r="CS81" s="40">
        <v>0</v>
      </c>
      <c r="CT81" s="40">
        <v>0</v>
      </c>
      <c r="CU81" s="40">
        <v>0</v>
      </c>
      <c r="CV81" s="40">
        <v>9999</v>
      </c>
      <c r="CW81" s="73">
        <v>9999</v>
      </c>
    </row>
    <row r="82" spans="1:101" s="20" customFormat="1">
      <c r="A82" s="20" t="s">
        <v>741</v>
      </c>
      <c r="C82" s="40">
        <v>10</v>
      </c>
      <c r="D82" s="40">
        <v>27.059319746899781</v>
      </c>
      <c r="E82" s="40">
        <v>0</v>
      </c>
      <c r="F82" s="40">
        <v>5.3374361082157593</v>
      </c>
      <c r="G82" s="40">
        <v>0</v>
      </c>
      <c r="H82" s="40">
        <v>0</v>
      </c>
      <c r="I82" s="40"/>
      <c r="J82" s="40"/>
      <c r="K82" s="40"/>
      <c r="L82" s="40">
        <v>29.073100063190239</v>
      </c>
      <c r="M82" s="40">
        <v>3.9198886252444437E-3</v>
      </c>
      <c r="N82" s="40">
        <v>3.8915966269963101E-3</v>
      </c>
      <c r="O82" s="40">
        <v>0</v>
      </c>
      <c r="P82" s="40">
        <v>0</v>
      </c>
      <c r="Q82" s="40">
        <v>0</v>
      </c>
      <c r="R82" s="40">
        <v>1.0643560601300681</v>
      </c>
      <c r="S82" s="40">
        <v>2.4595649673176947</v>
      </c>
      <c r="T82" s="40">
        <v>0</v>
      </c>
      <c r="U82" s="40">
        <v>6.3996113685180127</v>
      </c>
      <c r="V82" s="40">
        <v>0.32024616649294557</v>
      </c>
      <c r="W82" s="40">
        <v>0.74724105515020633</v>
      </c>
      <c r="X82" s="40">
        <v>0</v>
      </c>
      <c r="Y82" s="40">
        <v>0</v>
      </c>
      <c r="Z82" s="40">
        <v>0</v>
      </c>
      <c r="AA82" s="40">
        <v>0</v>
      </c>
      <c r="AB82" s="40">
        <v>0</v>
      </c>
      <c r="AC82" s="40">
        <v>0</v>
      </c>
      <c r="AD82" s="40">
        <v>0</v>
      </c>
      <c r="AE82" s="40">
        <v>0</v>
      </c>
      <c r="AF82" s="40">
        <v>0</v>
      </c>
      <c r="AG82" s="40">
        <v>0</v>
      </c>
      <c r="AH82" s="40">
        <v>1.3846022266230138</v>
      </c>
      <c r="AI82" s="40">
        <v>3.2068060224679011</v>
      </c>
      <c r="AJ82" s="40">
        <v>0</v>
      </c>
      <c r="AK82" s="40">
        <v>6.3996113685180127</v>
      </c>
      <c r="AL82" s="40">
        <v>10.991019617608927</v>
      </c>
      <c r="AM82" s="40">
        <v>15.049664625952586</v>
      </c>
      <c r="AN82" s="40">
        <v>1.3850867069779671</v>
      </c>
      <c r="AO82" s="40">
        <v>0</v>
      </c>
      <c r="AP82" s="40">
        <v>0</v>
      </c>
      <c r="AQ82" s="40">
        <v>16.434751332930553</v>
      </c>
      <c r="AR82" s="40">
        <v>1.3846022266230138</v>
      </c>
      <c r="AS82" s="73">
        <v>11.869655426608849</v>
      </c>
      <c r="AT82" s="40">
        <v>15.049664625952586</v>
      </c>
      <c r="AU82" s="40">
        <v>1.6395301130795155</v>
      </c>
      <c r="AV82" s="40">
        <v>0</v>
      </c>
      <c r="AW82" s="40">
        <v>0</v>
      </c>
      <c r="AX82" s="40">
        <v>16.6891947390321</v>
      </c>
      <c r="AY82" s="40">
        <v>3.2068060224679011</v>
      </c>
      <c r="AZ82" s="73">
        <v>5.2043044144554749</v>
      </c>
      <c r="BA82" s="40">
        <v>15.049664625952586</v>
      </c>
      <c r="BB82" s="40">
        <v>3.0246168200574823</v>
      </c>
      <c r="BC82" s="40">
        <v>0</v>
      </c>
      <c r="BD82" s="40">
        <v>0</v>
      </c>
      <c r="BE82" s="40">
        <v>18.074281446010069</v>
      </c>
      <c r="BF82" s="40">
        <v>4.5914082490909145</v>
      </c>
      <c r="BG82" s="40">
        <v>3.9654269925669174</v>
      </c>
      <c r="BH82" s="73">
        <v>3.936544185455241</v>
      </c>
      <c r="BI82" s="40">
        <v>3.504320320928946</v>
      </c>
      <c r="BJ82" s="40">
        <v>8.1161761072851988</v>
      </c>
      <c r="BK82" s="40">
        <v>0</v>
      </c>
      <c r="BL82" s="40">
        <v>16.196917593757117</v>
      </c>
      <c r="BM82" s="40">
        <v>27.81741402197126</v>
      </c>
      <c r="BN82" s="40">
        <v>15.049664625952586</v>
      </c>
      <c r="BO82" s="40">
        <v>0</v>
      </c>
      <c r="BP82" s="40">
        <v>3.0246168200574823</v>
      </c>
      <c r="BQ82" s="40">
        <v>0</v>
      </c>
      <c r="BR82" s="40">
        <v>0</v>
      </c>
      <c r="BS82" s="40">
        <v>0</v>
      </c>
      <c r="BT82" s="40">
        <v>0</v>
      </c>
      <c r="BU82" s="40">
        <v>0</v>
      </c>
      <c r="BV82" s="40">
        <v>0</v>
      </c>
      <c r="BW82" s="40">
        <v>0</v>
      </c>
      <c r="BX82" s="40">
        <v>9.9235323959657755</v>
      </c>
      <c r="BY82" s="40">
        <v>1.0674872216431519</v>
      </c>
      <c r="BZ82" s="40">
        <v>0</v>
      </c>
      <c r="CA82" s="40">
        <v>0</v>
      </c>
      <c r="CB82" s="40">
        <v>18.074281446010069</v>
      </c>
      <c r="CC82" s="40">
        <v>10.991019617608927</v>
      </c>
      <c r="CD82" s="73">
        <v>1.6444590288104763</v>
      </c>
      <c r="CE82" s="40">
        <v>20.162344586324032</v>
      </c>
      <c r="CF82" s="40">
        <v>0.27619701807700342</v>
      </c>
      <c r="CG82" s="40">
        <v>0</v>
      </c>
      <c r="CH82" s="40">
        <v>0.27619701807700342</v>
      </c>
      <c r="CI82" s="40">
        <v>1.3809722530015361E-2</v>
      </c>
      <c r="CJ82" s="40">
        <v>0</v>
      </c>
      <c r="CK82" s="40">
        <v>1.3809722530015361E-2</v>
      </c>
      <c r="CL82" s="40"/>
      <c r="CM82" s="40">
        <v>0</v>
      </c>
      <c r="CN82" s="40"/>
      <c r="CO82" s="40">
        <v>0</v>
      </c>
      <c r="CP82" s="40">
        <v>0</v>
      </c>
      <c r="CQ82" s="40">
        <v>0</v>
      </c>
      <c r="CR82" s="40">
        <v>0</v>
      </c>
      <c r="CS82" s="40">
        <v>0</v>
      </c>
      <c r="CT82" s="40">
        <v>0</v>
      </c>
      <c r="CU82" s="40">
        <v>0</v>
      </c>
      <c r="CV82" s="40">
        <v>9999</v>
      </c>
      <c r="CW82" s="73">
        <v>9999</v>
      </c>
    </row>
    <row r="83" spans="1:101" s="20" customFormat="1">
      <c r="A83" s="20" t="s">
        <v>742</v>
      </c>
      <c r="C83" s="40">
        <v>10</v>
      </c>
      <c r="D83" s="40">
        <v>7.5686072452063842</v>
      </c>
      <c r="E83" s="40">
        <v>0</v>
      </c>
      <c r="F83" s="40">
        <v>1.6587818490520578</v>
      </c>
      <c r="G83" s="40">
        <v>0</v>
      </c>
      <c r="H83" s="40">
        <v>0</v>
      </c>
      <c r="I83" s="40"/>
      <c r="J83" s="40"/>
      <c r="K83" s="40"/>
      <c r="L83" s="40">
        <v>8.1318701961856377</v>
      </c>
      <c r="M83" s="40">
        <v>1.0964095818715583E-3</v>
      </c>
      <c r="N83" s="40">
        <v>1.0884961891874452E-3</v>
      </c>
      <c r="O83" s="40">
        <v>0</v>
      </c>
      <c r="P83" s="40">
        <v>0</v>
      </c>
      <c r="Q83" s="40">
        <v>0</v>
      </c>
      <c r="R83" s="40">
        <v>0.33078325954191418</v>
      </c>
      <c r="S83" s="40">
        <v>0.76438980095159681</v>
      </c>
      <c r="T83" s="40">
        <v>0</v>
      </c>
      <c r="U83" s="40">
        <v>1.9888873541258245</v>
      </c>
      <c r="V83" s="40">
        <v>9.9526910943123478E-2</v>
      </c>
      <c r="W83" s="40">
        <v>0.2322294588672881</v>
      </c>
      <c r="X83" s="40">
        <v>0</v>
      </c>
      <c r="Y83" s="40">
        <v>0</v>
      </c>
      <c r="Z83" s="40">
        <v>0</v>
      </c>
      <c r="AA83" s="40">
        <v>0</v>
      </c>
      <c r="AB83" s="40">
        <v>0</v>
      </c>
      <c r="AC83" s="40">
        <v>0</v>
      </c>
      <c r="AD83" s="40">
        <v>0</v>
      </c>
      <c r="AE83" s="40">
        <v>0</v>
      </c>
      <c r="AF83" s="40">
        <v>0</v>
      </c>
      <c r="AG83" s="40">
        <v>0</v>
      </c>
      <c r="AH83" s="40">
        <v>0.43031017048503767</v>
      </c>
      <c r="AI83" s="40">
        <v>0.99661925981888488</v>
      </c>
      <c r="AJ83" s="40">
        <v>0</v>
      </c>
      <c r="AK83" s="40">
        <v>1.9888873541258245</v>
      </c>
      <c r="AL83" s="40">
        <v>3.4158167844297469</v>
      </c>
      <c r="AM83" s="40">
        <v>4.2094554405404452</v>
      </c>
      <c r="AN83" s="40">
        <v>0.38741466465998509</v>
      </c>
      <c r="AO83" s="40">
        <v>0</v>
      </c>
      <c r="AP83" s="40">
        <v>0</v>
      </c>
      <c r="AQ83" s="40">
        <v>4.5968701052004306</v>
      </c>
      <c r="AR83" s="40">
        <v>0.43031017048503767</v>
      </c>
      <c r="AS83" s="73">
        <v>10.682689883947953</v>
      </c>
      <c r="AT83" s="40">
        <v>4.2094554405404452</v>
      </c>
      <c r="AU83" s="40">
        <v>0.458583571525643</v>
      </c>
      <c r="AV83" s="40">
        <v>0</v>
      </c>
      <c r="AW83" s="40">
        <v>0</v>
      </c>
      <c r="AX83" s="40">
        <v>4.668039012066088</v>
      </c>
      <c r="AY83" s="40">
        <v>0.99661925981888488</v>
      </c>
      <c r="AZ83" s="73">
        <v>4.6838739730099217</v>
      </c>
      <c r="BA83" s="40">
        <v>4.2094554405404452</v>
      </c>
      <c r="BB83" s="40">
        <v>0.84599823618562808</v>
      </c>
      <c r="BC83" s="40">
        <v>0</v>
      </c>
      <c r="BD83" s="40">
        <v>0</v>
      </c>
      <c r="BE83" s="40">
        <v>5.0554536767260734</v>
      </c>
      <c r="BF83" s="40">
        <v>1.4269294303039226</v>
      </c>
      <c r="BG83" s="40">
        <v>5.2565932623684901</v>
      </c>
      <c r="BH83" s="73">
        <v>3.5428897669097128</v>
      </c>
      <c r="BI83" s="40">
        <v>3.8936892454766054</v>
      </c>
      <c r="BJ83" s="40">
        <v>9.0179734525391062</v>
      </c>
      <c r="BK83" s="40">
        <v>0</v>
      </c>
      <c r="BL83" s="40">
        <v>17.996575104174571</v>
      </c>
      <c r="BM83" s="40">
        <v>30.908237802190282</v>
      </c>
      <c r="BN83" s="40">
        <v>4.2094554405404452</v>
      </c>
      <c r="BO83" s="40">
        <v>0</v>
      </c>
      <c r="BP83" s="40">
        <v>0.84599823618562808</v>
      </c>
      <c r="BQ83" s="40">
        <v>0</v>
      </c>
      <c r="BR83" s="40">
        <v>0</v>
      </c>
      <c r="BS83" s="40">
        <v>0</v>
      </c>
      <c r="BT83" s="40">
        <v>0</v>
      </c>
      <c r="BU83" s="40">
        <v>0</v>
      </c>
      <c r="BV83" s="40">
        <v>0</v>
      </c>
      <c r="BW83" s="40">
        <v>0</v>
      </c>
      <c r="BX83" s="40">
        <v>3.0840604146193353</v>
      </c>
      <c r="BY83" s="40">
        <v>0.33175636981041157</v>
      </c>
      <c r="BZ83" s="40">
        <v>0</v>
      </c>
      <c r="CA83" s="40">
        <v>0</v>
      </c>
      <c r="CB83" s="40">
        <v>5.0554536767260734</v>
      </c>
      <c r="CC83" s="40">
        <v>3.4158167844297469</v>
      </c>
      <c r="CD83" s="73">
        <v>1.4800131259294269</v>
      </c>
      <c r="CE83" s="40">
        <v>23.253168366543058</v>
      </c>
      <c r="CF83" s="40">
        <v>7.725348499795559E-2</v>
      </c>
      <c r="CG83" s="40">
        <v>0</v>
      </c>
      <c r="CH83" s="40">
        <v>7.725348499795559E-2</v>
      </c>
      <c r="CI83" s="40">
        <v>3.8626383431881769E-3</v>
      </c>
      <c r="CJ83" s="40">
        <v>0</v>
      </c>
      <c r="CK83" s="40">
        <v>3.8626383431881769E-3</v>
      </c>
      <c r="CL83" s="40"/>
      <c r="CM83" s="40">
        <v>0</v>
      </c>
      <c r="CN83" s="40"/>
      <c r="CO83" s="40">
        <v>0</v>
      </c>
      <c r="CP83" s="40">
        <v>0</v>
      </c>
      <c r="CQ83" s="40">
        <v>0</v>
      </c>
      <c r="CR83" s="40">
        <v>0</v>
      </c>
      <c r="CS83" s="40">
        <v>0</v>
      </c>
      <c r="CT83" s="40">
        <v>0</v>
      </c>
      <c r="CU83" s="40">
        <v>0</v>
      </c>
      <c r="CV83" s="40">
        <v>9999</v>
      </c>
      <c r="CW83" s="73">
        <v>9999</v>
      </c>
    </row>
    <row r="84" spans="1:101" s="20" customFormat="1">
      <c r="A84" s="20" t="s">
        <v>744</v>
      </c>
      <c r="C84" s="40">
        <v>10</v>
      </c>
      <c r="D84" s="40">
        <v>7.5686072452063851</v>
      </c>
      <c r="E84" s="40">
        <v>0</v>
      </c>
      <c r="F84" s="40">
        <v>1.6587818490520581</v>
      </c>
      <c r="G84" s="40">
        <v>0</v>
      </c>
      <c r="H84" s="40">
        <v>0</v>
      </c>
      <c r="I84" s="40"/>
      <c r="J84" s="40"/>
      <c r="K84" s="40"/>
      <c r="L84" s="40">
        <v>8.1318701961856377</v>
      </c>
      <c r="M84" s="40">
        <v>1.0964095818715583E-3</v>
      </c>
      <c r="N84" s="40">
        <v>1.0884961891874454E-3</v>
      </c>
      <c r="O84" s="40">
        <v>0</v>
      </c>
      <c r="P84" s="40">
        <v>0</v>
      </c>
      <c r="Q84" s="40">
        <v>0</v>
      </c>
      <c r="R84" s="40">
        <v>0.33078325954191423</v>
      </c>
      <c r="S84" s="40">
        <v>0.76438980095159692</v>
      </c>
      <c r="T84" s="40">
        <v>0</v>
      </c>
      <c r="U84" s="40">
        <v>1.9888873541258247</v>
      </c>
      <c r="V84" s="40">
        <v>9.9526910943123478E-2</v>
      </c>
      <c r="W84" s="40">
        <v>0.23222945886728813</v>
      </c>
      <c r="X84" s="40">
        <v>0</v>
      </c>
      <c r="Y84" s="40">
        <v>0</v>
      </c>
      <c r="Z84" s="40">
        <v>0</v>
      </c>
      <c r="AA84" s="40">
        <v>0</v>
      </c>
      <c r="AB84" s="40">
        <v>0</v>
      </c>
      <c r="AC84" s="40">
        <v>0</v>
      </c>
      <c r="AD84" s="40">
        <v>0</v>
      </c>
      <c r="AE84" s="40">
        <v>0</v>
      </c>
      <c r="AF84" s="40">
        <v>0</v>
      </c>
      <c r="AG84" s="40">
        <v>0</v>
      </c>
      <c r="AH84" s="40">
        <v>0.43031017048503772</v>
      </c>
      <c r="AI84" s="40">
        <v>0.99661925981888499</v>
      </c>
      <c r="AJ84" s="40">
        <v>0</v>
      </c>
      <c r="AK84" s="40">
        <v>1.9888873541258247</v>
      </c>
      <c r="AL84" s="40">
        <v>3.4158167844297473</v>
      </c>
      <c r="AM84" s="40">
        <v>4.2094554405404452</v>
      </c>
      <c r="AN84" s="40">
        <v>0.38741466465998509</v>
      </c>
      <c r="AO84" s="40">
        <v>0</v>
      </c>
      <c r="AP84" s="40">
        <v>0</v>
      </c>
      <c r="AQ84" s="40">
        <v>4.5968701052004306</v>
      </c>
      <c r="AR84" s="40">
        <v>0.43031017048503772</v>
      </c>
      <c r="AS84" s="73">
        <v>10.682689883947951</v>
      </c>
      <c r="AT84" s="40">
        <v>4.2094554405404452</v>
      </c>
      <c r="AU84" s="40">
        <v>0.45858357152564305</v>
      </c>
      <c r="AV84" s="40">
        <v>0</v>
      </c>
      <c r="AW84" s="40">
        <v>0</v>
      </c>
      <c r="AX84" s="40">
        <v>4.668039012066088</v>
      </c>
      <c r="AY84" s="40">
        <v>0.99661925981888499</v>
      </c>
      <c r="AZ84" s="73">
        <v>4.6838739730099217</v>
      </c>
      <c r="BA84" s="40">
        <v>4.2094554405404452</v>
      </c>
      <c r="BB84" s="40">
        <v>0.84599823618562819</v>
      </c>
      <c r="BC84" s="40">
        <v>0</v>
      </c>
      <c r="BD84" s="40">
        <v>0</v>
      </c>
      <c r="BE84" s="40">
        <v>5.0554536767260734</v>
      </c>
      <c r="BF84" s="40">
        <v>1.4269294303039226</v>
      </c>
      <c r="BG84" s="40">
        <v>5.2565932623684901</v>
      </c>
      <c r="BH84" s="73">
        <v>3.5428897669097128</v>
      </c>
      <c r="BI84" s="40">
        <v>3.8936892454766059</v>
      </c>
      <c r="BJ84" s="40">
        <v>9.017973452539108</v>
      </c>
      <c r="BK84" s="40">
        <v>0</v>
      </c>
      <c r="BL84" s="40">
        <v>17.996575104174571</v>
      </c>
      <c r="BM84" s="40">
        <v>30.908237802190285</v>
      </c>
      <c r="BN84" s="40">
        <v>4.2094554405404452</v>
      </c>
      <c r="BO84" s="40">
        <v>0</v>
      </c>
      <c r="BP84" s="40">
        <v>0.84599823618562819</v>
      </c>
      <c r="BQ84" s="40">
        <v>0</v>
      </c>
      <c r="BR84" s="40">
        <v>0</v>
      </c>
      <c r="BS84" s="40">
        <v>0</v>
      </c>
      <c r="BT84" s="40">
        <v>0</v>
      </c>
      <c r="BU84" s="40">
        <v>0</v>
      </c>
      <c r="BV84" s="40">
        <v>0</v>
      </c>
      <c r="BW84" s="40">
        <v>0</v>
      </c>
      <c r="BX84" s="40">
        <v>3.0840604146193358</v>
      </c>
      <c r="BY84" s="40">
        <v>0.33175636981041162</v>
      </c>
      <c r="BZ84" s="40">
        <v>0</v>
      </c>
      <c r="CA84" s="40">
        <v>0</v>
      </c>
      <c r="CB84" s="40">
        <v>5.0554536767260734</v>
      </c>
      <c r="CC84" s="40">
        <v>3.4158167844297473</v>
      </c>
      <c r="CD84" s="73">
        <v>1.4800131259294269</v>
      </c>
      <c r="CE84" s="40">
        <v>23.253168366543061</v>
      </c>
      <c r="CF84" s="40">
        <v>7.7253484997955604E-2</v>
      </c>
      <c r="CG84" s="40">
        <v>0</v>
      </c>
      <c r="CH84" s="40">
        <v>7.7253484997955604E-2</v>
      </c>
      <c r="CI84" s="40">
        <v>3.8626383431881778E-3</v>
      </c>
      <c r="CJ84" s="40">
        <v>0</v>
      </c>
      <c r="CK84" s="40">
        <v>3.8626383431881778E-3</v>
      </c>
      <c r="CL84" s="40"/>
      <c r="CM84" s="40">
        <v>0</v>
      </c>
      <c r="CN84" s="40"/>
      <c r="CO84" s="40">
        <v>0</v>
      </c>
      <c r="CP84" s="40">
        <v>0</v>
      </c>
      <c r="CQ84" s="40">
        <v>0</v>
      </c>
      <c r="CR84" s="40">
        <v>0</v>
      </c>
      <c r="CS84" s="40">
        <v>0</v>
      </c>
      <c r="CT84" s="40">
        <v>0</v>
      </c>
      <c r="CU84" s="40">
        <v>0</v>
      </c>
      <c r="CV84" s="40">
        <v>9999</v>
      </c>
      <c r="CW84" s="73">
        <v>9999</v>
      </c>
    </row>
    <row r="85" spans="1:101" s="20" customFormat="1">
      <c r="A85" s="20" t="s">
        <v>745</v>
      </c>
      <c r="C85" s="40">
        <v>10</v>
      </c>
      <c r="D85" s="40">
        <v>7.5686072452063851</v>
      </c>
      <c r="E85" s="40">
        <v>0</v>
      </c>
      <c r="F85" s="40">
        <v>1.6587818490520581</v>
      </c>
      <c r="G85" s="40">
        <v>0</v>
      </c>
      <c r="H85" s="40">
        <v>0</v>
      </c>
      <c r="I85" s="40"/>
      <c r="J85" s="40"/>
      <c r="K85" s="40"/>
      <c r="L85" s="40">
        <v>8.1318701961856377</v>
      </c>
      <c r="M85" s="40">
        <v>1.0964095818715583E-3</v>
      </c>
      <c r="N85" s="40">
        <v>1.0884961891874454E-3</v>
      </c>
      <c r="O85" s="40">
        <v>0</v>
      </c>
      <c r="P85" s="40">
        <v>0</v>
      </c>
      <c r="Q85" s="40">
        <v>0</v>
      </c>
      <c r="R85" s="40">
        <v>0.33078325954191423</v>
      </c>
      <c r="S85" s="40">
        <v>0.76438980095159692</v>
      </c>
      <c r="T85" s="40">
        <v>0</v>
      </c>
      <c r="U85" s="40">
        <v>1.9888873541258247</v>
      </c>
      <c r="V85" s="40">
        <v>9.9526910943123478E-2</v>
      </c>
      <c r="W85" s="40">
        <v>0.23222945886728813</v>
      </c>
      <c r="X85" s="40">
        <v>0</v>
      </c>
      <c r="Y85" s="40">
        <v>0</v>
      </c>
      <c r="Z85" s="40">
        <v>0</v>
      </c>
      <c r="AA85" s="40">
        <v>0</v>
      </c>
      <c r="AB85" s="40">
        <v>0</v>
      </c>
      <c r="AC85" s="40">
        <v>0</v>
      </c>
      <c r="AD85" s="40">
        <v>0</v>
      </c>
      <c r="AE85" s="40">
        <v>0</v>
      </c>
      <c r="AF85" s="40">
        <v>0</v>
      </c>
      <c r="AG85" s="40">
        <v>0</v>
      </c>
      <c r="AH85" s="40">
        <v>0.43031017048503772</v>
      </c>
      <c r="AI85" s="40">
        <v>0.99661925981888499</v>
      </c>
      <c r="AJ85" s="40">
        <v>0</v>
      </c>
      <c r="AK85" s="40">
        <v>1.9888873541258247</v>
      </c>
      <c r="AL85" s="40">
        <v>3.4158167844297473</v>
      </c>
      <c r="AM85" s="40">
        <v>4.2094554405404452</v>
      </c>
      <c r="AN85" s="40">
        <v>0.38741466465998509</v>
      </c>
      <c r="AO85" s="40">
        <v>0</v>
      </c>
      <c r="AP85" s="40">
        <v>0</v>
      </c>
      <c r="AQ85" s="40">
        <v>4.5968701052004306</v>
      </c>
      <c r="AR85" s="40">
        <v>0.43031017048503772</v>
      </c>
      <c r="AS85" s="73">
        <v>10.682689883947951</v>
      </c>
      <c r="AT85" s="40">
        <v>4.2094554405404452</v>
      </c>
      <c r="AU85" s="40">
        <v>0.45858357152564305</v>
      </c>
      <c r="AV85" s="40">
        <v>0</v>
      </c>
      <c r="AW85" s="40">
        <v>0</v>
      </c>
      <c r="AX85" s="40">
        <v>4.668039012066088</v>
      </c>
      <c r="AY85" s="40">
        <v>0.99661925981888499</v>
      </c>
      <c r="AZ85" s="73">
        <v>4.6838739730099217</v>
      </c>
      <c r="BA85" s="40">
        <v>4.2094554405404452</v>
      </c>
      <c r="BB85" s="40">
        <v>0.84599823618562819</v>
      </c>
      <c r="BC85" s="40">
        <v>0</v>
      </c>
      <c r="BD85" s="40">
        <v>0</v>
      </c>
      <c r="BE85" s="40">
        <v>5.0554536767260734</v>
      </c>
      <c r="BF85" s="40">
        <v>1.4269294303039226</v>
      </c>
      <c r="BG85" s="40">
        <v>5.2565932623684901</v>
      </c>
      <c r="BH85" s="73">
        <v>3.5428897669097128</v>
      </c>
      <c r="BI85" s="40">
        <v>3.8936892454766059</v>
      </c>
      <c r="BJ85" s="40">
        <v>9.017973452539108</v>
      </c>
      <c r="BK85" s="40">
        <v>0</v>
      </c>
      <c r="BL85" s="40">
        <v>17.996575104174571</v>
      </c>
      <c r="BM85" s="40">
        <v>30.908237802190285</v>
      </c>
      <c r="BN85" s="40">
        <v>4.2094554405404452</v>
      </c>
      <c r="BO85" s="40">
        <v>0</v>
      </c>
      <c r="BP85" s="40">
        <v>0.84599823618562819</v>
      </c>
      <c r="BQ85" s="40">
        <v>0</v>
      </c>
      <c r="BR85" s="40">
        <v>0</v>
      </c>
      <c r="BS85" s="40">
        <v>0</v>
      </c>
      <c r="BT85" s="40">
        <v>0</v>
      </c>
      <c r="BU85" s="40">
        <v>0</v>
      </c>
      <c r="BV85" s="40">
        <v>0</v>
      </c>
      <c r="BW85" s="40">
        <v>0</v>
      </c>
      <c r="BX85" s="40">
        <v>3.0840604146193358</v>
      </c>
      <c r="BY85" s="40">
        <v>0.33175636981041162</v>
      </c>
      <c r="BZ85" s="40">
        <v>0</v>
      </c>
      <c r="CA85" s="40">
        <v>0</v>
      </c>
      <c r="CB85" s="40">
        <v>5.0554536767260734</v>
      </c>
      <c r="CC85" s="40">
        <v>3.4158167844297473</v>
      </c>
      <c r="CD85" s="73">
        <v>1.4800131259294269</v>
      </c>
      <c r="CE85" s="40">
        <v>23.253168366543061</v>
      </c>
      <c r="CF85" s="40">
        <v>7.7253484997955604E-2</v>
      </c>
      <c r="CG85" s="40">
        <v>0</v>
      </c>
      <c r="CH85" s="40">
        <v>7.7253484997955604E-2</v>
      </c>
      <c r="CI85" s="40">
        <v>3.8626383431881778E-3</v>
      </c>
      <c r="CJ85" s="40">
        <v>0</v>
      </c>
      <c r="CK85" s="40">
        <v>3.8626383431881778E-3</v>
      </c>
      <c r="CL85" s="40"/>
      <c r="CM85" s="40">
        <v>0</v>
      </c>
      <c r="CN85" s="40"/>
      <c r="CO85" s="40">
        <v>0</v>
      </c>
      <c r="CP85" s="40">
        <v>0</v>
      </c>
      <c r="CQ85" s="40">
        <v>0</v>
      </c>
      <c r="CR85" s="40">
        <v>0</v>
      </c>
      <c r="CS85" s="40">
        <v>0</v>
      </c>
      <c r="CT85" s="40">
        <v>0</v>
      </c>
      <c r="CU85" s="40">
        <v>0</v>
      </c>
      <c r="CV85" s="40">
        <v>9999</v>
      </c>
      <c r="CW85" s="73">
        <v>9999</v>
      </c>
    </row>
    <row r="86" spans="1:101" s="20" customFormat="1">
      <c r="A86" s="20" t="s">
        <v>743</v>
      </c>
      <c r="C86" s="40">
        <v>10</v>
      </c>
      <c r="D86" s="40">
        <v>7.5686072452063842</v>
      </c>
      <c r="E86" s="40">
        <v>0</v>
      </c>
      <c r="F86" s="40">
        <v>1.6587818490520576</v>
      </c>
      <c r="G86" s="40">
        <v>0</v>
      </c>
      <c r="H86" s="40">
        <v>0</v>
      </c>
      <c r="I86" s="40"/>
      <c r="J86" s="40"/>
      <c r="K86" s="40"/>
      <c r="L86" s="40">
        <v>8.1318701961856377</v>
      </c>
      <c r="M86" s="40">
        <v>1.0964095818715583E-3</v>
      </c>
      <c r="N86" s="40">
        <v>1.0884961891874452E-3</v>
      </c>
      <c r="O86" s="40">
        <v>0</v>
      </c>
      <c r="P86" s="40">
        <v>0</v>
      </c>
      <c r="Q86" s="40">
        <v>0</v>
      </c>
      <c r="R86" s="40">
        <v>0.33078325954191412</v>
      </c>
      <c r="S86" s="40">
        <v>0.7643898009515967</v>
      </c>
      <c r="T86" s="40">
        <v>0</v>
      </c>
      <c r="U86" s="40">
        <v>1.9888873541258245</v>
      </c>
      <c r="V86" s="40">
        <v>9.9526910943123464E-2</v>
      </c>
      <c r="W86" s="40">
        <v>0.23222945886728807</v>
      </c>
      <c r="X86" s="40">
        <v>0</v>
      </c>
      <c r="Y86" s="40">
        <v>0</v>
      </c>
      <c r="Z86" s="40">
        <v>0</v>
      </c>
      <c r="AA86" s="40">
        <v>0</v>
      </c>
      <c r="AB86" s="40">
        <v>0</v>
      </c>
      <c r="AC86" s="40">
        <v>0</v>
      </c>
      <c r="AD86" s="40">
        <v>0</v>
      </c>
      <c r="AE86" s="40">
        <v>0</v>
      </c>
      <c r="AF86" s="40">
        <v>0</v>
      </c>
      <c r="AG86" s="40">
        <v>0</v>
      </c>
      <c r="AH86" s="40">
        <v>0.43031017048503761</v>
      </c>
      <c r="AI86" s="40">
        <v>0.99661925981888477</v>
      </c>
      <c r="AJ86" s="40">
        <v>0</v>
      </c>
      <c r="AK86" s="40">
        <v>1.9888873541258245</v>
      </c>
      <c r="AL86" s="40">
        <v>3.4158167844297469</v>
      </c>
      <c r="AM86" s="40">
        <v>4.2094554405404452</v>
      </c>
      <c r="AN86" s="40">
        <v>0.38741466465998509</v>
      </c>
      <c r="AO86" s="40">
        <v>0</v>
      </c>
      <c r="AP86" s="40">
        <v>0</v>
      </c>
      <c r="AQ86" s="40">
        <v>4.5968701052004306</v>
      </c>
      <c r="AR86" s="40">
        <v>0.43031017048503761</v>
      </c>
      <c r="AS86" s="73">
        <v>10.682689883947953</v>
      </c>
      <c r="AT86" s="40">
        <v>4.2094554405404452</v>
      </c>
      <c r="AU86" s="40">
        <v>0.458583571525643</v>
      </c>
      <c r="AV86" s="40">
        <v>0</v>
      </c>
      <c r="AW86" s="40">
        <v>0</v>
      </c>
      <c r="AX86" s="40">
        <v>4.668039012066088</v>
      </c>
      <c r="AY86" s="40">
        <v>0.99661925981888477</v>
      </c>
      <c r="AZ86" s="73">
        <v>4.6838739730099226</v>
      </c>
      <c r="BA86" s="40">
        <v>4.2094554405404452</v>
      </c>
      <c r="BB86" s="40">
        <v>0.84599823618562808</v>
      </c>
      <c r="BC86" s="40">
        <v>0</v>
      </c>
      <c r="BD86" s="40">
        <v>0</v>
      </c>
      <c r="BE86" s="40">
        <v>5.0554536767260734</v>
      </c>
      <c r="BF86" s="40">
        <v>1.4269294303039224</v>
      </c>
      <c r="BG86" s="40">
        <v>5.2565932623684901</v>
      </c>
      <c r="BH86" s="73">
        <v>3.5428897669097132</v>
      </c>
      <c r="BI86" s="40">
        <v>3.893689245476605</v>
      </c>
      <c r="BJ86" s="40">
        <v>9.0179734525391062</v>
      </c>
      <c r="BK86" s="40">
        <v>0</v>
      </c>
      <c r="BL86" s="40">
        <v>17.996575104174571</v>
      </c>
      <c r="BM86" s="40">
        <v>30.908237802190282</v>
      </c>
      <c r="BN86" s="40">
        <v>4.2094554405404452</v>
      </c>
      <c r="BO86" s="40">
        <v>0</v>
      </c>
      <c r="BP86" s="40">
        <v>0.84599823618562808</v>
      </c>
      <c r="BQ86" s="40">
        <v>0</v>
      </c>
      <c r="BR86" s="40">
        <v>0</v>
      </c>
      <c r="BS86" s="40">
        <v>0</v>
      </c>
      <c r="BT86" s="40">
        <v>0</v>
      </c>
      <c r="BU86" s="40">
        <v>0</v>
      </c>
      <c r="BV86" s="40">
        <v>0</v>
      </c>
      <c r="BW86" s="40">
        <v>0</v>
      </c>
      <c r="BX86" s="40">
        <v>3.0840604146193353</v>
      </c>
      <c r="BY86" s="40">
        <v>0.33175636981041157</v>
      </c>
      <c r="BZ86" s="40">
        <v>0</v>
      </c>
      <c r="CA86" s="40">
        <v>0</v>
      </c>
      <c r="CB86" s="40">
        <v>5.0554536767260734</v>
      </c>
      <c r="CC86" s="40">
        <v>3.4158167844297469</v>
      </c>
      <c r="CD86" s="73">
        <v>1.4800131259294269</v>
      </c>
      <c r="CE86" s="40">
        <v>23.253168366543058</v>
      </c>
      <c r="CF86" s="40">
        <v>7.725348499795559E-2</v>
      </c>
      <c r="CG86" s="40">
        <v>0</v>
      </c>
      <c r="CH86" s="40">
        <v>7.725348499795559E-2</v>
      </c>
      <c r="CI86" s="40">
        <v>3.8626383431881769E-3</v>
      </c>
      <c r="CJ86" s="40">
        <v>0</v>
      </c>
      <c r="CK86" s="40">
        <v>3.8626383431881769E-3</v>
      </c>
      <c r="CL86" s="40"/>
      <c r="CM86" s="40">
        <v>0</v>
      </c>
      <c r="CN86" s="40"/>
      <c r="CO86" s="40">
        <v>0</v>
      </c>
      <c r="CP86" s="40">
        <v>0</v>
      </c>
      <c r="CQ86" s="40">
        <v>0</v>
      </c>
      <c r="CR86" s="40">
        <v>0</v>
      </c>
      <c r="CS86" s="40">
        <v>0</v>
      </c>
      <c r="CT86" s="40">
        <v>0</v>
      </c>
      <c r="CU86" s="40">
        <v>0</v>
      </c>
      <c r="CV86" s="40">
        <v>9999</v>
      </c>
      <c r="CW86" s="73">
        <v>9999</v>
      </c>
    </row>
    <row r="87" spans="1:101" s="20" customFormat="1">
      <c r="A87" s="20" t="s">
        <v>754</v>
      </c>
      <c r="C87" s="40">
        <v>10</v>
      </c>
      <c r="D87" s="40">
        <v>7.6168572161106853</v>
      </c>
      <c r="E87" s="40">
        <v>0</v>
      </c>
      <c r="F87" s="40">
        <v>2.0032279262329817</v>
      </c>
      <c r="G87" s="40">
        <v>0</v>
      </c>
      <c r="H87" s="40">
        <v>0</v>
      </c>
      <c r="I87" s="40"/>
      <c r="J87" s="40"/>
      <c r="K87" s="40"/>
      <c r="L87" s="40">
        <v>8.1837109758233986</v>
      </c>
      <c r="M87" s="40">
        <v>1.1033992074011437E-3</v>
      </c>
      <c r="N87" s="40">
        <v>1.0954353667344109E-3</v>
      </c>
      <c r="O87" s="40">
        <v>0</v>
      </c>
      <c r="P87" s="40">
        <v>0</v>
      </c>
      <c r="Q87" s="40">
        <v>0</v>
      </c>
      <c r="R87" s="40">
        <v>0.39947040861546057</v>
      </c>
      <c r="S87" s="40">
        <v>0.92311535520416321</v>
      </c>
      <c r="T87" s="40">
        <v>0</v>
      </c>
      <c r="U87" s="40">
        <v>2.4018798446542688</v>
      </c>
      <c r="V87" s="40">
        <v>0.12019367557397891</v>
      </c>
      <c r="W87" s="40">
        <v>0.28045190967261746</v>
      </c>
      <c r="X87" s="40">
        <v>0</v>
      </c>
      <c r="Y87" s="40">
        <v>0</v>
      </c>
      <c r="Z87" s="40">
        <v>0</v>
      </c>
      <c r="AA87" s="40">
        <v>0</v>
      </c>
      <c r="AB87" s="40">
        <v>0</v>
      </c>
      <c r="AC87" s="40">
        <v>0</v>
      </c>
      <c r="AD87" s="40">
        <v>0</v>
      </c>
      <c r="AE87" s="40">
        <v>0</v>
      </c>
      <c r="AF87" s="40">
        <v>0</v>
      </c>
      <c r="AG87" s="40">
        <v>0</v>
      </c>
      <c r="AH87" s="40">
        <v>0.51966408418943943</v>
      </c>
      <c r="AI87" s="40">
        <v>1.2035672648767806</v>
      </c>
      <c r="AJ87" s="40">
        <v>0</v>
      </c>
      <c r="AK87" s="40">
        <v>2.4018798446542688</v>
      </c>
      <c r="AL87" s="40">
        <v>4.125111193720489</v>
      </c>
      <c r="AM87" s="40">
        <v>4.2362907744333143</v>
      </c>
      <c r="AN87" s="40">
        <v>0.38988443825136587</v>
      </c>
      <c r="AO87" s="40">
        <v>0</v>
      </c>
      <c r="AP87" s="40">
        <v>0</v>
      </c>
      <c r="AQ87" s="40">
        <v>4.6261752126846805</v>
      </c>
      <c r="AR87" s="40">
        <v>0.51966408418943943</v>
      </c>
      <c r="AS87" s="73">
        <v>8.9022415699566508</v>
      </c>
      <c r="AT87" s="40">
        <v>4.2362907744333143</v>
      </c>
      <c r="AU87" s="40">
        <v>0.46150704783594004</v>
      </c>
      <c r="AV87" s="40">
        <v>0</v>
      </c>
      <c r="AW87" s="40">
        <v>0</v>
      </c>
      <c r="AX87" s="40">
        <v>4.697797822269254</v>
      </c>
      <c r="AY87" s="40">
        <v>1.2035672648767806</v>
      </c>
      <c r="AZ87" s="73">
        <v>3.903228310841611</v>
      </c>
      <c r="BA87" s="40">
        <v>4.2362907744333143</v>
      </c>
      <c r="BB87" s="40">
        <v>0.85139148608730597</v>
      </c>
      <c r="BC87" s="40">
        <v>0</v>
      </c>
      <c r="BD87" s="40">
        <v>0</v>
      </c>
      <c r="BE87" s="40">
        <v>5.0876822605206202</v>
      </c>
      <c r="BF87" s="40">
        <v>1.7232313490662201</v>
      </c>
      <c r="BG87" s="40">
        <v>7.8389258019716257</v>
      </c>
      <c r="BH87" s="73">
        <v>2.9524081390914341</v>
      </c>
      <c r="BI87" s="40">
        <v>4.6724270945719244</v>
      </c>
      <c r="BJ87" s="40">
        <v>10.821568143046926</v>
      </c>
      <c r="BK87" s="40">
        <v>0</v>
      </c>
      <c r="BL87" s="40">
        <v>21.595890125009479</v>
      </c>
      <c r="BM87" s="40">
        <v>37.08988536262833</v>
      </c>
      <c r="BN87" s="40">
        <v>4.2362907744333143</v>
      </c>
      <c r="BO87" s="40">
        <v>0</v>
      </c>
      <c r="BP87" s="40">
        <v>0.85139148608730597</v>
      </c>
      <c r="BQ87" s="40">
        <v>0</v>
      </c>
      <c r="BR87" s="40">
        <v>0</v>
      </c>
      <c r="BS87" s="40">
        <v>0</v>
      </c>
      <c r="BT87" s="40">
        <v>0</v>
      </c>
      <c r="BU87" s="40">
        <v>0</v>
      </c>
      <c r="BV87" s="40">
        <v>0</v>
      </c>
      <c r="BW87" s="40">
        <v>0</v>
      </c>
      <c r="BX87" s="40">
        <v>3.7244656084738925</v>
      </c>
      <c r="BY87" s="40">
        <v>0.40064558524659638</v>
      </c>
      <c r="BZ87" s="40">
        <v>0</v>
      </c>
      <c r="CA87" s="40">
        <v>0</v>
      </c>
      <c r="CB87" s="40">
        <v>5.0876822605206202</v>
      </c>
      <c r="CC87" s="40">
        <v>4.125111193720489</v>
      </c>
      <c r="CD87" s="73">
        <v>1.2333442716078584</v>
      </c>
      <c r="CE87" s="40">
        <v>29.434815926981109</v>
      </c>
      <c r="CF87" s="40">
        <v>7.7745976982629278E-2</v>
      </c>
      <c r="CG87" s="40">
        <v>0</v>
      </c>
      <c r="CH87" s="40">
        <v>7.7745976982629278E-2</v>
      </c>
      <c r="CI87" s="40">
        <v>3.8872627135161136E-3</v>
      </c>
      <c r="CJ87" s="40">
        <v>0</v>
      </c>
      <c r="CK87" s="40">
        <v>3.8872627135161136E-3</v>
      </c>
      <c r="CL87" s="40"/>
      <c r="CM87" s="40">
        <v>0</v>
      </c>
      <c r="CN87" s="40"/>
      <c r="CO87" s="40">
        <v>0</v>
      </c>
      <c r="CP87" s="40">
        <v>0</v>
      </c>
      <c r="CQ87" s="40">
        <v>0</v>
      </c>
      <c r="CR87" s="40">
        <v>0</v>
      </c>
      <c r="CS87" s="40">
        <v>0</v>
      </c>
      <c r="CT87" s="40">
        <v>0</v>
      </c>
      <c r="CU87" s="40">
        <v>0</v>
      </c>
      <c r="CV87" s="40">
        <v>9999</v>
      </c>
      <c r="CW87" s="73">
        <v>9999</v>
      </c>
    </row>
    <row r="88" spans="1:101" s="20" customFormat="1">
      <c r="A88" s="20" t="s">
        <v>755</v>
      </c>
      <c r="C88" s="40">
        <v>10</v>
      </c>
      <c r="D88" s="40">
        <v>7.511154525686969</v>
      </c>
      <c r="E88" s="40">
        <v>0</v>
      </c>
      <c r="F88" s="40">
        <v>2.3705138343329133</v>
      </c>
      <c r="G88" s="40">
        <v>0</v>
      </c>
      <c r="H88" s="40">
        <v>0</v>
      </c>
      <c r="I88" s="40"/>
      <c r="J88" s="40"/>
      <c r="K88" s="40"/>
      <c r="L88" s="40">
        <v>8.0701417906265238</v>
      </c>
      <c r="M88" s="40">
        <v>1.0880868204777019E-3</v>
      </c>
      <c r="N88" s="40">
        <v>1.0802334977530407E-3</v>
      </c>
      <c r="O88" s="40">
        <v>0</v>
      </c>
      <c r="P88" s="40">
        <v>0</v>
      </c>
      <c r="Q88" s="40">
        <v>0</v>
      </c>
      <c r="R88" s="40">
        <v>0.47271212508018817</v>
      </c>
      <c r="S88" s="40">
        <v>1.0923658219519594</v>
      </c>
      <c r="T88" s="40">
        <v>0</v>
      </c>
      <c r="U88" s="40">
        <v>2.8422574014656279</v>
      </c>
      <c r="V88" s="40">
        <v>0.14223083005997481</v>
      </c>
      <c r="W88" s="40">
        <v>0.33187193680660787</v>
      </c>
      <c r="X88" s="40">
        <v>0</v>
      </c>
      <c r="Y88" s="40">
        <v>0</v>
      </c>
      <c r="Z88" s="40">
        <v>0</v>
      </c>
      <c r="AA88" s="40">
        <v>0</v>
      </c>
      <c r="AB88" s="40">
        <v>0</v>
      </c>
      <c r="AC88" s="40">
        <v>0</v>
      </c>
      <c r="AD88" s="40">
        <v>0</v>
      </c>
      <c r="AE88" s="40">
        <v>0</v>
      </c>
      <c r="AF88" s="40">
        <v>0</v>
      </c>
      <c r="AG88" s="40">
        <v>0</v>
      </c>
      <c r="AH88" s="40">
        <v>0.61494295514016295</v>
      </c>
      <c r="AI88" s="40">
        <v>1.4242377587585673</v>
      </c>
      <c r="AJ88" s="40">
        <v>0</v>
      </c>
      <c r="AK88" s="40">
        <v>2.8422574014656279</v>
      </c>
      <c r="AL88" s="40">
        <v>4.8814381153643582</v>
      </c>
      <c r="AM88" s="40">
        <v>4.1775017858032442</v>
      </c>
      <c r="AN88" s="40">
        <v>0.38447382953070613</v>
      </c>
      <c r="AO88" s="40">
        <v>0</v>
      </c>
      <c r="AP88" s="40">
        <v>0</v>
      </c>
      <c r="AQ88" s="40">
        <v>4.5619756153339504</v>
      </c>
      <c r="AR88" s="40">
        <v>0.61494295514016295</v>
      </c>
      <c r="AS88" s="73">
        <v>7.4185346416305338</v>
      </c>
      <c r="AT88" s="40">
        <v>4.1775017858032442</v>
      </c>
      <c r="AU88" s="40">
        <v>0.45510249866012187</v>
      </c>
      <c r="AV88" s="40">
        <v>0</v>
      </c>
      <c r="AW88" s="40">
        <v>0</v>
      </c>
      <c r="AX88" s="40">
        <v>4.6326042844633664</v>
      </c>
      <c r="AY88" s="40">
        <v>1.4242377587585673</v>
      </c>
      <c r="AZ88" s="73">
        <v>3.2526902590346731</v>
      </c>
      <c r="BA88" s="40">
        <v>4.1775017858032442</v>
      </c>
      <c r="BB88" s="40">
        <v>0.83957632819082795</v>
      </c>
      <c r="BC88" s="40">
        <v>0</v>
      </c>
      <c r="BD88" s="40">
        <v>0</v>
      </c>
      <c r="BE88" s="40">
        <v>5.0170781139940726</v>
      </c>
      <c r="BF88" s="40">
        <v>2.0391807138987303</v>
      </c>
      <c r="BG88" s="40">
        <v>10.937724849495396</v>
      </c>
      <c r="BH88" s="73">
        <v>2.4603401159095264</v>
      </c>
      <c r="BI88" s="40">
        <v>5.6069125134863098</v>
      </c>
      <c r="BJ88" s="40">
        <v>12.985881771656311</v>
      </c>
      <c r="BK88" s="40">
        <v>0</v>
      </c>
      <c r="BL88" s="40">
        <v>25.915068150011379</v>
      </c>
      <c r="BM88" s="40">
        <v>44.507862435154003</v>
      </c>
      <c r="BN88" s="40">
        <v>4.1775017858032442</v>
      </c>
      <c r="BO88" s="40">
        <v>0</v>
      </c>
      <c r="BP88" s="40">
        <v>0.83957632819082795</v>
      </c>
      <c r="BQ88" s="40">
        <v>0</v>
      </c>
      <c r="BR88" s="40">
        <v>0</v>
      </c>
      <c r="BS88" s="40">
        <v>0</v>
      </c>
      <c r="BT88" s="40">
        <v>0</v>
      </c>
      <c r="BU88" s="40">
        <v>0</v>
      </c>
      <c r="BV88" s="40">
        <v>0</v>
      </c>
      <c r="BW88" s="40">
        <v>0</v>
      </c>
      <c r="BX88" s="40">
        <v>4.4073353484977753</v>
      </c>
      <c r="BY88" s="40">
        <v>0.4741027668665827</v>
      </c>
      <c r="BZ88" s="40">
        <v>0</v>
      </c>
      <c r="CA88" s="40">
        <v>0</v>
      </c>
      <c r="CB88" s="40">
        <v>5.0170781139940726</v>
      </c>
      <c r="CC88" s="40">
        <v>4.8814381153643582</v>
      </c>
      <c r="CD88" s="73">
        <v>1.0277868930065479</v>
      </c>
      <c r="CE88" s="40">
        <v>36.852792999506775</v>
      </c>
      <c r="CF88" s="40">
        <v>7.6667059693842285E-2</v>
      </c>
      <c r="CG88" s="40">
        <v>0</v>
      </c>
      <c r="CH88" s="40">
        <v>7.6667059693842285E-2</v>
      </c>
      <c r="CI88" s="40">
        <v>3.833317350547598E-3</v>
      </c>
      <c r="CJ88" s="40">
        <v>0</v>
      </c>
      <c r="CK88" s="40">
        <v>3.833317350547598E-3</v>
      </c>
      <c r="CL88" s="40"/>
      <c r="CM88" s="40">
        <v>0</v>
      </c>
      <c r="CN88" s="40"/>
      <c r="CO88" s="40">
        <v>0</v>
      </c>
      <c r="CP88" s="40">
        <v>0</v>
      </c>
      <c r="CQ88" s="40">
        <v>0</v>
      </c>
      <c r="CR88" s="40">
        <v>0</v>
      </c>
      <c r="CS88" s="40">
        <v>0</v>
      </c>
      <c r="CT88" s="40">
        <v>0</v>
      </c>
      <c r="CU88" s="40">
        <v>0</v>
      </c>
      <c r="CV88" s="40">
        <v>9999</v>
      </c>
      <c r="CW88" s="73">
        <v>9999</v>
      </c>
    </row>
    <row r="89" spans="1:101" s="20" customFormat="1">
      <c r="A89" s="20" t="s">
        <v>746</v>
      </c>
      <c r="C89" s="40">
        <v>10</v>
      </c>
      <c r="D89" s="40">
        <v>3.5750954827000525</v>
      </c>
      <c r="E89" s="40">
        <v>0</v>
      </c>
      <c r="F89" s="40">
        <v>1.1753094003695672</v>
      </c>
      <c r="G89" s="40">
        <v>0</v>
      </c>
      <c r="H89" s="40">
        <v>0</v>
      </c>
      <c r="I89" s="40"/>
      <c r="J89" s="40"/>
      <c r="K89" s="40"/>
      <c r="L89" s="40">
        <v>3.8411574894046057</v>
      </c>
      <c r="M89" s="40">
        <v>5.1789831554816998E-4</v>
      </c>
      <c r="N89" s="40">
        <v>5.1416035775471696E-4</v>
      </c>
      <c r="O89" s="40">
        <v>0</v>
      </c>
      <c r="P89" s="40">
        <v>0</v>
      </c>
      <c r="Q89" s="40">
        <v>0</v>
      </c>
      <c r="R89" s="40">
        <v>0.23437239480686958</v>
      </c>
      <c r="S89" s="40">
        <v>0.54159895655865686</v>
      </c>
      <c r="T89" s="40">
        <v>0</v>
      </c>
      <c r="U89" s="40">
        <v>1.409201580615365</v>
      </c>
      <c r="V89" s="40">
        <v>7.0518564022174032E-2</v>
      </c>
      <c r="W89" s="40">
        <v>0.16454331605173941</v>
      </c>
      <c r="X89" s="40">
        <v>0</v>
      </c>
      <c r="Y89" s="40">
        <v>0</v>
      </c>
      <c r="Z89" s="40">
        <v>0</v>
      </c>
      <c r="AA89" s="40">
        <v>0</v>
      </c>
      <c r="AB89" s="40">
        <v>0</v>
      </c>
      <c r="AC89" s="40">
        <v>0</v>
      </c>
      <c r="AD89" s="40">
        <v>0</v>
      </c>
      <c r="AE89" s="40">
        <v>0</v>
      </c>
      <c r="AF89" s="40">
        <v>0</v>
      </c>
      <c r="AG89" s="40">
        <v>0</v>
      </c>
      <c r="AH89" s="40">
        <v>0.3048909588290436</v>
      </c>
      <c r="AI89" s="40">
        <v>0.7061422726103963</v>
      </c>
      <c r="AJ89" s="40">
        <v>0</v>
      </c>
      <c r="AK89" s="40">
        <v>1.409201580615365</v>
      </c>
      <c r="AL89" s="40">
        <v>2.4202348120548045</v>
      </c>
      <c r="AM89" s="40">
        <v>1.9883717892264552</v>
      </c>
      <c r="AN89" s="40">
        <v>0.18299858516702575</v>
      </c>
      <c r="AO89" s="40">
        <v>0</v>
      </c>
      <c r="AP89" s="40">
        <v>0</v>
      </c>
      <c r="AQ89" s="40">
        <v>2.1713703743934811</v>
      </c>
      <c r="AR89" s="40">
        <v>0.3048909588290436</v>
      </c>
      <c r="AS89" s="73">
        <v>7.121793255965315</v>
      </c>
      <c r="AT89" s="40">
        <v>1.9883717892264552</v>
      </c>
      <c r="AU89" s="40">
        <v>0.21661581872149013</v>
      </c>
      <c r="AV89" s="40">
        <v>0</v>
      </c>
      <c r="AW89" s="40">
        <v>0</v>
      </c>
      <c r="AX89" s="40">
        <v>2.2049876079479453</v>
      </c>
      <c r="AY89" s="40">
        <v>0.7061422726103963</v>
      </c>
      <c r="AZ89" s="73">
        <v>3.1225826486732866</v>
      </c>
      <c r="BA89" s="40">
        <v>1.9883717892264552</v>
      </c>
      <c r="BB89" s="40">
        <v>0.39961440388851588</v>
      </c>
      <c r="BC89" s="40">
        <v>0</v>
      </c>
      <c r="BD89" s="40">
        <v>0</v>
      </c>
      <c r="BE89" s="40">
        <v>2.3879861931149713</v>
      </c>
      <c r="BF89" s="40">
        <v>1.0110332314394399</v>
      </c>
      <c r="BG89" s="40">
        <v>11.712424611376338</v>
      </c>
      <c r="BH89" s="73">
        <v>2.361926511273146</v>
      </c>
      <c r="BI89" s="40">
        <v>5.8405338682149068</v>
      </c>
      <c r="BJ89" s="40">
        <v>13.526960178808659</v>
      </c>
      <c r="BK89" s="40">
        <v>0</v>
      </c>
      <c r="BL89" s="40">
        <v>26.994862656261851</v>
      </c>
      <c r="BM89" s="40">
        <v>46.362356703285414</v>
      </c>
      <c r="BN89" s="40">
        <v>1.9883717892264552</v>
      </c>
      <c r="BO89" s="40">
        <v>0</v>
      </c>
      <c r="BP89" s="40">
        <v>0.39961440388851588</v>
      </c>
      <c r="BQ89" s="40">
        <v>0</v>
      </c>
      <c r="BR89" s="40">
        <v>0</v>
      </c>
      <c r="BS89" s="40">
        <v>0</v>
      </c>
      <c r="BT89" s="40">
        <v>0</v>
      </c>
      <c r="BU89" s="40">
        <v>0</v>
      </c>
      <c r="BV89" s="40">
        <v>0</v>
      </c>
      <c r="BW89" s="40">
        <v>0</v>
      </c>
      <c r="BX89" s="40">
        <v>2.1851729319808912</v>
      </c>
      <c r="BY89" s="40">
        <v>0.23506188007391346</v>
      </c>
      <c r="BZ89" s="40">
        <v>0</v>
      </c>
      <c r="CA89" s="40">
        <v>0</v>
      </c>
      <c r="CB89" s="40">
        <v>2.3879861931149713</v>
      </c>
      <c r="CC89" s="40">
        <v>2.4202348120548045</v>
      </c>
      <c r="CD89" s="81">
        <v>0.98667541728628649</v>
      </c>
      <c r="CE89" s="40">
        <v>38.707287267638179</v>
      </c>
      <c r="CF89" s="40">
        <v>3.6491335366087674E-2</v>
      </c>
      <c r="CG89" s="40">
        <v>0</v>
      </c>
      <c r="CH89" s="40">
        <v>3.6491335366087674E-2</v>
      </c>
      <c r="CI89" s="40">
        <v>1.824549807467187E-3</v>
      </c>
      <c r="CJ89" s="40">
        <v>0</v>
      </c>
      <c r="CK89" s="40">
        <v>1.824549807467187E-3</v>
      </c>
      <c r="CL89" s="40"/>
      <c r="CM89" s="40">
        <v>0</v>
      </c>
      <c r="CN89" s="40"/>
      <c r="CO89" s="40">
        <v>0</v>
      </c>
      <c r="CP89" s="40">
        <v>0</v>
      </c>
      <c r="CQ89" s="40">
        <v>0</v>
      </c>
      <c r="CR89" s="40">
        <v>0</v>
      </c>
      <c r="CS89" s="40">
        <v>0</v>
      </c>
      <c r="CT89" s="40">
        <v>0</v>
      </c>
      <c r="CU89" s="40">
        <v>0</v>
      </c>
      <c r="CV89" s="40">
        <v>9999</v>
      </c>
      <c r="CW89" s="73">
        <v>9999</v>
      </c>
    </row>
    <row r="90" spans="1:101" s="20" customFormat="1">
      <c r="A90" s="20" t="s">
        <v>747</v>
      </c>
      <c r="C90" s="40">
        <v>10</v>
      </c>
      <c r="D90" s="40">
        <v>3.7571187427270414</v>
      </c>
      <c r="E90" s="40">
        <v>0</v>
      </c>
      <c r="F90" s="40">
        <v>1.2351493821633019</v>
      </c>
      <c r="G90" s="40">
        <v>0</v>
      </c>
      <c r="H90" s="40">
        <v>0</v>
      </c>
      <c r="I90" s="40"/>
      <c r="J90" s="40"/>
      <c r="K90" s="40"/>
      <c r="L90" s="40">
        <v>4.0367270935961175</v>
      </c>
      <c r="M90" s="40">
        <v>5.442667133195683E-4</v>
      </c>
      <c r="N90" s="40">
        <v>5.4033844025573997E-4</v>
      </c>
      <c r="O90" s="40">
        <v>0</v>
      </c>
      <c r="P90" s="40">
        <v>0</v>
      </c>
      <c r="Q90" s="40">
        <v>0</v>
      </c>
      <c r="R90" s="40">
        <v>0.24630528654906705</v>
      </c>
      <c r="S90" s="40">
        <v>0.56917405439228697</v>
      </c>
      <c r="T90" s="40">
        <v>0</v>
      </c>
      <c r="U90" s="40">
        <v>1.4809500043931465</v>
      </c>
      <c r="V90" s="40">
        <v>7.4108962929798114E-2</v>
      </c>
      <c r="W90" s="40">
        <v>0.17292091350286226</v>
      </c>
      <c r="X90" s="40">
        <v>0</v>
      </c>
      <c r="Y90" s="40">
        <v>0</v>
      </c>
      <c r="Z90" s="40">
        <v>0</v>
      </c>
      <c r="AA90" s="40">
        <v>0</v>
      </c>
      <c r="AB90" s="40">
        <v>0</v>
      </c>
      <c r="AC90" s="40">
        <v>0</v>
      </c>
      <c r="AD90" s="40">
        <v>0</v>
      </c>
      <c r="AE90" s="40">
        <v>0</v>
      </c>
      <c r="AF90" s="40">
        <v>0</v>
      </c>
      <c r="AG90" s="40">
        <v>0</v>
      </c>
      <c r="AH90" s="40">
        <v>0.32041424947886515</v>
      </c>
      <c r="AI90" s="40">
        <v>0.74209496789514917</v>
      </c>
      <c r="AJ90" s="40">
        <v>0</v>
      </c>
      <c r="AK90" s="40">
        <v>1.4809500043931465</v>
      </c>
      <c r="AL90" s="40">
        <v>2.5434592217671605</v>
      </c>
      <c r="AM90" s="40">
        <v>2.0896082224831547</v>
      </c>
      <c r="AN90" s="40">
        <v>0.1923158185706135</v>
      </c>
      <c r="AO90" s="40">
        <v>0</v>
      </c>
      <c r="AP90" s="40">
        <v>0</v>
      </c>
      <c r="AQ90" s="40">
        <v>2.281924041053768</v>
      </c>
      <c r="AR90" s="40">
        <v>0.32041424947886515</v>
      </c>
      <c r="AS90" s="73">
        <v>7.1217932559653097</v>
      </c>
      <c r="AT90" s="40">
        <v>2.0896082224831547</v>
      </c>
      <c r="AU90" s="40">
        <v>0.22764464793399625</v>
      </c>
      <c r="AV90" s="40">
        <v>0</v>
      </c>
      <c r="AW90" s="40">
        <v>0</v>
      </c>
      <c r="AX90" s="40">
        <v>2.3172528704171511</v>
      </c>
      <c r="AY90" s="40">
        <v>0.74209496789514917</v>
      </c>
      <c r="AZ90" s="73">
        <v>3.1225826486732848</v>
      </c>
      <c r="BA90" s="40">
        <v>2.0896082224831547</v>
      </c>
      <c r="BB90" s="40">
        <v>0.41996046650460972</v>
      </c>
      <c r="BC90" s="40">
        <v>0</v>
      </c>
      <c r="BD90" s="40">
        <v>0</v>
      </c>
      <c r="BE90" s="40">
        <v>2.5095686889877644</v>
      </c>
      <c r="BF90" s="40">
        <v>1.0625092173740143</v>
      </c>
      <c r="BG90" s="40">
        <v>11.712424611376344</v>
      </c>
      <c r="BH90" s="73">
        <v>2.3619265112731442</v>
      </c>
      <c r="BI90" s="40">
        <v>5.8405338682149068</v>
      </c>
      <c r="BJ90" s="40">
        <v>13.526960178808661</v>
      </c>
      <c r="BK90" s="40">
        <v>0</v>
      </c>
      <c r="BL90" s="40">
        <v>26.994862656261855</v>
      </c>
      <c r="BM90" s="40">
        <v>46.362356703285421</v>
      </c>
      <c r="BN90" s="40">
        <v>2.0896082224831547</v>
      </c>
      <c r="BO90" s="40">
        <v>0</v>
      </c>
      <c r="BP90" s="40">
        <v>0.41996046650460972</v>
      </c>
      <c r="BQ90" s="40">
        <v>0</v>
      </c>
      <c r="BR90" s="40">
        <v>0</v>
      </c>
      <c r="BS90" s="40">
        <v>0</v>
      </c>
      <c r="BT90" s="40">
        <v>0</v>
      </c>
      <c r="BU90" s="40">
        <v>0</v>
      </c>
      <c r="BV90" s="40">
        <v>0</v>
      </c>
      <c r="BW90" s="40">
        <v>0</v>
      </c>
      <c r="BX90" s="40">
        <v>2.2964293453345004</v>
      </c>
      <c r="BY90" s="40">
        <v>0.24702987643266039</v>
      </c>
      <c r="BZ90" s="40">
        <v>0</v>
      </c>
      <c r="CA90" s="40">
        <v>0</v>
      </c>
      <c r="CB90" s="40">
        <v>2.5095686889877644</v>
      </c>
      <c r="CC90" s="40">
        <v>2.5434592217671605</v>
      </c>
      <c r="CD90" s="81">
        <v>0.98667541728628561</v>
      </c>
      <c r="CE90" s="40">
        <v>38.707287267638193</v>
      </c>
      <c r="CF90" s="40">
        <v>3.8349263876868905E-2</v>
      </c>
      <c r="CG90" s="40">
        <v>0</v>
      </c>
      <c r="CH90" s="40">
        <v>3.8349263876868905E-2</v>
      </c>
      <c r="CI90" s="40">
        <v>1.9174453694581555E-3</v>
      </c>
      <c r="CJ90" s="40">
        <v>0</v>
      </c>
      <c r="CK90" s="40">
        <v>1.9174453694581555E-3</v>
      </c>
      <c r="CL90" s="40"/>
      <c r="CM90" s="40">
        <v>0</v>
      </c>
      <c r="CN90" s="40"/>
      <c r="CO90" s="40">
        <v>0</v>
      </c>
      <c r="CP90" s="40">
        <v>0</v>
      </c>
      <c r="CQ90" s="40">
        <v>0</v>
      </c>
      <c r="CR90" s="40">
        <v>0</v>
      </c>
      <c r="CS90" s="40">
        <v>0</v>
      </c>
      <c r="CT90" s="40">
        <v>0</v>
      </c>
      <c r="CU90" s="40">
        <v>0</v>
      </c>
      <c r="CV90" s="40">
        <v>9999</v>
      </c>
      <c r="CW90" s="73">
        <v>9999</v>
      </c>
    </row>
    <row r="91" spans="1:101" s="20" customFormat="1">
      <c r="A91" s="20" t="s">
        <v>748</v>
      </c>
      <c r="C91" s="40">
        <v>10</v>
      </c>
      <c r="D91" s="40">
        <v>3.7571187427270414</v>
      </c>
      <c r="E91" s="40">
        <v>0</v>
      </c>
      <c r="F91" s="40">
        <v>1.2351493821633019</v>
      </c>
      <c r="G91" s="40">
        <v>0</v>
      </c>
      <c r="H91" s="40">
        <v>0</v>
      </c>
      <c r="I91" s="40"/>
      <c r="J91" s="40"/>
      <c r="K91" s="40"/>
      <c r="L91" s="40">
        <v>4.0367270935961175</v>
      </c>
      <c r="M91" s="40">
        <v>5.442667133195683E-4</v>
      </c>
      <c r="N91" s="40">
        <v>5.4033844025573997E-4</v>
      </c>
      <c r="O91" s="40">
        <v>0</v>
      </c>
      <c r="P91" s="40">
        <v>0</v>
      </c>
      <c r="Q91" s="40">
        <v>0</v>
      </c>
      <c r="R91" s="40">
        <v>0.24630528654906705</v>
      </c>
      <c r="S91" s="40">
        <v>0.56917405439228697</v>
      </c>
      <c r="T91" s="40">
        <v>0</v>
      </c>
      <c r="U91" s="40">
        <v>1.4809500043931465</v>
      </c>
      <c r="V91" s="40">
        <v>7.4108962929798114E-2</v>
      </c>
      <c r="W91" s="40">
        <v>0.17292091350286226</v>
      </c>
      <c r="X91" s="40">
        <v>0</v>
      </c>
      <c r="Y91" s="40">
        <v>0</v>
      </c>
      <c r="Z91" s="40">
        <v>0</v>
      </c>
      <c r="AA91" s="40">
        <v>0</v>
      </c>
      <c r="AB91" s="40">
        <v>0</v>
      </c>
      <c r="AC91" s="40">
        <v>0</v>
      </c>
      <c r="AD91" s="40">
        <v>0</v>
      </c>
      <c r="AE91" s="40">
        <v>0</v>
      </c>
      <c r="AF91" s="40">
        <v>0</v>
      </c>
      <c r="AG91" s="40">
        <v>0</v>
      </c>
      <c r="AH91" s="40">
        <v>0.32041424947886515</v>
      </c>
      <c r="AI91" s="40">
        <v>0.74209496789514917</v>
      </c>
      <c r="AJ91" s="40">
        <v>0</v>
      </c>
      <c r="AK91" s="40">
        <v>1.4809500043931465</v>
      </c>
      <c r="AL91" s="40">
        <v>2.5434592217671605</v>
      </c>
      <c r="AM91" s="40">
        <v>2.0896082224831547</v>
      </c>
      <c r="AN91" s="40">
        <v>0.1923158185706135</v>
      </c>
      <c r="AO91" s="40">
        <v>0</v>
      </c>
      <c r="AP91" s="40">
        <v>0</v>
      </c>
      <c r="AQ91" s="40">
        <v>2.281924041053768</v>
      </c>
      <c r="AR91" s="40">
        <v>0.32041424947886515</v>
      </c>
      <c r="AS91" s="73">
        <v>7.1217932559653097</v>
      </c>
      <c r="AT91" s="40">
        <v>2.0896082224831547</v>
      </c>
      <c r="AU91" s="40">
        <v>0.22764464793399625</v>
      </c>
      <c r="AV91" s="40">
        <v>0</v>
      </c>
      <c r="AW91" s="40">
        <v>0</v>
      </c>
      <c r="AX91" s="40">
        <v>2.3172528704171511</v>
      </c>
      <c r="AY91" s="40">
        <v>0.74209496789514917</v>
      </c>
      <c r="AZ91" s="73">
        <v>3.1225826486732848</v>
      </c>
      <c r="BA91" s="40">
        <v>2.0896082224831547</v>
      </c>
      <c r="BB91" s="40">
        <v>0.41996046650460972</v>
      </c>
      <c r="BC91" s="40">
        <v>0</v>
      </c>
      <c r="BD91" s="40">
        <v>0</v>
      </c>
      <c r="BE91" s="40">
        <v>2.5095686889877644</v>
      </c>
      <c r="BF91" s="40">
        <v>1.0625092173740143</v>
      </c>
      <c r="BG91" s="40">
        <v>11.712424611376344</v>
      </c>
      <c r="BH91" s="73">
        <v>2.3619265112731442</v>
      </c>
      <c r="BI91" s="40">
        <v>5.8405338682149068</v>
      </c>
      <c r="BJ91" s="40">
        <v>13.526960178808661</v>
      </c>
      <c r="BK91" s="40">
        <v>0</v>
      </c>
      <c r="BL91" s="40">
        <v>26.994862656261855</v>
      </c>
      <c r="BM91" s="40">
        <v>46.362356703285421</v>
      </c>
      <c r="BN91" s="40">
        <v>2.0896082224831547</v>
      </c>
      <c r="BO91" s="40">
        <v>0</v>
      </c>
      <c r="BP91" s="40">
        <v>0.41996046650460972</v>
      </c>
      <c r="BQ91" s="40">
        <v>0</v>
      </c>
      <c r="BR91" s="40">
        <v>0</v>
      </c>
      <c r="BS91" s="40">
        <v>0</v>
      </c>
      <c r="BT91" s="40">
        <v>0</v>
      </c>
      <c r="BU91" s="40">
        <v>0</v>
      </c>
      <c r="BV91" s="40">
        <v>0</v>
      </c>
      <c r="BW91" s="40">
        <v>0</v>
      </c>
      <c r="BX91" s="40">
        <v>2.2964293453345004</v>
      </c>
      <c r="BY91" s="40">
        <v>0.24702987643266039</v>
      </c>
      <c r="BZ91" s="40">
        <v>0</v>
      </c>
      <c r="CA91" s="40">
        <v>0</v>
      </c>
      <c r="CB91" s="40">
        <v>2.5095686889877644</v>
      </c>
      <c r="CC91" s="40">
        <v>2.5434592217671605</v>
      </c>
      <c r="CD91" s="81">
        <v>0.98667541728628561</v>
      </c>
      <c r="CE91" s="40">
        <v>38.707287267638193</v>
      </c>
      <c r="CF91" s="40">
        <v>3.8349263876868905E-2</v>
      </c>
      <c r="CG91" s="40">
        <v>0</v>
      </c>
      <c r="CH91" s="40">
        <v>3.8349263876868905E-2</v>
      </c>
      <c r="CI91" s="40">
        <v>1.9174453694581555E-3</v>
      </c>
      <c r="CJ91" s="40">
        <v>0</v>
      </c>
      <c r="CK91" s="40">
        <v>1.9174453694581555E-3</v>
      </c>
      <c r="CL91" s="40"/>
      <c r="CM91" s="40">
        <v>0</v>
      </c>
      <c r="CN91" s="40"/>
      <c r="CO91" s="40">
        <v>0</v>
      </c>
      <c r="CP91" s="40">
        <v>0</v>
      </c>
      <c r="CQ91" s="40">
        <v>0</v>
      </c>
      <c r="CR91" s="40">
        <v>0</v>
      </c>
      <c r="CS91" s="40">
        <v>0</v>
      </c>
      <c r="CT91" s="40">
        <v>0</v>
      </c>
      <c r="CU91" s="40">
        <v>0</v>
      </c>
      <c r="CV91" s="40">
        <v>9999</v>
      </c>
      <c r="CW91" s="73">
        <v>9999</v>
      </c>
    </row>
    <row r="92" spans="1:101" s="20" customFormat="1">
      <c r="A92" s="20" t="s">
        <v>749</v>
      </c>
      <c r="C92" s="40">
        <v>10</v>
      </c>
      <c r="D92" s="40">
        <v>9.454977581921101</v>
      </c>
      <c r="E92" s="40">
        <v>0</v>
      </c>
      <c r="F92" s="40">
        <v>3.1083153124410465</v>
      </c>
      <c r="G92" s="40">
        <v>0</v>
      </c>
      <c r="H92" s="40">
        <v>0</v>
      </c>
      <c r="I92" s="40"/>
      <c r="J92" s="40"/>
      <c r="K92" s="40"/>
      <c r="L92" s="40">
        <v>10.158626007806667</v>
      </c>
      <c r="M92" s="40">
        <v>1.3696744567852645E-3</v>
      </c>
      <c r="N92" s="40">
        <v>1.3597887607779027E-3</v>
      </c>
      <c r="O92" s="40">
        <v>0</v>
      </c>
      <c r="P92" s="40">
        <v>0</v>
      </c>
      <c r="Q92" s="40">
        <v>0</v>
      </c>
      <c r="R92" s="40">
        <v>0.61983959573759784</v>
      </c>
      <c r="S92" s="40">
        <v>1.4323550286792697</v>
      </c>
      <c r="T92" s="40">
        <v>0</v>
      </c>
      <c r="U92" s="40">
        <v>3.7268848951310449</v>
      </c>
      <c r="V92" s="40">
        <v>0.18649891874646279</v>
      </c>
      <c r="W92" s="40">
        <v>0.4351641437417465</v>
      </c>
      <c r="X92" s="40">
        <v>0</v>
      </c>
      <c r="Y92" s="40">
        <v>0</v>
      </c>
      <c r="Z92" s="40">
        <v>0</v>
      </c>
      <c r="AA92" s="40">
        <v>0</v>
      </c>
      <c r="AB92" s="40">
        <v>0</v>
      </c>
      <c r="AC92" s="40">
        <v>0</v>
      </c>
      <c r="AD92" s="40">
        <v>0</v>
      </c>
      <c r="AE92" s="40">
        <v>0</v>
      </c>
      <c r="AF92" s="40">
        <v>0</v>
      </c>
      <c r="AG92" s="40">
        <v>0</v>
      </c>
      <c r="AH92" s="40">
        <v>0.80633851448406069</v>
      </c>
      <c r="AI92" s="40">
        <v>1.8675191724210163</v>
      </c>
      <c r="AJ92" s="40">
        <v>0</v>
      </c>
      <c r="AK92" s="40">
        <v>3.7268848951310449</v>
      </c>
      <c r="AL92" s="40">
        <v>6.4007425820361217</v>
      </c>
      <c r="AM92" s="40">
        <v>5.2586038002716355</v>
      </c>
      <c r="AN92" s="40">
        <v>0.48397239420603011</v>
      </c>
      <c r="AO92" s="40">
        <v>0</v>
      </c>
      <c r="AP92" s="40">
        <v>0</v>
      </c>
      <c r="AQ92" s="40">
        <v>5.7425761944776657</v>
      </c>
      <c r="AR92" s="40">
        <v>0.80633851448406069</v>
      </c>
      <c r="AS92" s="73">
        <v>7.1217932559653052</v>
      </c>
      <c r="AT92" s="40">
        <v>5.2586038002716355</v>
      </c>
      <c r="AU92" s="40">
        <v>0.57287916359491764</v>
      </c>
      <c r="AV92" s="40">
        <v>0</v>
      </c>
      <c r="AW92" s="40">
        <v>0</v>
      </c>
      <c r="AX92" s="40">
        <v>5.8314829638665531</v>
      </c>
      <c r="AY92" s="40">
        <v>1.8675191724210163</v>
      </c>
      <c r="AZ92" s="73">
        <v>3.1225826486732822</v>
      </c>
      <c r="BA92" s="40">
        <v>5.2586038002716355</v>
      </c>
      <c r="BB92" s="40">
        <v>1.0568515578009476</v>
      </c>
      <c r="BC92" s="40">
        <v>0</v>
      </c>
      <c r="BD92" s="40">
        <v>0</v>
      </c>
      <c r="BE92" s="40">
        <v>6.3154553580725832</v>
      </c>
      <c r="BF92" s="40">
        <v>2.6738576869050767</v>
      </c>
      <c r="BG92" s="40">
        <v>11.71242461137634</v>
      </c>
      <c r="BH92" s="73">
        <v>2.3619265112731429</v>
      </c>
      <c r="BI92" s="40">
        <v>5.8405338682149068</v>
      </c>
      <c r="BJ92" s="40">
        <v>13.526960178808659</v>
      </c>
      <c r="BK92" s="40">
        <v>0</v>
      </c>
      <c r="BL92" s="40">
        <v>26.994862656261855</v>
      </c>
      <c r="BM92" s="40">
        <v>46.362356703285414</v>
      </c>
      <c r="BN92" s="40">
        <v>5.2586038002716355</v>
      </c>
      <c r="BO92" s="40">
        <v>0</v>
      </c>
      <c r="BP92" s="40">
        <v>1.0568515578009476</v>
      </c>
      <c r="BQ92" s="40">
        <v>0</v>
      </c>
      <c r="BR92" s="40">
        <v>0</v>
      </c>
      <c r="BS92" s="40">
        <v>0</v>
      </c>
      <c r="BT92" s="40">
        <v>0</v>
      </c>
      <c r="BU92" s="40">
        <v>0</v>
      </c>
      <c r="BV92" s="40">
        <v>0</v>
      </c>
      <c r="BW92" s="40">
        <v>0</v>
      </c>
      <c r="BX92" s="40">
        <v>5.7790795195479125</v>
      </c>
      <c r="BY92" s="40">
        <v>0.62166306248820935</v>
      </c>
      <c r="BZ92" s="40">
        <v>0</v>
      </c>
      <c r="CA92" s="40">
        <v>0</v>
      </c>
      <c r="CB92" s="40">
        <v>6.3154553580725832</v>
      </c>
      <c r="CC92" s="40">
        <v>6.4007425820361217</v>
      </c>
      <c r="CD92" s="81">
        <v>0.98667541728628494</v>
      </c>
      <c r="CE92" s="40">
        <v>38.707287267638193</v>
      </c>
      <c r="CF92" s="40">
        <v>9.6507844193338285E-2</v>
      </c>
      <c r="CG92" s="40">
        <v>0</v>
      </c>
      <c r="CH92" s="40">
        <v>9.6507844193338285E-2</v>
      </c>
      <c r="CI92" s="40">
        <v>4.8253473537081667E-3</v>
      </c>
      <c r="CJ92" s="40">
        <v>0</v>
      </c>
      <c r="CK92" s="40">
        <v>4.8253473537081667E-3</v>
      </c>
      <c r="CL92" s="40"/>
      <c r="CM92" s="40">
        <v>0</v>
      </c>
      <c r="CN92" s="40"/>
      <c r="CO92" s="40">
        <v>0</v>
      </c>
      <c r="CP92" s="40">
        <v>0</v>
      </c>
      <c r="CQ92" s="40">
        <v>0</v>
      </c>
      <c r="CR92" s="40">
        <v>0</v>
      </c>
      <c r="CS92" s="40">
        <v>0</v>
      </c>
      <c r="CT92" s="40">
        <v>0</v>
      </c>
      <c r="CU92" s="40">
        <v>0</v>
      </c>
      <c r="CV92" s="40">
        <v>9999</v>
      </c>
      <c r="CW92" s="73">
        <v>9999</v>
      </c>
    </row>
    <row r="93" spans="1:101" s="20" customFormat="1">
      <c r="A93" s="20" t="s">
        <v>750</v>
      </c>
      <c r="C93" s="40">
        <v>10</v>
      </c>
      <c r="D93" s="40">
        <v>9.454977581921101</v>
      </c>
      <c r="E93" s="40">
        <v>0</v>
      </c>
      <c r="F93" s="40">
        <v>3.1083153124410465</v>
      </c>
      <c r="G93" s="40">
        <v>0</v>
      </c>
      <c r="H93" s="40">
        <v>0</v>
      </c>
      <c r="I93" s="40"/>
      <c r="J93" s="40"/>
      <c r="K93" s="40"/>
      <c r="L93" s="40">
        <v>10.158626007806667</v>
      </c>
      <c r="M93" s="40">
        <v>1.3696744567852645E-3</v>
      </c>
      <c r="N93" s="40">
        <v>1.3597887607779027E-3</v>
      </c>
      <c r="O93" s="40">
        <v>0</v>
      </c>
      <c r="P93" s="40">
        <v>0</v>
      </c>
      <c r="Q93" s="40">
        <v>0</v>
      </c>
      <c r="R93" s="40">
        <v>0.61983959573759784</v>
      </c>
      <c r="S93" s="40">
        <v>1.4323550286792697</v>
      </c>
      <c r="T93" s="40">
        <v>0</v>
      </c>
      <c r="U93" s="40">
        <v>3.7268848951310449</v>
      </c>
      <c r="V93" s="40">
        <v>0.18649891874646279</v>
      </c>
      <c r="W93" s="40">
        <v>0.4351641437417465</v>
      </c>
      <c r="X93" s="40">
        <v>0</v>
      </c>
      <c r="Y93" s="40">
        <v>0</v>
      </c>
      <c r="Z93" s="40">
        <v>0</v>
      </c>
      <c r="AA93" s="40">
        <v>0</v>
      </c>
      <c r="AB93" s="40">
        <v>0</v>
      </c>
      <c r="AC93" s="40">
        <v>0</v>
      </c>
      <c r="AD93" s="40">
        <v>0</v>
      </c>
      <c r="AE93" s="40">
        <v>0</v>
      </c>
      <c r="AF93" s="40">
        <v>0</v>
      </c>
      <c r="AG93" s="40">
        <v>0</v>
      </c>
      <c r="AH93" s="40">
        <v>0.80633851448406069</v>
      </c>
      <c r="AI93" s="40">
        <v>1.8675191724210163</v>
      </c>
      <c r="AJ93" s="40">
        <v>0</v>
      </c>
      <c r="AK93" s="40">
        <v>3.7268848951310449</v>
      </c>
      <c r="AL93" s="40">
        <v>6.4007425820361217</v>
      </c>
      <c r="AM93" s="40">
        <v>5.2586038002716355</v>
      </c>
      <c r="AN93" s="40">
        <v>0.48397239420603011</v>
      </c>
      <c r="AO93" s="40">
        <v>0</v>
      </c>
      <c r="AP93" s="40">
        <v>0</v>
      </c>
      <c r="AQ93" s="40">
        <v>5.7425761944776657</v>
      </c>
      <c r="AR93" s="40">
        <v>0.80633851448406069</v>
      </c>
      <c r="AS93" s="73">
        <v>7.1217932559653052</v>
      </c>
      <c r="AT93" s="40">
        <v>5.2586038002716355</v>
      </c>
      <c r="AU93" s="40">
        <v>0.57287916359491764</v>
      </c>
      <c r="AV93" s="40">
        <v>0</v>
      </c>
      <c r="AW93" s="40">
        <v>0</v>
      </c>
      <c r="AX93" s="40">
        <v>5.8314829638665531</v>
      </c>
      <c r="AY93" s="40">
        <v>1.8675191724210163</v>
      </c>
      <c r="AZ93" s="73">
        <v>3.1225826486732822</v>
      </c>
      <c r="BA93" s="40">
        <v>5.2586038002716355</v>
      </c>
      <c r="BB93" s="40">
        <v>1.0568515578009476</v>
      </c>
      <c r="BC93" s="40">
        <v>0</v>
      </c>
      <c r="BD93" s="40">
        <v>0</v>
      </c>
      <c r="BE93" s="40">
        <v>6.3154553580725832</v>
      </c>
      <c r="BF93" s="40">
        <v>2.6738576869050767</v>
      </c>
      <c r="BG93" s="40">
        <v>11.71242461137634</v>
      </c>
      <c r="BH93" s="73">
        <v>2.3619265112731429</v>
      </c>
      <c r="BI93" s="40">
        <v>5.8405338682149068</v>
      </c>
      <c r="BJ93" s="40">
        <v>13.526960178808659</v>
      </c>
      <c r="BK93" s="40">
        <v>0</v>
      </c>
      <c r="BL93" s="40">
        <v>26.994862656261855</v>
      </c>
      <c r="BM93" s="40">
        <v>46.362356703285414</v>
      </c>
      <c r="BN93" s="40">
        <v>5.2586038002716355</v>
      </c>
      <c r="BO93" s="40">
        <v>0</v>
      </c>
      <c r="BP93" s="40">
        <v>1.0568515578009476</v>
      </c>
      <c r="BQ93" s="40">
        <v>0</v>
      </c>
      <c r="BR93" s="40">
        <v>0</v>
      </c>
      <c r="BS93" s="40">
        <v>0</v>
      </c>
      <c r="BT93" s="40">
        <v>0</v>
      </c>
      <c r="BU93" s="40">
        <v>0</v>
      </c>
      <c r="BV93" s="40">
        <v>0</v>
      </c>
      <c r="BW93" s="40">
        <v>0</v>
      </c>
      <c r="BX93" s="40">
        <v>5.7790795195479125</v>
      </c>
      <c r="BY93" s="40">
        <v>0.62166306248820935</v>
      </c>
      <c r="BZ93" s="40">
        <v>0</v>
      </c>
      <c r="CA93" s="40">
        <v>0</v>
      </c>
      <c r="CB93" s="40">
        <v>6.3154553580725832</v>
      </c>
      <c r="CC93" s="40">
        <v>6.4007425820361217</v>
      </c>
      <c r="CD93" s="81">
        <v>0.98667541728628494</v>
      </c>
      <c r="CE93" s="40">
        <v>38.707287267638193</v>
      </c>
      <c r="CF93" s="40">
        <v>9.6507844193338285E-2</v>
      </c>
      <c r="CG93" s="40">
        <v>0</v>
      </c>
      <c r="CH93" s="40">
        <v>9.6507844193338285E-2</v>
      </c>
      <c r="CI93" s="40">
        <v>4.8253473537081667E-3</v>
      </c>
      <c r="CJ93" s="40">
        <v>0</v>
      </c>
      <c r="CK93" s="40">
        <v>4.8253473537081667E-3</v>
      </c>
      <c r="CL93" s="40"/>
      <c r="CM93" s="40">
        <v>0</v>
      </c>
      <c r="CN93" s="40"/>
      <c r="CO93" s="40">
        <v>0</v>
      </c>
      <c r="CP93" s="40">
        <v>0</v>
      </c>
      <c r="CQ93" s="40">
        <v>0</v>
      </c>
      <c r="CR93" s="40">
        <v>0</v>
      </c>
      <c r="CS93" s="40">
        <v>0</v>
      </c>
      <c r="CT93" s="40">
        <v>0</v>
      </c>
      <c r="CU93" s="40">
        <v>0</v>
      </c>
      <c r="CV93" s="40">
        <v>9999</v>
      </c>
      <c r="CW93" s="73">
        <v>9999</v>
      </c>
    </row>
    <row r="94" spans="1:101" s="20" customFormat="1">
      <c r="A94" s="20" t="s">
        <v>751</v>
      </c>
      <c r="C94" s="40">
        <v>10</v>
      </c>
      <c r="D94" s="40">
        <v>9.4549775819210993</v>
      </c>
      <c r="E94" s="40">
        <v>0</v>
      </c>
      <c r="F94" s="40">
        <v>3.1083153124410461</v>
      </c>
      <c r="G94" s="40">
        <v>0</v>
      </c>
      <c r="H94" s="40">
        <v>0</v>
      </c>
      <c r="I94" s="40"/>
      <c r="J94" s="40"/>
      <c r="K94" s="40"/>
      <c r="L94" s="40">
        <v>10.158626007806665</v>
      </c>
      <c r="M94" s="40">
        <v>1.3696744567852643E-3</v>
      </c>
      <c r="N94" s="40">
        <v>1.3597887607779025E-3</v>
      </c>
      <c r="O94" s="40">
        <v>0</v>
      </c>
      <c r="P94" s="40">
        <v>0</v>
      </c>
      <c r="Q94" s="40">
        <v>0</v>
      </c>
      <c r="R94" s="40">
        <v>0.61983959573759784</v>
      </c>
      <c r="S94" s="40">
        <v>1.4323550286792694</v>
      </c>
      <c r="T94" s="40">
        <v>0</v>
      </c>
      <c r="U94" s="40">
        <v>3.726884895131044</v>
      </c>
      <c r="V94" s="40">
        <v>0.18649891874646277</v>
      </c>
      <c r="W94" s="40">
        <v>0.43516414374174645</v>
      </c>
      <c r="X94" s="40">
        <v>0</v>
      </c>
      <c r="Y94" s="40">
        <v>0</v>
      </c>
      <c r="Z94" s="40">
        <v>0</v>
      </c>
      <c r="AA94" s="40">
        <v>0</v>
      </c>
      <c r="AB94" s="40">
        <v>0</v>
      </c>
      <c r="AC94" s="40">
        <v>0</v>
      </c>
      <c r="AD94" s="40">
        <v>0</v>
      </c>
      <c r="AE94" s="40">
        <v>0</v>
      </c>
      <c r="AF94" s="40">
        <v>0</v>
      </c>
      <c r="AG94" s="40">
        <v>0</v>
      </c>
      <c r="AH94" s="40">
        <v>0.80633851448406058</v>
      </c>
      <c r="AI94" s="40">
        <v>1.8675191724210158</v>
      </c>
      <c r="AJ94" s="40">
        <v>0</v>
      </c>
      <c r="AK94" s="40">
        <v>3.726884895131044</v>
      </c>
      <c r="AL94" s="40">
        <v>6.4007425820361208</v>
      </c>
      <c r="AM94" s="40">
        <v>5.2586038002716338</v>
      </c>
      <c r="AN94" s="40">
        <v>0.48397239420603</v>
      </c>
      <c r="AO94" s="40">
        <v>0</v>
      </c>
      <c r="AP94" s="40">
        <v>0</v>
      </c>
      <c r="AQ94" s="40">
        <v>5.7425761944776639</v>
      </c>
      <c r="AR94" s="40">
        <v>0.80633851448406058</v>
      </c>
      <c r="AS94" s="73">
        <v>7.1217932559653034</v>
      </c>
      <c r="AT94" s="40">
        <v>5.2586038002716338</v>
      </c>
      <c r="AU94" s="40">
        <v>0.57287916359491764</v>
      </c>
      <c r="AV94" s="40">
        <v>0</v>
      </c>
      <c r="AW94" s="40">
        <v>0</v>
      </c>
      <c r="AX94" s="40">
        <v>5.8314829638665513</v>
      </c>
      <c r="AY94" s="40">
        <v>1.8675191724210158</v>
      </c>
      <c r="AZ94" s="73">
        <v>3.1225826486732822</v>
      </c>
      <c r="BA94" s="40">
        <v>5.2586038002716338</v>
      </c>
      <c r="BB94" s="40">
        <v>1.0568515578009476</v>
      </c>
      <c r="BC94" s="40">
        <v>0</v>
      </c>
      <c r="BD94" s="40">
        <v>0</v>
      </c>
      <c r="BE94" s="40">
        <v>6.3154553580725814</v>
      </c>
      <c r="BF94" s="40">
        <v>2.6738576869050763</v>
      </c>
      <c r="BG94" s="40">
        <v>11.71242461137634</v>
      </c>
      <c r="BH94" s="73">
        <v>2.3619265112731425</v>
      </c>
      <c r="BI94" s="40">
        <v>5.8405338682149068</v>
      </c>
      <c r="BJ94" s="40">
        <v>13.526960178808659</v>
      </c>
      <c r="BK94" s="40">
        <v>0</v>
      </c>
      <c r="BL94" s="40">
        <v>26.994862656261851</v>
      </c>
      <c r="BM94" s="40">
        <v>46.362356703285414</v>
      </c>
      <c r="BN94" s="40">
        <v>5.2586038002716338</v>
      </c>
      <c r="BO94" s="40">
        <v>0</v>
      </c>
      <c r="BP94" s="40">
        <v>1.0568515578009476</v>
      </c>
      <c r="BQ94" s="40">
        <v>0</v>
      </c>
      <c r="BR94" s="40">
        <v>0</v>
      </c>
      <c r="BS94" s="40">
        <v>0</v>
      </c>
      <c r="BT94" s="40">
        <v>0</v>
      </c>
      <c r="BU94" s="40">
        <v>0</v>
      </c>
      <c r="BV94" s="40">
        <v>0</v>
      </c>
      <c r="BW94" s="40">
        <v>0</v>
      </c>
      <c r="BX94" s="40">
        <v>5.7790795195479117</v>
      </c>
      <c r="BY94" s="40">
        <v>0.62166306248820924</v>
      </c>
      <c r="BZ94" s="40">
        <v>0</v>
      </c>
      <c r="CA94" s="40">
        <v>0</v>
      </c>
      <c r="CB94" s="40">
        <v>6.3154553580725814</v>
      </c>
      <c r="CC94" s="40">
        <v>6.4007425820361208</v>
      </c>
      <c r="CD94" s="81">
        <v>0.98667541728628483</v>
      </c>
      <c r="CE94" s="40">
        <v>38.707287267638193</v>
      </c>
      <c r="CF94" s="40">
        <v>9.6507844193338285E-2</v>
      </c>
      <c r="CG94" s="40">
        <v>0</v>
      </c>
      <c r="CH94" s="40">
        <v>9.6507844193338285E-2</v>
      </c>
      <c r="CI94" s="40">
        <v>4.825347353708165E-3</v>
      </c>
      <c r="CJ94" s="40">
        <v>0</v>
      </c>
      <c r="CK94" s="40">
        <v>4.825347353708165E-3</v>
      </c>
      <c r="CL94" s="40"/>
      <c r="CM94" s="40">
        <v>0</v>
      </c>
      <c r="CN94" s="40"/>
      <c r="CO94" s="40">
        <v>0</v>
      </c>
      <c r="CP94" s="40">
        <v>0</v>
      </c>
      <c r="CQ94" s="40">
        <v>0</v>
      </c>
      <c r="CR94" s="40">
        <v>0</v>
      </c>
      <c r="CS94" s="40">
        <v>0</v>
      </c>
      <c r="CT94" s="40">
        <v>0</v>
      </c>
      <c r="CU94" s="40">
        <v>0</v>
      </c>
      <c r="CV94" s="40">
        <v>9999</v>
      </c>
      <c r="CW94" s="73">
        <v>9999</v>
      </c>
    </row>
    <row r="95" spans="1:101" s="20" customFormat="1">
      <c r="C95" s="40"/>
      <c r="D95" s="40"/>
      <c r="E95" s="40"/>
      <c r="F95" s="40"/>
      <c r="G95" s="40"/>
      <c r="H95" s="40"/>
      <c r="I95" s="40"/>
      <c r="J95" s="40"/>
      <c r="K95" s="40"/>
      <c r="L95" s="40"/>
      <c r="M95" s="40"/>
      <c r="N95" s="40"/>
      <c r="O95" s="40"/>
      <c r="P95" s="40"/>
      <c r="Q95" s="40"/>
      <c r="R95" s="40"/>
      <c r="S95" s="40"/>
      <c r="T95" s="40"/>
      <c r="U95" s="40"/>
      <c r="V95" s="40"/>
      <c r="W95" s="40"/>
      <c r="X95" s="40"/>
      <c r="Y95" s="40"/>
      <c r="Z95" s="40"/>
      <c r="AA95" s="40"/>
      <c r="AB95" s="40"/>
      <c r="AC95" s="40"/>
      <c r="AD95" s="40"/>
      <c r="AE95" s="40"/>
      <c r="AF95" s="40"/>
      <c r="AG95" s="40"/>
      <c r="AH95" s="40"/>
      <c r="AI95" s="40"/>
      <c r="AJ95" s="40"/>
      <c r="AK95" s="40"/>
      <c r="AL95" s="40"/>
      <c r="AM95" s="40"/>
      <c r="AN95" s="40"/>
      <c r="AO95" s="40"/>
      <c r="AP95" s="40"/>
      <c r="AQ95" s="40"/>
      <c r="AR95" s="40"/>
      <c r="AS95" s="40"/>
      <c r="AT95" s="40"/>
      <c r="AU95" s="40"/>
      <c r="AV95" s="40"/>
      <c r="AW95" s="40"/>
      <c r="AX95" s="40"/>
      <c r="AY95" s="40"/>
      <c r="AZ95" s="40"/>
      <c r="BA95" s="40"/>
      <c r="BB95" s="40"/>
      <c r="BC95" s="40"/>
      <c r="BD95" s="40"/>
      <c r="BE95" s="40"/>
      <c r="BF95" s="40"/>
      <c r="BG95" s="40"/>
      <c r="BH95" s="40"/>
      <c r="BI95" s="40"/>
      <c r="BJ95" s="40"/>
      <c r="BK95" s="40"/>
      <c r="BL95" s="40"/>
      <c r="BM95" s="40"/>
      <c r="BN95" s="40"/>
      <c r="BO95" s="40"/>
      <c r="BP95" s="40"/>
      <c r="BQ95" s="40"/>
      <c r="BR95" s="40"/>
      <c r="BS95" s="40"/>
      <c r="BT95" s="40"/>
      <c r="BU95" s="40"/>
      <c r="BV95" s="40"/>
      <c r="BW95" s="40"/>
      <c r="BX95" s="40"/>
      <c r="BY95" s="40"/>
      <c r="BZ95" s="40"/>
      <c r="CA95" s="40"/>
      <c r="CB95" s="40"/>
      <c r="CC95" s="40"/>
      <c r="CD95" s="40"/>
      <c r="CE95" s="40"/>
      <c r="CF95" s="40"/>
      <c r="CG95" s="40"/>
      <c r="CH95" s="40"/>
      <c r="CI95" s="40"/>
      <c r="CJ95" s="40"/>
      <c r="CK95" s="40"/>
      <c r="CL95" s="40"/>
      <c r="CM95" s="40"/>
      <c r="CN95" s="40"/>
      <c r="CO95" s="40"/>
      <c r="CP95" s="40"/>
      <c r="CQ95" s="40"/>
      <c r="CR95" s="40"/>
      <c r="CS95" s="40"/>
      <c r="CT95" s="40"/>
      <c r="CU95" s="40"/>
      <c r="CV95" s="40"/>
      <c r="CW95" s="40"/>
    </row>
    <row r="96" spans="1:101" s="20" customFormat="1">
      <c r="C96" s="40"/>
      <c r="D96" s="40"/>
      <c r="E96" s="40"/>
      <c r="F96" s="40"/>
      <c r="G96" s="40"/>
      <c r="H96" s="40"/>
      <c r="I96" s="40"/>
      <c r="J96" s="40"/>
      <c r="K96" s="40"/>
      <c r="L96" s="40"/>
      <c r="M96" s="40"/>
      <c r="N96" s="40"/>
      <c r="O96" s="40"/>
      <c r="P96" s="40"/>
      <c r="Q96" s="40"/>
      <c r="R96" s="40"/>
      <c r="S96" s="40"/>
      <c r="T96" s="40"/>
      <c r="U96" s="40"/>
      <c r="V96" s="40"/>
      <c r="W96" s="40"/>
      <c r="X96" s="40"/>
      <c r="Y96" s="40"/>
      <c r="Z96" s="40"/>
      <c r="AA96" s="40"/>
      <c r="AB96" s="40"/>
      <c r="AC96" s="40"/>
      <c r="AD96" s="40"/>
      <c r="AE96" s="40"/>
      <c r="AF96" s="40"/>
      <c r="AG96" s="40"/>
      <c r="AH96" s="40"/>
      <c r="AI96" s="40"/>
      <c r="AJ96" s="40"/>
      <c r="AK96" s="40"/>
      <c r="AL96" s="40"/>
      <c r="AM96" s="40"/>
      <c r="AN96" s="40"/>
      <c r="AO96" s="40"/>
      <c r="AP96" s="40"/>
      <c r="AQ96" s="40"/>
      <c r="AR96" s="40"/>
      <c r="AS96" s="40"/>
      <c r="AT96" s="40"/>
      <c r="AU96" s="40"/>
      <c r="AV96" s="40"/>
      <c r="AW96" s="40"/>
      <c r="AX96" s="40"/>
      <c r="AY96" s="40"/>
      <c r="AZ96" s="40"/>
      <c r="BA96" s="40"/>
      <c r="BB96" s="40"/>
      <c r="BC96" s="40"/>
      <c r="BD96" s="40"/>
      <c r="BE96" s="40"/>
      <c r="BF96" s="40"/>
      <c r="BG96" s="40"/>
      <c r="BH96" s="40"/>
      <c r="BI96" s="40"/>
      <c r="BJ96" s="40"/>
      <c r="BK96" s="40"/>
      <c r="BL96" s="40"/>
      <c r="BM96" s="40"/>
      <c r="BN96" s="40"/>
      <c r="BO96" s="40"/>
      <c r="BP96" s="40"/>
      <c r="BQ96" s="40"/>
      <c r="BR96" s="40"/>
      <c r="BS96" s="40"/>
      <c r="BT96" s="40"/>
      <c r="BU96" s="40"/>
      <c r="BV96" s="40"/>
      <c r="BW96" s="40"/>
      <c r="BX96" s="40"/>
      <c r="BY96" s="40"/>
      <c r="BZ96" s="40"/>
      <c r="CA96" s="40"/>
      <c r="CB96" s="40"/>
      <c r="CC96" s="40"/>
      <c r="CD96" s="40"/>
      <c r="CE96" s="40"/>
      <c r="CF96" s="40"/>
      <c r="CG96" s="40"/>
      <c r="CH96" s="40"/>
      <c r="CI96" s="40"/>
      <c r="CJ96" s="40"/>
      <c r="CK96" s="40"/>
      <c r="CL96" s="40"/>
      <c r="CM96" s="40"/>
      <c r="CN96" s="40"/>
      <c r="CO96" s="40"/>
      <c r="CP96" s="40"/>
      <c r="CQ96" s="40"/>
      <c r="CR96" s="40"/>
      <c r="CS96" s="40"/>
      <c r="CT96" s="40"/>
      <c r="CU96" s="40"/>
      <c r="CV96" s="40"/>
      <c r="CW96" s="40"/>
    </row>
    <row r="97" spans="1:101" s="20" customFormat="1" ht="13.5" thickBot="1">
      <c r="A97" s="51" t="s">
        <v>227</v>
      </c>
      <c r="B97" s="53"/>
      <c r="C97" s="40"/>
      <c r="D97" s="40"/>
      <c r="E97" s="40"/>
      <c r="F97" s="40"/>
      <c r="G97" s="40"/>
      <c r="H97" s="40"/>
      <c r="I97" s="40"/>
      <c r="J97" s="40"/>
      <c r="K97" s="40"/>
      <c r="L97" s="40"/>
      <c r="M97" s="40"/>
      <c r="N97" s="40"/>
      <c r="O97" s="40"/>
      <c r="P97" s="40"/>
      <c r="Q97" s="40"/>
      <c r="R97" s="40"/>
      <c r="S97" s="40"/>
      <c r="T97" s="40"/>
      <c r="U97" s="40"/>
      <c r="V97" s="40"/>
      <c r="W97" s="40"/>
      <c r="X97" s="40"/>
      <c r="Y97" s="40"/>
      <c r="Z97" s="40"/>
      <c r="AA97" s="40"/>
      <c r="AB97" s="40"/>
      <c r="AC97" s="40"/>
      <c r="AD97" s="40"/>
      <c r="AE97" s="40"/>
      <c r="AF97" s="40"/>
      <c r="AG97" s="40"/>
      <c r="AH97" s="40"/>
      <c r="AI97" s="40"/>
      <c r="AJ97" s="40"/>
      <c r="AK97" s="40"/>
      <c r="AL97" s="40"/>
      <c r="AM97" s="40"/>
      <c r="AN97" s="40"/>
      <c r="AO97" s="40"/>
      <c r="AP97" s="40"/>
      <c r="AQ97" s="40"/>
      <c r="AR97" s="40"/>
      <c r="AS97" s="40"/>
      <c r="AT97" s="40"/>
      <c r="AU97" s="40"/>
      <c r="AV97" s="40"/>
      <c r="AW97" s="40"/>
      <c r="AX97" s="40"/>
      <c r="AY97" s="40"/>
      <c r="AZ97" s="40"/>
      <c r="BA97" s="40"/>
      <c r="BB97" s="40"/>
      <c r="BC97" s="40"/>
      <c r="BD97" s="40"/>
      <c r="BE97" s="40"/>
      <c r="BF97" s="40"/>
      <c r="BG97" s="40"/>
      <c r="BH97" s="40"/>
      <c r="BI97" s="40"/>
      <c r="BJ97" s="40"/>
      <c r="BK97" s="40"/>
      <c r="BL97" s="40"/>
      <c r="BM97" s="40"/>
      <c r="BN97" s="40"/>
      <c r="BO97" s="40"/>
      <c r="BP97" s="40"/>
      <c r="BQ97" s="40"/>
      <c r="BR97" s="40"/>
      <c r="BS97" s="40"/>
      <c r="BT97" s="40"/>
      <c r="BU97" s="40"/>
      <c r="BV97" s="40"/>
      <c r="BW97" s="40"/>
      <c r="BX97" s="40"/>
      <c r="BY97" s="40"/>
      <c r="BZ97" s="40"/>
      <c r="CA97" s="40"/>
      <c r="CB97" s="40"/>
      <c r="CC97" s="40"/>
      <c r="CD97" s="40"/>
      <c r="CE97" s="40"/>
      <c r="CF97" s="40"/>
      <c r="CG97" s="40"/>
      <c r="CH97" s="40"/>
      <c r="CI97" s="40"/>
      <c r="CJ97" s="40"/>
      <c r="CK97" s="40"/>
      <c r="CL97" s="40"/>
      <c r="CM97" s="40"/>
      <c r="CN97" s="40"/>
      <c r="CO97" s="40"/>
      <c r="CP97" s="40"/>
      <c r="CQ97" s="40"/>
      <c r="CR97" s="40"/>
      <c r="CS97" s="40"/>
      <c r="CT97" s="40"/>
      <c r="CU97" s="40"/>
      <c r="CV97" s="40"/>
      <c r="CW97" s="40"/>
    </row>
    <row r="98" spans="1:101" s="20" customFormat="1" ht="13.5" thickBot="1">
      <c r="A98" s="74" t="s">
        <v>228</v>
      </c>
      <c r="B98" s="75"/>
      <c r="C98" s="76"/>
      <c r="D98" s="76"/>
      <c r="E98" s="76"/>
      <c r="F98" s="76"/>
      <c r="G98" s="76"/>
      <c r="H98" s="76"/>
      <c r="I98" s="76"/>
      <c r="J98" s="76"/>
      <c r="K98" s="76"/>
      <c r="L98" s="77"/>
      <c r="M98" s="78"/>
      <c r="N98" s="79" t="s">
        <v>366</v>
      </c>
      <c r="O98" s="76"/>
      <c r="P98" s="76"/>
      <c r="Q98" s="76"/>
      <c r="R98" s="76"/>
      <c r="S98" s="76"/>
      <c r="T98" s="76"/>
      <c r="U98" s="76"/>
      <c r="V98" s="76"/>
      <c r="W98" s="76"/>
      <c r="X98" s="76"/>
      <c r="Y98" s="77"/>
      <c r="Z98" s="78"/>
      <c r="AA98" s="79" t="s">
        <v>367</v>
      </c>
      <c r="AB98" s="76"/>
      <c r="AC98" s="76"/>
      <c r="AD98" s="76"/>
      <c r="AE98" s="76"/>
      <c r="AF98" s="76"/>
      <c r="AG98" s="76"/>
      <c r="AH98" s="76"/>
      <c r="AI98" s="76"/>
      <c r="AJ98" s="76"/>
      <c r="AK98" s="76"/>
      <c r="AL98" s="77"/>
      <c r="AM98" s="40"/>
      <c r="AN98" s="40"/>
      <c r="AO98" s="40"/>
      <c r="AP98" s="40"/>
      <c r="AQ98" s="40"/>
      <c r="AR98" s="40"/>
      <c r="AS98" s="40"/>
      <c r="AT98" s="40"/>
      <c r="AU98" s="40"/>
      <c r="AV98" s="40"/>
      <c r="AW98" s="40"/>
      <c r="AX98" s="40"/>
      <c r="AY98" s="40"/>
      <c r="AZ98" s="40"/>
      <c r="BA98" s="40"/>
      <c r="BB98" s="40"/>
      <c r="BC98" s="40"/>
      <c r="BD98" s="40"/>
      <c r="BE98" s="40"/>
      <c r="BF98" s="40"/>
      <c r="BG98" s="40"/>
      <c r="BH98" s="40"/>
      <c r="BI98" s="40"/>
      <c r="BJ98" s="40"/>
      <c r="BK98" s="40"/>
      <c r="BL98" s="40"/>
      <c r="BM98" s="40"/>
      <c r="BN98" s="40"/>
      <c r="BO98" s="40"/>
      <c r="BP98" s="40"/>
      <c r="BQ98" s="40"/>
      <c r="BR98" s="40"/>
      <c r="BS98" s="40"/>
      <c r="BT98" s="40"/>
      <c r="BU98" s="40"/>
      <c r="BV98" s="40"/>
      <c r="BW98" s="40"/>
      <c r="BX98" s="40"/>
      <c r="BY98" s="40"/>
      <c r="BZ98" s="40"/>
      <c r="CA98" s="40"/>
      <c r="CB98" s="40"/>
      <c r="CC98" s="40"/>
      <c r="CD98" s="40"/>
      <c r="CE98" s="40"/>
      <c r="CF98" s="40"/>
      <c r="CG98" s="40"/>
      <c r="CH98" s="40"/>
      <c r="CI98" s="40"/>
      <c r="CJ98" s="40"/>
      <c r="CK98" s="40"/>
      <c r="CL98" s="40"/>
      <c r="CM98" s="40"/>
      <c r="CN98" s="40"/>
      <c r="CO98" s="40"/>
      <c r="CP98" s="40"/>
      <c r="CQ98" s="40"/>
      <c r="CR98" s="40"/>
      <c r="CS98" s="40"/>
      <c r="CT98" s="40"/>
      <c r="CU98" s="40"/>
      <c r="CV98" s="40"/>
      <c r="CW98" s="40"/>
    </row>
    <row r="99" spans="1:101" s="20" customFormat="1" ht="102">
      <c r="A99" s="69"/>
      <c r="B99" s="70" t="s">
        <v>229</v>
      </c>
      <c r="C99" s="71" t="s">
        <v>230</v>
      </c>
      <c r="D99" s="71" t="s">
        <v>231</v>
      </c>
      <c r="E99" s="71" t="s">
        <v>232</v>
      </c>
      <c r="F99" s="71" t="s">
        <v>233</v>
      </c>
      <c r="G99" s="71" t="s">
        <v>234</v>
      </c>
      <c r="H99" s="71" t="s">
        <v>235</v>
      </c>
      <c r="I99" s="71" t="s">
        <v>236</v>
      </c>
      <c r="J99" s="71" t="s">
        <v>237</v>
      </c>
      <c r="K99" s="71" t="s">
        <v>48</v>
      </c>
      <c r="L99" s="71" t="s">
        <v>210</v>
      </c>
      <c r="M99" s="71" t="s">
        <v>238</v>
      </c>
      <c r="N99" s="71" t="s">
        <v>239</v>
      </c>
      <c r="O99" s="71" t="s">
        <v>240</v>
      </c>
      <c r="P99" s="71" t="s">
        <v>241</v>
      </c>
      <c r="Q99" s="71" t="s">
        <v>242</v>
      </c>
      <c r="R99" s="71" t="s">
        <v>243</v>
      </c>
      <c r="S99" s="71" t="s">
        <v>244</v>
      </c>
      <c r="T99" s="71" t="s">
        <v>245</v>
      </c>
      <c r="U99" s="71" t="s">
        <v>246</v>
      </c>
      <c r="V99" s="71" t="s">
        <v>247</v>
      </c>
      <c r="W99" s="71" t="s">
        <v>248</v>
      </c>
      <c r="X99" s="71" t="s">
        <v>249</v>
      </c>
      <c r="Y99" s="71" t="s">
        <v>250</v>
      </c>
      <c r="Z99" s="71"/>
      <c r="AA99" s="71" t="s">
        <v>239</v>
      </c>
      <c r="AB99" s="71" t="s">
        <v>240</v>
      </c>
      <c r="AC99" s="71" t="s">
        <v>241</v>
      </c>
      <c r="AD99" s="71" t="s">
        <v>242</v>
      </c>
      <c r="AE99" s="71" t="s">
        <v>243</v>
      </c>
      <c r="AF99" s="71" t="s">
        <v>244</v>
      </c>
      <c r="AG99" s="71" t="s">
        <v>245</v>
      </c>
      <c r="AH99" s="71" t="s">
        <v>246</v>
      </c>
      <c r="AI99" s="71" t="s">
        <v>247</v>
      </c>
      <c r="AJ99" s="71" t="s">
        <v>248</v>
      </c>
      <c r="AK99" s="71" t="s">
        <v>249</v>
      </c>
      <c r="AL99" s="71" t="s">
        <v>250</v>
      </c>
      <c r="AM99" s="40"/>
      <c r="AN99" s="40"/>
      <c r="AO99" s="40"/>
      <c r="AP99" s="40"/>
      <c r="AQ99" s="40"/>
      <c r="AR99" s="40"/>
      <c r="AS99" s="40"/>
      <c r="AT99" s="40"/>
      <c r="AU99" s="40"/>
      <c r="AV99" s="40"/>
      <c r="AW99" s="40"/>
      <c r="AX99" s="40"/>
      <c r="AY99" s="40"/>
      <c r="AZ99" s="40"/>
      <c r="BA99" s="40"/>
      <c r="BB99" s="40"/>
      <c r="BC99" s="40"/>
      <c r="BD99" s="40"/>
      <c r="BE99" s="40"/>
      <c r="BF99" s="40"/>
      <c r="BG99" s="40"/>
      <c r="BH99" s="40"/>
      <c r="BI99" s="40"/>
      <c r="BJ99" s="40"/>
      <c r="BK99" s="40"/>
      <c r="BL99" s="40"/>
      <c r="BM99" s="40"/>
      <c r="BN99" s="40"/>
      <c r="BO99" s="40"/>
      <c r="BP99" s="40"/>
      <c r="BQ99" s="40"/>
      <c r="BR99" s="40"/>
      <c r="BS99" s="40"/>
      <c r="BT99" s="40"/>
      <c r="BU99" s="40"/>
      <c r="BV99" s="40"/>
      <c r="BW99" s="40"/>
      <c r="BX99" s="40"/>
      <c r="BY99" s="40"/>
      <c r="BZ99" s="40"/>
      <c r="CA99" s="40"/>
      <c r="CB99" s="40"/>
      <c r="CC99" s="40"/>
      <c r="CD99" s="40"/>
      <c r="CE99" s="40"/>
      <c r="CF99" s="40"/>
      <c r="CG99" s="40"/>
      <c r="CH99" s="40"/>
      <c r="CI99" s="40"/>
      <c r="CJ99" s="40"/>
      <c r="CK99" s="40"/>
      <c r="CL99" s="40"/>
      <c r="CM99" s="40"/>
      <c r="CN99" s="40"/>
      <c r="CO99" s="40"/>
      <c r="CP99" s="40"/>
      <c r="CQ99" s="40"/>
      <c r="CR99" s="40"/>
      <c r="CS99" s="40"/>
      <c r="CT99" s="40"/>
      <c r="CU99" s="40"/>
      <c r="CV99" s="40"/>
      <c r="CW99" s="40"/>
    </row>
    <row r="100" spans="1:101" s="20" customFormat="1">
      <c r="B100" s="41" t="s">
        <v>251</v>
      </c>
      <c r="C100" s="121">
        <v>221.04141385328242</v>
      </c>
      <c r="D100" s="121">
        <v>40.766212133772399</v>
      </c>
      <c r="E100" s="121">
        <v>0</v>
      </c>
      <c r="F100" s="121">
        <v>40.766212133772399</v>
      </c>
      <c r="G100" s="121">
        <v>75.793849063148414</v>
      </c>
      <c r="H100" s="121">
        <v>137.41791265894389</v>
      </c>
      <c r="I100" s="121">
        <v>1615.5887354614981</v>
      </c>
      <c r="J100" s="121">
        <v>1.3045652517010096</v>
      </c>
      <c r="K100" s="121">
        <v>17.575696062044361</v>
      </c>
      <c r="L100" s="73">
        <v>2.1500463728955372</v>
      </c>
      <c r="M100" s="40">
        <v>2.0999129520108779</v>
      </c>
      <c r="N100" s="45">
        <v>13.057053268326664</v>
      </c>
      <c r="O100" s="45">
        <v>12.03740892549272</v>
      </c>
      <c r="P100" s="45">
        <v>13.881885496459342</v>
      </c>
      <c r="Q100" s="45">
        <v>12.766815872433476</v>
      </c>
      <c r="R100" s="45">
        <v>13.312421146075227</v>
      </c>
      <c r="S100" s="45">
        <v>13.551126873162216</v>
      </c>
      <c r="T100" s="45">
        <v>13.156678546716707</v>
      </c>
      <c r="U100" s="45">
        <v>14.138543722389441</v>
      </c>
      <c r="V100" s="45">
        <v>12.436925256849628</v>
      </c>
      <c r="W100" s="45">
        <v>13.70401740448742</v>
      </c>
      <c r="X100" s="45">
        <v>12.319476180552684</v>
      </c>
      <c r="Y100" s="45">
        <v>12.77944862589781</v>
      </c>
      <c r="Z100" s="45"/>
      <c r="AA100" s="45">
        <v>5.3620335123258798</v>
      </c>
      <c r="AB100" s="45">
        <v>4.7173180166313537</v>
      </c>
      <c r="AC100" s="45">
        <v>4.6390524017150234</v>
      </c>
      <c r="AD100" s="45">
        <v>5.2261040746576715</v>
      </c>
      <c r="AE100" s="45">
        <v>5.6070616959752932</v>
      </c>
      <c r="AF100" s="45">
        <v>5.290384922559844</v>
      </c>
      <c r="AG100" s="45">
        <v>6.1484491461408757</v>
      </c>
      <c r="AH100" s="45">
        <v>5.374677649810284</v>
      </c>
      <c r="AI100" s="45">
        <v>5.9545751873976309</v>
      </c>
      <c r="AJ100" s="45">
        <v>5.0015063719052026</v>
      </c>
      <c r="AK100" s="45">
        <v>5.2295267983034623</v>
      </c>
      <c r="AL100" s="45">
        <v>5.3489227570165561</v>
      </c>
      <c r="AM100" s="40"/>
      <c r="AN100" s="40"/>
      <c r="AO100" s="40"/>
      <c r="AP100" s="40"/>
      <c r="AQ100" s="40"/>
      <c r="AR100" s="40"/>
      <c r="AS100" s="40"/>
      <c r="AT100" s="40"/>
      <c r="AU100" s="40"/>
      <c r="AV100" s="40"/>
      <c r="AW100" s="40"/>
      <c r="AX100" s="40"/>
      <c r="AY100" s="40"/>
      <c r="AZ100" s="40"/>
      <c r="BA100" s="40"/>
      <c r="BB100" s="40"/>
      <c r="BC100" s="40"/>
      <c r="BD100" s="40"/>
      <c r="BE100" s="40"/>
      <c r="BF100" s="40"/>
      <c r="BG100" s="40"/>
      <c r="BH100" s="40"/>
      <c r="BI100" s="40"/>
      <c r="BJ100" s="40"/>
      <c r="BK100" s="40"/>
      <c r="BL100" s="40"/>
      <c r="BM100" s="40"/>
      <c r="BN100" s="40"/>
      <c r="BO100" s="40"/>
      <c r="BP100" s="40"/>
      <c r="BQ100" s="40"/>
      <c r="BR100" s="40"/>
      <c r="BS100" s="40"/>
      <c r="BT100" s="40"/>
      <c r="BU100" s="40"/>
      <c r="BV100" s="40"/>
      <c r="BW100" s="40"/>
      <c r="BX100" s="40"/>
      <c r="BY100" s="40"/>
      <c r="BZ100" s="40"/>
      <c r="CA100" s="40"/>
      <c r="CB100" s="40"/>
      <c r="CC100" s="40"/>
      <c r="CD100" s="40"/>
      <c r="CE100" s="40"/>
      <c r="CF100" s="40"/>
      <c r="CG100" s="40"/>
      <c r="CH100" s="40"/>
      <c r="CI100" s="40"/>
      <c r="CJ100" s="40"/>
      <c r="CK100" s="40"/>
      <c r="CL100" s="40"/>
      <c r="CM100" s="40"/>
      <c r="CN100" s="40"/>
      <c r="CO100" s="40"/>
      <c r="CP100" s="40"/>
      <c r="CQ100" s="40"/>
      <c r="CR100" s="40"/>
      <c r="CS100" s="40"/>
      <c r="CT100" s="40"/>
      <c r="CU100" s="40"/>
      <c r="CV100" s="40"/>
      <c r="CW100" s="40"/>
    </row>
    <row r="101" spans="1:101" s="20" customFormat="1">
      <c r="B101" s="41" t="s">
        <v>252</v>
      </c>
      <c r="C101" s="121">
        <v>178.65092415326561</v>
      </c>
      <c r="D101" s="121">
        <v>27.795658031753089</v>
      </c>
      <c r="E101" s="121">
        <v>5.5591316063506175</v>
      </c>
      <c r="F101" s="121">
        <v>33.354789638103703</v>
      </c>
      <c r="G101" s="121">
        <v>57.237710488205394</v>
      </c>
      <c r="H101" s="121">
        <v>111.06442301363569</v>
      </c>
      <c r="I101" s="121">
        <v>1635.5244654604685</v>
      </c>
      <c r="J101" s="121">
        <v>2.193089027220418</v>
      </c>
      <c r="K101" s="121">
        <v>15.919680834954631</v>
      </c>
      <c r="L101" s="73">
        <v>2.1677230234874036</v>
      </c>
      <c r="M101" s="40">
        <v>1.6971995563110376</v>
      </c>
      <c r="N101" s="45">
        <v>1.0834932100996397</v>
      </c>
      <c r="O101" s="45">
        <v>0.99888164426824211</v>
      </c>
      <c r="P101" s="45">
        <v>1.1519389842178338</v>
      </c>
      <c r="Q101" s="45">
        <v>1.0594088902071799</v>
      </c>
      <c r="R101" s="45">
        <v>1.1046840068232244</v>
      </c>
      <c r="S101" s="45">
        <v>1.1244921541284083</v>
      </c>
      <c r="T101" s="45">
        <v>1.091760260135481</v>
      </c>
      <c r="U101" s="45">
        <v>1.1732368559042472</v>
      </c>
      <c r="V101" s="45">
        <v>1.0320340886562249</v>
      </c>
      <c r="W101" s="45">
        <v>1.1371792320758671</v>
      </c>
      <c r="X101" s="45">
        <v>1.02228799402943</v>
      </c>
      <c r="Y101" s="45">
        <v>1.0604571744044016</v>
      </c>
      <c r="Z101" s="45"/>
      <c r="AA101" s="45">
        <v>0.44494931463784748</v>
      </c>
      <c r="AB101" s="45">
        <v>0.39144988810754833</v>
      </c>
      <c r="AC101" s="45">
        <v>0.38495529391363309</v>
      </c>
      <c r="AD101" s="45">
        <v>0.433669692831951</v>
      </c>
      <c r="AE101" s="45">
        <v>0.46528210855477159</v>
      </c>
      <c r="AF101" s="45">
        <v>0.43900381078415418</v>
      </c>
      <c r="AG101" s="45">
        <v>0.51020722406383467</v>
      </c>
      <c r="AH101" s="45">
        <v>0.4459985434975588</v>
      </c>
      <c r="AI101" s="45">
        <v>0.49411928189215004</v>
      </c>
      <c r="AJ101" s="45">
        <v>0.41503224983961939</v>
      </c>
      <c r="AK101" s="45">
        <v>0.43395371540228556</v>
      </c>
      <c r="AL101" s="45">
        <v>0.44386136515452956</v>
      </c>
      <c r="AM101" s="40"/>
      <c r="AN101" s="40"/>
      <c r="AO101" s="40"/>
      <c r="AP101" s="40"/>
      <c r="AQ101" s="40"/>
      <c r="AR101" s="40"/>
      <c r="AS101" s="40"/>
      <c r="AT101" s="40"/>
      <c r="AU101" s="40"/>
      <c r="AV101" s="40"/>
      <c r="AW101" s="40"/>
      <c r="AX101" s="40"/>
      <c r="AY101" s="40"/>
      <c r="AZ101" s="40"/>
      <c r="BA101" s="40"/>
      <c r="BB101" s="40"/>
      <c r="BC101" s="40"/>
      <c r="BD101" s="40"/>
      <c r="BE101" s="40"/>
      <c r="BF101" s="40"/>
      <c r="BG101" s="40"/>
      <c r="BH101" s="40"/>
      <c r="BI101" s="40"/>
      <c r="BJ101" s="40"/>
      <c r="BK101" s="40"/>
      <c r="BL101" s="40"/>
      <c r="BM101" s="40"/>
      <c r="BN101" s="40"/>
      <c r="BO101" s="40"/>
      <c r="BP101" s="40"/>
      <c r="BQ101" s="40"/>
      <c r="BR101" s="40"/>
      <c r="BS101" s="40"/>
      <c r="BT101" s="40"/>
      <c r="BU101" s="40"/>
      <c r="BV101" s="40"/>
      <c r="BW101" s="40"/>
      <c r="BX101" s="40"/>
      <c r="BY101" s="40"/>
      <c r="BZ101" s="40"/>
      <c r="CA101" s="40"/>
      <c r="CB101" s="40"/>
      <c r="CC101" s="40"/>
      <c r="CD101" s="40"/>
      <c r="CE101" s="40"/>
      <c r="CF101" s="40"/>
      <c r="CG101" s="40"/>
      <c r="CH101" s="40"/>
      <c r="CI101" s="40"/>
      <c r="CJ101" s="40"/>
      <c r="CK101" s="40"/>
      <c r="CL101" s="40"/>
      <c r="CM101" s="40"/>
      <c r="CN101" s="40"/>
      <c r="CO101" s="40"/>
      <c r="CP101" s="40"/>
      <c r="CQ101" s="40"/>
      <c r="CR101" s="40"/>
      <c r="CS101" s="40"/>
      <c r="CT101" s="40"/>
      <c r="CU101" s="40"/>
      <c r="CV101" s="40"/>
      <c r="CW101" s="40"/>
    </row>
    <row r="102" spans="1:101" s="20" customFormat="1">
      <c r="B102" s="41" t="s">
        <v>253</v>
      </c>
      <c r="C102" s="80"/>
      <c r="D102" s="80"/>
      <c r="E102" s="80"/>
      <c r="F102" s="80"/>
      <c r="G102" s="80"/>
      <c r="H102" s="80"/>
      <c r="I102" s="80"/>
      <c r="J102" s="80"/>
      <c r="K102" s="80"/>
      <c r="L102" s="81"/>
      <c r="M102" s="82"/>
      <c r="N102" s="82"/>
      <c r="O102" s="82"/>
      <c r="P102" s="82"/>
      <c r="Q102" s="82"/>
      <c r="R102" s="82"/>
      <c r="S102" s="82"/>
      <c r="T102" s="82"/>
      <c r="U102" s="82"/>
      <c r="V102" s="82"/>
      <c r="W102" s="82"/>
      <c r="X102" s="82"/>
      <c r="Y102" s="82"/>
      <c r="Z102" s="82"/>
      <c r="AA102" s="82"/>
      <c r="AB102" s="82"/>
      <c r="AC102" s="82"/>
      <c r="AD102" s="82"/>
      <c r="AE102" s="82"/>
      <c r="AF102" s="82"/>
      <c r="AG102" s="82"/>
      <c r="AH102" s="82"/>
      <c r="AI102" s="82"/>
      <c r="AJ102" s="82"/>
      <c r="AK102" s="82"/>
      <c r="AL102" s="82"/>
      <c r="AM102" s="40"/>
      <c r="AN102" s="40"/>
      <c r="AO102" s="40"/>
      <c r="AP102" s="40"/>
      <c r="AQ102" s="40"/>
      <c r="AR102" s="40"/>
      <c r="AS102" s="40"/>
      <c r="AT102" s="40"/>
      <c r="AU102" s="40"/>
      <c r="AV102" s="40"/>
      <c r="AW102" s="40"/>
      <c r="AX102" s="40"/>
      <c r="AY102" s="40"/>
      <c r="AZ102" s="40"/>
      <c r="BA102" s="40"/>
      <c r="BB102" s="40"/>
      <c r="BC102" s="40"/>
      <c r="BD102" s="40"/>
      <c r="BE102" s="40"/>
      <c r="BF102" s="40"/>
      <c r="BG102" s="40"/>
      <c r="BH102" s="40"/>
      <c r="BI102" s="40"/>
      <c r="BJ102" s="40"/>
      <c r="BK102" s="40"/>
      <c r="BL102" s="40"/>
      <c r="BM102" s="40"/>
      <c r="BN102" s="40"/>
      <c r="BO102" s="40"/>
      <c r="BP102" s="40"/>
      <c r="BQ102" s="40"/>
      <c r="BR102" s="40"/>
      <c r="BS102" s="40"/>
      <c r="BT102" s="40"/>
      <c r="BU102" s="40"/>
      <c r="BV102" s="40"/>
      <c r="BW102" s="40"/>
      <c r="BX102" s="40"/>
      <c r="BY102" s="40"/>
      <c r="BZ102" s="40"/>
      <c r="CA102" s="40"/>
      <c r="CB102" s="40"/>
      <c r="CC102" s="40"/>
      <c r="CD102" s="40"/>
      <c r="CE102" s="40"/>
      <c r="CF102" s="40"/>
      <c r="CG102" s="40"/>
      <c r="CH102" s="40"/>
      <c r="CI102" s="40"/>
      <c r="CJ102" s="40"/>
      <c r="CK102" s="40"/>
      <c r="CL102" s="40"/>
      <c r="CM102" s="40"/>
      <c r="CN102" s="40"/>
      <c r="CO102" s="40"/>
      <c r="CP102" s="40"/>
      <c r="CQ102" s="40"/>
      <c r="CR102" s="40"/>
      <c r="CS102" s="40"/>
      <c r="CT102" s="40"/>
      <c r="CU102" s="40"/>
      <c r="CV102" s="40"/>
      <c r="CW102" s="40"/>
    </row>
    <row r="103" spans="1:101" s="20" customFormat="1">
      <c r="B103" s="20" t="s">
        <v>50</v>
      </c>
      <c r="C103" s="82">
        <v>0</v>
      </c>
      <c r="D103" s="82">
        <v>0</v>
      </c>
      <c r="E103" s="82">
        <v>0</v>
      </c>
      <c r="F103" s="82">
        <v>0</v>
      </c>
      <c r="G103" s="82">
        <v>0</v>
      </c>
      <c r="H103" s="82">
        <v>0</v>
      </c>
      <c r="I103" s="82">
        <v>0</v>
      </c>
      <c r="J103" s="82">
        <v>0</v>
      </c>
      <c r="K103" s="82">
        <v>0</v>
      </c>
      <c r="L103" s="81">
        <v>0</v>
      </c>
      <c r="M103" s="82">
        <v>0</v>
      </c>
      <c r="N103" s="82">
        <v>0</v>
      </c>
      <c r="O103" s="82">
        <v>0</v>
      </c>
      <c r="P103" s="82">
        <v>0</v>
      </c>
      <c r="Q103" s="82">
        <v>0</v>
      </c>
      <c r="R103" s="82">
        <v>0</v>
      </c>
      <c r="S103" s="82">
        <v>0</v>
      </c>
      <c r="T103" s="82">
        <v>0</v>
      </c>
      <c r="U103" s="82">
        <v>0</v>
      </c>
      <c r="V103" s="82">
        <v>0</v>
      </c>
      <c r="W103" s="82">
        <v>0</v>
      </c>
      <c r="X103" s="82">
        <v>0</v>
      </c>
      <c r="Y103" s="82">
        <v>0</v>
      </c>
      <c r="Z103" s="82"/>
      <c r="AA103" s="82">
        <v>0</v>
      </c>
      <c r="AB103" s="82">
        <v>0</v>
      </c>
      <c r="AC103" s="82">
        <v>0</v>
      </c>
      <c r="AD103" s="82">
        <v>0</v>
      </c>
      <c r="AE103" s="82">
        <v>0</v>
      </c>
      <c r="AF103" s="82">
        <v>0</v>
      </c>
      <c r="AG103" s="82">
        <v>0</v>
      </c>
      <c r="AH103" s="82">
        <v>0</v>
      </c>
      <c r="AI103" s="82">
        <v>0</v>
      </c>
      <c r="AJ103" s="82">
        <v>0</v>
      </c>
      <c r="AK103" s="82">
        <v>0</v>
      </c>
      <c r="AL103" s="82">
        <v>0</v>
      </c>
      <c r="AM103" s="40"/>
      <c r="AN103" s="40"/>
      <c r="AO103" s="40"/>
      <c r="AP103" s="40"/>
      <c r="AQ103" s="40"/>
      <c r="AR103" s="40"/>
      <c r="AS103" s="40"/>
      <c r="AT103" s="40"/>
      <c r="AU103" s="40"/>
      <c r="AV103" s="40"/>
      <c r="AW103" s="40"/>
      <c r="AX103" s="40"/>
      <c r="AY103" s="40"/>
      <c r="AZ103" s="40"/>
      <c r="BA103" s="40"/>
      <c r="BB103" s="40"/>
      <c r="BC103" s="40"/>
      <c r="BD103" s="40"/>
      <c r="BE103" s="40"/>
      <c r="BF103" s="40"/>
      <c r="BG103" s="40"/>
      <c r="BH103" s="40"/>
      <c r="BI103" s="40"/>
      <c r="BJ103" s="40"/>
      <c r="BK103" s="40"/>
      <c r="BL103" s="40"/>
      <c r="BM103" s="40"/>
      <c r="BN103" s="40"/>
      <c r="BO103" s="40"/>
      <c r="BP103" s="40"/>
      <c r="BQ103" s="40"/>
      <c r="BR103" s="40"/>
      <c r="BS103" s="40"/>
      <c r="BT103" s="40"/>
      <c r="BU103" s="40"/>
      <c r="BV103" s="40"/>
      <c r="BW103" s="40"/>
      <c r="BX103" s="40"/>
      <c r="BY103" s="40"/>
      <c r="BZ103" s="40"/>
      <c r="CA103" s="40"/>
      <c r="CB103" s="40"/>
      <c r="CC103" s="40"/>
      <c r="CD103" s="40"/>
      <c r="CE103" s="40"/>
      <c r="CF103" s="40"/>
      <c r="CG103" s="40"/>
      <c r="CH103" s="40"/>
      <c r="CI103" s="40"/>
      <c r="CJ103" s="40"/>
      <c r="CK103" s="40"/>
      <c r="CL103" s="40"/>
      <c r="CM103" s="40"/>
      <c r="CN103" s="40"/>
      <c r="CO103" s="40"/>
      <c r="CP103" s="40"/>
      <c r="CQ103" s="40"/>
      <c r="CR103" s="40"/>
      <c r="CS103" s="40"/>
      <c r="CT103" s="40"/>
      <c r="CU103" s="40"/>
      <c r="CV103" s="40"/>
      <c r="CW103" s="40"/>
    </row>
    <row r="104" spans="1:101" s="20" customFormat="1">
      <c r="B104" s="20" t="s">
        <v>51</v>
      </c>
      <c r="C104" s="40">
        <v>28.494432445145254</v>
      </c>
      <c r="D104" s="40">
        <v>2.6002192669745012</v>
      </c>
      <c r="E104" s="40">
        <v>0.52004385339490034</v>
      </c>
      <c r="F104" s="40">
        <v>3.1202631203694016</v>
      </c>
      <c r="G104" s="40">
        <v>5.3544549094293679</v>
      </c>
      <c r="H104" s="40">
        <v>17.71453304045632</v>
      </c>
      <c r="I104" s="40">
        <v>959.25774226441592</v>
      </c>
      <c r="J104" s="40">
        <v>-1.8789881528197556</v>
      </c>
      <c r="K104" s="40">
        <v>6.1718479823432819</v>
      </c>
      <c r="L104" s="73">
        <v>3.3192703124295466</v>
      </c>
      <c r="M104" s="40">
        <v>0.27069962460281727</v>
      </c>
      <c r="N104" s="45">
        <v>1.6831837790087147</v>
      </c>
      <c r="O104" s="45">
        <v>1.5517415015708713</v>
      </c>
      <c r="P104" s="45">
        <v>1.789512841031027</v>
      </c>
      <c r="Q104" s="45">
        <v>1.645769297594736</v>
      </c>
      <c r="R104" s="45">
        <v>1.7161032333965542</v>
      </c>
      <c r="S104" s="45">
        <v>1.7468747711648756</v>
      </c>
      <c r="T104" s="45">
        <v>1.6960264663378781</v>
      </c>
      <c r="U104" s="45">
        <v>1.8225986341082936</v>
      </c>
      <c r="V104" s="45">
        <v>1.6032431225392292</v>
      </c>
      <c r="W104" s="45">
        <v>1.7665838783425918</v>
      </c>
      <c r="X104" s="45">
        <v>1.5881027707293671</v>
      </c>
      <c r="Y104" s="45">
        <v>1.6473977849171368</v>
      </c>
      <c r="Z104" s="45"/>
      <c r="AA104" s="45">
        <v>0.69121934673738927</v>
      </c>
      <c r="AB104" s="45">
        <v>0.6081091194810625</v>
      </c>
      <c r="AC104" s="45">
        <v>0.59801990480343936</v>
      </c>
      <c r="AD104" s="45">
        <v>0.67369669289879985</v>
      </c>
      <c r="AE104" s="45">
        <v>0.72280591191738364</v>
      </c>
      <c r="AF104" s="45">
        <v>0.68198313228649288</v>
      </c>
      <c r="AG104" s="45">
        <v>0.79259612840429061</v>
      </c>
      <c r="AH104" s="45">
        <v>0.69284930157298208</v>
      </c>
      <c r="AI104" s="45">
        <v>0.76760385060448844</v>
      </c>
      <c r="AJ104" s="45">
        <v>0.64474381951253534</v>
      </c>
      <c r="AK104" s="45">
        <v>0.67413791595290229</v>
      </c>
      <c r="AL104" s="45">
        <v>0.68952924023221485</v>
      </c>
      <c r="AM104" s="40"/>
      <c r="AN104" s="40"/>
      <c r="AO104" s="40"/>
      <c r="AP104" s="40"/>
      <c r="AQ104" s="40"/>
      <c r="AR104" s="40"/>
      <c r="AS104" s="40"/>
      <c r="AT104" s="40"/>
      <c r="AU104" s="40"/>
      <c r="AV104" s="40"/>
      <c r="AW104" s="40"/>
      <c r="AX104" s="40"/>
      <c r="AY104" s="40"/>
      <c r="AZ104" s="40"/>
      <c r="BA104" s="40"/>
      <c r="BB104" s="40"/>
      <c r="BC104" s="40"/>
      <c r="BD104" s="40"/>
      <c r="BE104" s="40"/>
      <c r="BF104" s="40"/>
      <c r="BG104" s="40"/>
      <c r="BH104" s="40"/>
      <c r="BI104" s="40"/>
      <c r="BJ104" s="40"/>
      <c r="BK104" s="40"/>
      <c r="BL104" s="40"/>
      <c r="BM104" s="40"/>
      <c r="BN104" s="40"/>
      <c r="BO104" s="40"/>
      <c r="BP104" s="40"/>
      <c r="BQ104" s="40"/>
      <c r="BR104" s="40"/>
      <c r="BS104" s="40"/>
      <c r="BT104" s="40"/>
      <c r="BU104" s="40"/>
      <c r="BV104" s="40"/>
      <c r="BW104" s="40"/>
      <c r="BX104" s="40"/>
      <c r="BY104" s="40"/>
      <c r="BZ104" s="40"/>
      <c r="CA104" s="40"/>
      <c r="CB104" s="40"/>
      <c r="CC104" s="40"/>
      <c r="CD104" s="40"/>
      <c r="CE104" s="40"/>
      <c r="CF104" s="40"/>
      <c r="CG104" s="40"/>
      <c r="CH104" s="40"/>
      <c r="CI104" s="40"/>
      <c r="CJ104" s="40"/>
      <c r="CK104" s="40"/>
      <c r="CL104" s="40"/>
      <c r="CM104" s="40"/>
      <c r="CN104" s="40"/>
      <c r="CO104" s="40"/>
      <c r="CP104" s="40"/>
      <c r="CQ104" s="40"/>
      <c r="CR104" s="40"/>
      <c r="CS104" s="40"/>
      <c r="CT104" s="40"/>
      <c r="CU104" s="40"/>
      <c r="CV104" s="40"/>
      <c r="CW104" s="40"/>
    </row>
    <row r="105" spans="1:101" s="20" customFormat="1">
      <c r="B105" s="20" t="s">
        <v>52</v>
      </c>
      <c r="C105" s="40">
        <v>72.302058093737614</v>
      </c>
      <c r="D105" s="40">
        <v>8.8491334997886995</v>
      </c>
      <c r="E105" s="40">
        <v>1.7698266999577401</v>
      </c>
      <c r="F105" s="40">
        <v>10.618960199746439</v>
      </c>
      <c r="G105" s="40">
        <v>18.22241951436326</v>
      </c>
      <c r="H105" s="40">
        <v>44.94903344575031</v>
      </c>
      <c r="I105" s="40">
        <v>1286.5759814081398</v>
      </c>
      <c r="J105" s="40">
        <v>9.1928183162206217E-2</v>
      </c>
      <c r="K105" s="40">
        <v>10.88987324566695</v>
      </c>
      <c r="L105" s="73">
        <v>2.4666885432157142</v>
      </c>
      <c r="M105" s="40">
        <v>0.68687593696292271</v>
      </c>
      <c r="N105" s="45">
        <v>4.2709273682360767</v>
      </c>
      <c r="O105" s="45">
        <v>3.9374044178288541</v>
      </c>
      <c r="P105" s="45">
        <v>4.5407277944838951</v>
      </c>
      <c r="Q105" s="45">
        <v>4.1759914886059679</v>
      </c>
      <c r="R105" s="45">
        <v>4.3544575212982837</v>
      </c>
      <c r="S105" s="45">
        <v>4.4325375292311273</v>
      </c>
      <c r="T105" s="45">
        <v>4.303514531610551</v>
      </c>
      <c r="U105" s="45">
        <v>4.6246800170015776</v>
      </c>
      <c r="V105" s="45">
        <v>4.0680851463657124</v>
      </c>
      <c r="W105" s="45">
        <v>4.4825476150569203</v>
      </c>
      <c r="X105" s="45">
        <v>4.0296678661400529</v>
      </c>
      <c r="Y105" s="45">
        <v>4.1801236286377383</v>
      </c>
      <c r="Z105" s="45"/>
      <c r="AA105" s="45">
        <v>1.75390688898725</v>
      </c>
      <c r="AB105" s="45">
        <v>1.5430221664773809</v>
      </c>
      <c r="AC105" s="45">
        <v>1.5174216921690751</v>
      </c>
      <c r="AD105" s="45">
        <v>1.7094447317488808</v>
      </c>
      <c r="AE105" s="45">
        <v>1.8340549556322725</v>
      </c>
      <c r="AF105" s="45">
        <v>1.7304708259921191</v>
      </c>
      <c r="AG105" s="45">
        <v>2.0111413494927191</v>
      </c>
      <c r="AH105" s="45">
        <v>1.7580427527016818</v>
      </c>
      <c r="AI105" s="45">
        <v>1.9477256936499581</v>
      </c>
      <c r="AJ105" s="45">
        <v>1.6359794210225047</v>
      </c>
      <c r="AK105" s="45">
        <v>1.7105642955426648</v>
      </c>
      <c r="AL105" s="45">
        <v>1.7496183958243501</v>
      </c>
      <c r="AM105" s="40"/>
      <c r="AN105" s="40"/>
      <c r="AO105" s="40"/>
      <c r="AP105" s="40"/>
      <c r="AQ105" s="40"/>
      <c r="AR105" s="40"/>
      <c r="AS105" s="40"/>
      <c r="AT105" s="40"/>
      <c r="AU105" s="40"/>
      <c r="AV105" s="40"/>
      <c r="AW105" s="40"/>
      <c r="AX105" s="40"/>
      <c r="AY105" s="40"/>
      <c r="AZ105" s="40"/>
      <c r="BA105" s="40"/>
      <c r="BB105" s="40"/>
      <c r="BC105" s="40"/>
      <c r="BD105" s="40"/>
      <c r="BE105" s="40"/>
      <c r="BF105" s="40"/>
      <c r="BG105" s="40"/>
      <c r="BH105" s="40"/>
      <c r="BI105" s="40"/>
      <c r="BJ105" s="40"/>
      <c r="BK105" s="40"/>
      <c r="BL105" s="40"/>
      <c r="BM105" s="40"/>
      <c r="BN105" s="40"/>
      <c r="BO105" s="40"/>
      <c r="BP105" s="40"/>
      <c r="BQ105" s="40"/>
      <c r="BR105" s="40"/>
      <c r="BS105" s="40"/>
      <c r="BT105" s="40"/>
      <c r="BU105" s="40"/>
      <c r="BV105" s="40"/>
      <c r="BW105" s="40"/>
      <c r="BX105" s="40"/>
      <c r="BY105" s="40"/>
      <c r="BZ105" s="40"/>
      <c r="CA105" s="40"/>
      <c r="CB105" s="40"/>
      <c r="CC105" s="40"/>
      <c r="CD105" s="40"/>
      <c r="CE105" s="40"/>
      <c r="CF105" s="40"/>
      <c r="CG105" s="40"/>
      <c r="CH105" s="40"/>
      <c r="CI105" s="40"/>
      <c r="CJ105" s="40"/>
      <c r="CK105" s="40"/>
      <c r="CL105" s="40"/>
      <c r="CM105" s="40"/>
      <c r="CN105" s="40"/>
      <c r="CO105" s="40"/>
      <c r="CP105" s="40"/>
      <c r="CQ105" s="40"/>
      <c r="CR105" s="40"/>
      <c r="CS105" s="40"/>
      <c r="CT105" s="40"/>
      <c r="CU105" s="40"/>
      <c r="CV105" s="40"/>
      <c r="CW105" s="40"/>
    </row>
    <row r="106" spans="1:101" s="20" customFormat="1">
      <c r="B106" s="20" t="s">
        <v>53</v>
      </c>
      <c r="C106" s="40">
        <v>69.784291823756192</v>
      </c>
      <c r="D106" s="40">
        <v>13.975791430656972</v>
      </c>
      <c r="E106" s="40">
        <v>2.7951582861313944</v>
      </c>
      <c r="F106" s="40">
        <v>16.770949716788365</v>
      </c>
      <c r="G106" s="40">
        <v>28.779397949048406</v>
      </c>
      <c r="H106" s="40">
        <v>43.383778413434982</v>
      </c>
      <c r="I106" s="40">
        <v>2105.2519941035398</v>
      </c>
      <c r="J106" s="40">
        <v>5.0215096556735448</v>
      </c>
      <c r="K106" s="40">
        <v>22.690419773347504</v>
      </c>
      <c r="L106" s="73">
        <v>1.5195963259125047</v>
      </c>
      <c r="M106" s="40">
        <v>0.66295693505145514</v>
      </c>
      <c r="N106" s="45">
        <v>4.1222013547200556</v>
      </c>
      <c r="O106" s="45">
        <v>3.8002926357322391</v>
      </c>
      <c r="P106" s="45">
        <v>4.3826065516930353</v>
      </c>
      <c r="Q106" s="45">
        <v>4.0305714163293214</v>
      </c>
      <c r="R106" s="45">
        <v>4.2028227468499848</v>
      </c>
      <c r="S106" s="45">
        <v>4.2781837836288066</v>
      </c>
      <c r="T106" s="45">
        <v>4.1536537390447794</v>
      </c>
      <c r="U106" s="45">
        <v>4.4636353156022377</v>
      </c>
      <c r="V106" s="45">
        <v>3.926422684259129</v>
      </c>
      <c r="W106" s="45">
        <v>4.3264523739761742</v>
      </c>
      <c r="X106" s="45">
        <v>3.8893432045731333</v>
      </c>
      <c r="Y106" s="45">
        <v>4.0345596633230629</v>
      </c>
      <c r="Z106" s="45"/>
      <c r="AA106" s="45">
        <v>1.6928307907100058</v>
      </c>
      <c r="AB106" s="45">
        <v>1.489289682686205</v>
      </c>
      <c r="AC106" s="45">
        <v>1.4645806907562486</v>
      </c>
      <c r="AD106" s="45">
        <v>1.6499169340696667</v>
      </c>
      <c r="AE106" s="45">
        <v>1.7701878704298502</v>
      </c>
      <c r="AF106" s="45">
        <v>1.6702108390465022</v>
      </c>
      <c r="AG106" s="45">
        <v>1.9411076051233276</v>
      </c>
      <c r="AH106" s="45">
        <v>1.6968226317170347</v>
      </c>
      <c r="AI106" s="45">
        <v>1.8799002653849666</v>
      </c>
      <c r="AJ106" s="45">
        <v>1.5790098974261775</v>
      </c>
      <c r="AK106" s="45">
        <v>1.6509975114219664</v>
      </c>
      <c r="AL106" s="45">
        <v>1.6886916352522729</v>
      </c>
      <c r="AM106" s="40"/>
      <c r="AN106" s="40"/>
      <c r="AO106" s="40"/>
      <c r="AP106" s="40"/>
      <c r="AQ106" s="40"/>
      <c r="AR106" s="40"/>
      <c r="AS106" s="40"/>
      <c r="AT106" s="40"/>
      <c r="AU106" s="40"/>
      <c r="AV106" s="40"/>
      <c r="AW106" s="40"/>
      <c r="AX106" s="40"/>
      <c r="AY106" s="40"/>
      <c r="AZ106" s="40"/>
      <c r="BA106" s="40"/>
      <c r="BB106" s="40"/>
      <c r="BC106" s="40"/>
      <c r="BD106" s="40"/>
      <c r="BE106" s="40"/>
      <c r="BF106" s="40"/>
      <c r="BG106" s="40"/>
      <c r="BH106" s="40"/>
      <c r="BI106" s="40"/>
      <c r="BJ106" s="40"/>
      <c r="BK106" s="40"/>
      <c r="BL106" s="40"/>
      <c r="BM106" s="40"/>
      <c r="BN106" s="40"/>
      <c r="BO106" s="40"/>
      <c r="BP106" s="40"/>
      <c r="BQ106" s="40"/>
      <c r="BR106" s="40"/>
      <c r="BS106" s="40"/>
      <c r="BT106" s="40"/>
      <c r="BU106" s="40"/>
      <c r="BV106" s="40"/>
      <c r="BW106" s="40"/>
      <c r="BX106" s="40"/>
      <c r="BY106" s="40"/>
      <c r="BZ106" s="40"/>
      <c r="CA106" s="40"/>
      <c r="CB106" s="40"/>
      <c r="CC106" s="40"/>
      <c r="CD106" s="40"/>
      <c r="CE106" s="40"/>
      <c r="CF106" s="40"/>
      <c r="CG106" s="40"/>
      <c r="CH106" s="40"/>
      <c r="CI106" s="40"/>
      <c r="CJ106" s="40"/>
      <c r="CK106" s="40"/>
      <c r="CL106" s="40"/>
      <c r="CM106" s="40"/>
      <c r="CN106" s="40"/>
      <c r="CO106" s="40"/>
      <c r="CP106" s="40"/>
      <c r="CQ106" s="40"/>
      <c r="CR106" s="40"/>
      <c r="CS106" s="40"/>
      <c r="CT106" s="40"/>
      <c r="CU106" s="40"/>
      <c r="CV106" s="40"/>
      <c r="CW106" s="40"/>
    </row>
    <row r="107" spans="1:101" s="20" customFormat="1">
      <c r="B107" s="20" t="s">
        <v>54</v>
      </c>
      <c r="C107" s="40">
        <v>50.460631490643372</v>
      </c>
      <c r="D107" s="40">
        <v>15.341067936352223</v>
      </c>
      <c r="E107" s="40">
        <v>3.0682135872704448</v>
      </c>
      <c r="F107" s="40">
        <v>18.409281523622667</v>
      </c>
      <c r="G107" s="40">
        <v>31.590819117061848</v>
      </c>
      <c r="H107" s="40">
        <v>31.370567759302318</v>
      </c>
      <c r="I107" s="40">
        <v>3195.8638126999476</v>
      </c>
      <c r="J107" s="40">
        <v>11.588527293034156</v>
      </c>
      <c r="K107" s="40">
        <v>38.410698991756234</v>
      </c>
      <c r="L107" s="81">
        <v>0.99325035359769331</v>
      </c>
      <c r="M107" s="40">
        <v>0.47938045539368257</v>
      </c>
      <c r="N107" s="45">
        <v>2.9807407663618148</v>
      </c>
      <c r="O107" s="45">
        <v>2.7479703703607541</v>
      </c>
      <c r="P107" s="45">
        <v>3.1690383092513841</v>
      </c>
      <c r="Q107" s="45">
        <v>2.914483669903452</v>
      </c>
      <c r="R107" s="45">
        <v>3.0390376445304077</v>
      </c>
      <c r="S107" s="45">
        <v>3.0935307891374055</v>
      </c>
      <c r="T107" s="45">
        <v>3.0034838097234977</v>
      </c>
      <c r="U107" s="45">
        <v>3.2276297556773361</v>
      </c>
      <c r="V107" s="45">
        <v>2.8391743036855566</v>
      </c>
      <c r="W107" s="45">
        <v>3.1284335371117322</v>
      </c>
      <c r="X107" s="45">
        <v>2.81236233911013</v>
      </c>
      <c r="Y107" s="45">
        <v>2.9173675490198741</v>
      </c>
      <c r="Z107" s="45"/>
      <c r="AA107" s="45">
        <v>1.2240764858912365</v>
      </c>
      <c r="AB107" s="45">
        <v>1.0768970479867046</v>
      </c>
      <c r="AC107" s="45">
        <v>1.0590301139862603</v>
      </c>
      <c r="AD107" s="45">
        <v>1.1930457159403223</v>
      </c>
      <c r="AE107" s="45">
        <v>1.2800129579957877</v>
      </c>
      <c r="AF107" s="45">
        <v>1.2077201252347305</v>
      </c>
      <c r="AG107" s="45">
        <v>1.4036040631205378</v>
      </c>
      <c r="AH107" s="45">
        <v>1.2269629638185853</v>
      </c>
      <c r="AI107" s="45">
        <v>1.3593453777582165</v>
      </c>
      <c r="AJ107" s="45">
        <v>1.1417732339439852</v>
      </c>
      <c r="AK107" s="45">
        <v>1.1938270753859297</v>
      </c>
      <c r="AL107" s="45">
        <v>1.2210834857077191</v>
      </c>
      <c r="AM107" s="40"/>
      <c r="AN107" s="40"/>
      <c r="AO107" s="40"/>
      <c r="AP107" s="40"/>
      <c r="AQ107" s="40"/>
      <c r="AR107" s="40"/>
      <c r="AS107" s="40"/>
      <c r="AT107" s="40"/>
      <c r="AU107" s="40"/>
      <c r="AV107" s="40"/>
      <c r="AW107" s="40"/>
      <c r="AX107" s="40"/>
      <c r="AY107" s="40"/>
      <c r="AZ107" s="40"/>
      <c r="BA107" s="40"/>
      <c r="BB107" s="40"/>
      <c r="BC107" s="40"/>
      <c r="BD107" s="40"/>
      <c r="BE107" s="40"/>
      <c r="BF107" s="40"/>
      <c r="BG107" s="40"/>
      <c r="BH107" s="40"/>
      <c r="BI107" s="40"/>
      <c r="BJ107" s="40"/>
      <c r="BK107" s="40"/>
      <c r="BL107" s="40"/>
      <c r="BM107" s="40"/>
      <c r="BN107" s="40"/>
      <c r="BO107" s="40"/>
      <c r="BP107" s="40"/>
      <c r="BQ107" s="40"/>
      <c r="BR107" s="40"/>
      <c r="BS107" s="40"/>
      <c r="BT107" s="40"/>
      <c r="BU107" s="40"/>
      <c r="BV107" s="40"/>
      <c r="BW107" s="40"/>
      <c r="BX107" s="40"/>
      <c r="BY107" s="40"/>
      <c r="BZ107" s="40"/>
      <c r="CA107" s="40"/>
      <c r="CB107" s="40"/>
      <c r="CC107" s="40"/>
      <c r="CD107" s="40"/>
      <c r="CE107" s="40"/>
      <c r="CF107" s="40"/>
      <c r="CG107" s="40"/>
      <c r="CH107" s="40"/>
      <c r="CI107" s="40"/>
      <c r="CJ107" s="40"/>
      <c r="CK107" s="40"/>
      <c r="CL107" s="40"/>
      <c r="CM107" s="40"/>
      <c r="CN107" s="40"/>
      <c r="CO107" s="40"/>
      <c r="CP107" s="40"/>
      <c r="CQ107" s="40"/>
      <c r="CR107" s="40"/>
      <c r="CS107" s="40"/>
      <c r="CT107" s="40"/>
      <c r="CU107" s="40"/>
      <c r="CV107" s="40"/>
      <c r="CW107" s="40"/>
    </row>
    <row r="108" spans="1:101" s="20" customFormat="1">
      <c r="B108" s="20" t="s">
        <v>55</v>
      </c>
      <c r="C108" s="82">
        <v>0</v>
      </c>
      <c r="D108" s="82">
        <v>0</v>
      </c>
      <c r="E108" s="82">
        <v>0</v>
      </c>
      <c r="F108" s="82">
        <v>0</v>
      </c>
      <c r="G108" s="82">
        <v>0</v>
      </c>
      <c r="H108" s="82">
        <v>0</v>
      </c>
      <c r="I108" s="82">
        <v>0</v>
      </c>
      <c r="J108" s="82">
        <v>0</v>
      </c>
      <c r="K108" s="82">
        <v>0</v>
      </c>
      <c r="L108" s="83">
        <v>0</v>
      </c>
      <c r="M108" s="82">
        <v>0</v>
      </c>
      <c r="N108" s="82">
        <v>0</v>
      </c>
      <c r="O108" s="82">
        <v>0</v>
      </c>
      <c r="P108" s="82">
        <v>0</v>
      </c>
      <c r="Q108" s="82">
        <v>0</v>
      </c>
      <c r="R108" s="82">
        <v>0</v>
      </c>
      <c r="S108" s="82">
        <v>0</v>
      </c>
      <c r="T108" s="82">
        <v>0</v>
      </c>
      <c r="U108" s="82">
        <v>0</v>
      </c>
      <c r="V108" s="82">
        <v>0</v>
      </c>
      <c r="W108" s="82">
        <v>0</v>
      </c>
      <c r="X108" s="82">
        <v>0</v>
      </c>
      <c r="Y108" s="82">
        <v>0</v>
      </c>
      <c r="Z108" s="82"/>
      <c r="AA108" s="82">
        <v>0</v>
      </c>
      <c r="AB108" s="82">
        <v>0</v>
      </c>
      <c r="AC108" s="82">
        <v>0</v>
      </c>
      <c r="AD108" s="82">
        <v>0</v>
      </c>
      <c r="AE108" s="82">
        <v>0</v>
      </c>
      <c r="AF108" s="82">
        <v>0</v>
      </c>
      <c r="AG108" s="82">
        <v>0</v>
      </c>
      <c r="AH108" s="82">
        <v>0</v>
      </c>
      <c r="AI108" s="82">
        <v>0</v>
      </c>
      <c r="AJ108" s="82">
        <v>0</v>
      </c>
      <c r="AK108" s="82">
        <v>0</v>
      </c>
      <c r="AL108" s="82">
        <v>0</v>
      </c>
      <c r="AM108" s="40"/>
      <c r="AN108" s="40"/>
      <c r="AO108" s="40"/>
      <c r="AP108" s="40"/>
      <c r="AQ108" s="40"/>
      <c r="AR108" s="40"/>
      <c r="AS108" s="40"/>
      <c r="AT108" s="40"/>
      <c r="AU108" s="40"/>
      <c r="AV108" s="40"/>
      <c r="AW108" s="40"/>
      <c r="AX108" s="40"/>
      <c r="AY108" s="40"/>
      <c r="AZ108" s="40"/>
      <c r="BA108" s="40"/>
      <c r="BB108" s="40"/>
      <c r="BC108" s="40"/>
      <c r="BD108" s="40"/>
      <c r="BE108" s="40"/>
      <c r="BF108" s="40"/>
      <c r="BG108" s="40"/>
      <c r="BH108" s="40"/>
      <c r="BI108" s="40"/>
      <c r="BJ108" s="40"/>
      <c r="BK108" s="40"/>
      <c r="BL108" s="40"/>
      <c r="BM108" s="40"/>
      <c r="BN108" s="40"/>
      <c r="BO108" s="40"/>
      <c r="BP108" s="40"/>
      <c r="BQ108" s="40"/>
      <c r="BR108" s="40"/>
      <c r="BS108" s="40"/>
      <c r="BT108" s="40"/>
      <c r="BU108" s="40"/>
      <c r="BV108" s="40"/>
      <c r="BW108" s="40"/>
      <c r="BX108" s="40"/>
      <c r="BY108" s="40"/>
      <c r="BZ108" s="40"/>
      <c r="CA108" s="40"/>
      <c r="CB108" s="40"/>
      <c r="CC108" s="40"/>
      <c r="CD108" s="40"/>
      <c r="CE108" s="40"/>
      <c r="CF108" s="40"/>
      <c r="CG108" s="40"/>
      <c r="CH108" s="40"/>
      <c r="CI108" s="40"/>
      <c r="CJ108" s="40"/>
      <c r="CK108" s="40"/>
      <c r="CL108" s="40"/>
      <c r="CM108" s="40"/>
      <c r="CN108" s="40"/>
      <c r="CO108" s="40"/>
      <c r="CP108" s="40"/>
      <c r="CQ108" s="40"/>
      <c r="CR108" s="40"/>
      <c r="CS108" s="40"/>
      <c r="CT108" s="40"/>
      <c r="CU108" s="40"/>
      <c r="CV108" s="40"/>
      <c r="CW108" s="40"/>
    </row>
    <row r="109" spans="1:101" s="20" customFormat="1">
      <c r="B109" s="20" t="s">
        <v>56</v>
      </c>
      <c r="C109" s="82">
        <v>0</v>
      </c>
      <c r="D109" s="82">
        <v>0</v>
      </c>
      <c r="E109" s="82">
        <v>0</v>
      </c>
      <c r="F109" s="82">
        <v>0</v>
      </c>
      <c r="G109" s="82">
        <v>0</v>
      </c>
      <c r="H109" s="82">
        <v>0</v>
      </c>
      <c r="I109" s="82">
        <v>0</v>
      </c>
      <c r="J109" s="82">
        <v>0</v>
      </c>
      <c r="K109" s="82">
        <v>0</v>
      </c>
      <c r="L109" s="83">
        <v>0</v>
      </c>
      <c r="M109" s="82">
        <v>0</v>
      </c>
      <c r="N109" s="82">
        <v>0</v>
      </c>
      <c r="O109" s="82">
        <v>0</v>
      </c>
      <c r="P109" s="82">
        <v>0</v>
      </c>
      <c r="Q109" s="82">
        <v>0</v>
      </c>
      <c r="R109" s="82">
        <v>0</v>
      </c>
      <c r="S109" s="82">
        <v>0</v>
      </c>
      <c r="T109" s="82">
        <v>0</v>
      </c>
      <c r="U109" s="82">
        <v>0</v>
      </c>
      <c r="V109" s="82">
        <v>0</v>
      </c>
      <c r="W109" s="82">
        <v>0</v>
      </c>
      <c r="X109" s="82">
        <v>0</v>
      </c>
      <c r="Y109" s="82">
        <v>0</v>
      </c>
      <c r="Z109" s="82"/>
      <c r="AA109" s="82">
        <v>0</v>
      </c>
      <c r="AB109" s="82">
        <v>0</v>
      </c>
      <c r="AC109" s="82">
        <v>0</v>
      </c>
      <c r="AD109" s="82">
        <v>0</v>
      </c>
      <c r="AE109" s="82">
        <v>0</v>
      </c>
      <c r="AF109" s="82">
        <v>0</v>
      </c>
      <c r="AG109" s="82">
        <v>0</v>
      </c>
      <c r="AH109" s="82">
        <v>0</v>
      </c>
      <c r="AI109" s="82">
        <v>0</v>
      </c>
      <c r="AJ109" s="82">
        <v>0</v>
      </c>
      <c r="AK109" s="82">
        <v>0</v>
      </c>
      <c r="AL109" s="82">
        <v>0</v>
      </c>
      <c r="AM109" s="40"/>
      <c r="AN109" s="40"/>
      <c r="AO109" s="40"/>
      <c r="AP109" s="40"/>
      <c r="AQ109" s="40"/>
      <c r="AR109" s="40"/>
      <c r="AS109" s="40"/>
      <c r="AT109" s="40"/>
      <c r="AU109" s="40"/>
      <c r="AV109" s="40"/>
      <c r="AW109" s="40"/>
      <c r="AX109" s="40"/>
      <c r="AY109" s="40"/>
      <c r="AZ109" s="40"/>
      <c r="BA109" s="40"/>
      <c r="BB109" s="40"/>
      <c r="BC109" s="40"/>
      <c r="BD109" s="40"/>
      <c r="BE109" s="40"/>
      <c r="BF109" s="40"/>
      <c r="BG109" s="40"/>
      <c r="BH109" s="40"/>
      <c r="BI109" s="40"/>
      <c r="BJ109" s="40"/>
      <c r="BK109" s="40"/>
      <c r="BL109" s="40"/>
      <c r="BM109" s="40"/>
      <c r="BN109" s="40"/>
      <c r="BO109" s="40"/>
      <c r="BP109" s="40"/>
      <c r="BQ109" s="40"/>
      <c r="BR109" s="40"/>
      <c r="BS109" s="40"/>
      <c r="BT109" s="40"/>
      <c r="BU109" s="40"/>
      <c r="BV109" s="40"/>
      <c r="BW109" s="40"/>
      <c r="BX109" s="40"/>
      <c r="BY109" s="40"/>
      <c r="BZ109" s="40"/>
      <c r="CA109" s="40"/>
      <c r="CB109" s="40"/>
      <c r="CC109" s="40"/>
      <c r="CD109" s="40"/>
      <c r="CE109" s="40"/>
      <c r="CF109" s="40"/>
      <c r="CG109" s="40"/>
      <c r="CH109" s="40"/>
      <c r="CI109" s="40"/>
      <c r="CJ109" s="40"/>
      <c r="CK109" s="40"/>
      <c r="CL109" s="40"/>
      <c r="CM109" s="40"/>
      <c r="CN109" s="40"/>
      <c r="CO109" s="40"/>
      <c r="CP109" s="40"/>
      <c r="CQ109" s="40"/>
      <c r="CR109" s="40"/>
      <c r="CS109" s="40"/>
      <c r="CT109" s="40"/>
      <c r="CU109" s="40"/>
      <c r="CV109" s="40"/>
      <c r="CW109" s="40"/>
    </row>
    <row r="110" spans="1:101" s="20" customFormat="1">
      <c r="B110" s="20" t="s">
        <v>57</v>
      </c>
      <c r="C110" s="82">
        <v>0</v>
      </c>
      <c r="D110" s="82">
        <v>0</v>
      </c>
      <c r="E110" s="82">
        <v>0</v>
      </c>
      <c r="F110" s="82">
        <v>0</v>
      </c>
      <c r="G110" s="82">
        <v>0</v>
      </c>
      <c r="H110" s="82">
        <v>0</v>
      </c>
      <c r="I110" s="82">
        <v>0</v>
      </c>
      <c r="J110" s="82">
        <v>0</v>
      </c>
      <c r="K110" s="82">
        <v>0</v>
      </c>
      <c r="L110" s="83">
        <v>0</v>
      </c>
      <c r="M110" s="82">
        <v>0</v>
      </c>
      <c r="N110" s="82">
        <v>0</v>
      </c>
      <c r="O110" s="82">
        <v>0</v>
      </c>
      <c r="P110" s="82">
        <v>0</v>
      </c>
      <c r="Q110" s="82">
        <v>0</v>
      </c>
      <c r="R110" s="82">
        <v>0</v>
      </c>
      <c r="S110" s="82">
        <v>0</v>
      </c>
      <c r="T110" s="82">
        <v>0</v>
      </c>
      <c r="U110" s="82">
        <v>0</v>
      </c>
      <c r="V110" s="82">
        <v>0</v>
      </c>
      <c r="W110" s="82">
        <v>0</v>
      </c>
      <c r="X110" s="82">
        <v>0</v>
      </c>
      <c r="Y110" s="82">
        <v>0</v>
      </c>
      <c r="Z110" s="82"/>
      <c r="AA110" s="82">
        <v>0</v>
      </c>
      <c r="AB110" s="82">
        <v>0</v>
      </c>
      <c r="AC110" s="82">
        <v>0</v>
      </c>
      <c r="AD110" s="82">
        <v>0</v>
      </c>
      <c r="AE110" s="82">
        <v>0</v>
      </c>
      <c r="AF110" s="82">
        <v>0</v>
      </c>
      <c r="AG110" s="82">
        <v>0</v>
      </c>
      <c r="AH110" s="82">
        <v>0</v>
      </c>
      <c r="AI110" s="82">
        <v>0</v>
      </c>
      <c r="AJ110" s="82">
        <v>0</v>
      </c>
      <c r="AK110" s="82">
        <v>0</v>
      </c>
      <c r="AL110" s="82">
        <v>0</v>
      </c>
      <c r="AM110" s="40"/>
      <c r="AN110" s="40"/>
      <c r="AO110" s="40"/>
      <c r="AP110" s="40"/>
      <c r="AQ110" s="40"/>
      <c r="AR110" s="40"/>
      <c r="AS110" s="40"/>
      <c r="AT110" s="40"/>
      <c r="AU110" s="40"/>
      <c r="AV110" s="40"/>
      <c r="AW110" s="40"/>
      <c r="AX110" s="40"/>
      <c r="AY110" s="40"/>
      <c r="AZ110" s="40"/>
      <c r="BA110" s="40"/>
      <c r="BB110" s="40"/>
      <c r="BC110" s="40"/>
      <c r="BD110" s="40"/>
      <c r="BE110" s="40"/>
      <c r="BF110" s="40"/>
      <c r="BG110" s="40"/>
      <c r="BH110" s="40"/>
      <c r="BI110" s="40"/>
      <c r="BJ110" s="40"/>
      <c r="BK110" s="40"/>
      <c r="BL110" s="40"/>
      <c r="BM110" s="40"/>
      <c r="BN110" s="40"/>
      <c r="BO110" s="40"/>
      <c r="BP110" s="40"/>
      <c r="BQ110" s="40"/>
      <c r="BR110" s="40"/>
      <c r="BS110" s="40"/>
      <c r="BT110" s="40"/>
      <c r="BU110" s="40"/>
      <c r="BV110" s="40"/>
      <c r="BW110" s="40"/>
      <c r="BX110" s="40"/>
      <c r="BY110" s="40"/>
      <c r="BZ110" s="40"/>
      <c r="CA110" s="40"/>
      <c r="CB110" s="40"/>
      <c r="CC110" s="40"/>
      <c r="CD110" s="40"/>
      <c r="CE110" s="40"/>
      <c r="CF110" s="40"/>
      <c r="CG110" s="40"/>
      <c r="CH110" s="40"/>
      <c r="CI110" s="40"/>
      <c r="CJ110" s="40"/>
      <c r="CK110" s="40"/>
      <c r="CL110" s="40"/>
      <c r="CM110" s="40"/>
      <c r="CN110" s="40"/>
      <c r="CO110" s="40"/>
      <c r="CP110" s="40"/>
      <c r="CQ110" s="40"/>
      <c r="CR110" s="40"/>
      <c r="CS110" s="40"/>
      <c r="CT110" s="40"/>
      <c r="CU110" s="40"/>
      <c r="CV110" s="40"/>
      <c r="CW110" s="40"/>
    </row>
    <row r="111" spans="1:101" s="20" customFormat="1">
      <c r="B111" s="20" t="s">
        <v>58</v>
      </c>
      <c r="C111" s="82">
        <v>0</v>
      </c>
      <c r="D111" s="82">
        <v>0</v>
      </c>
      <c r="E111" s="82">
        <v>0</v>
      </c>
      <c r="F111" s="82">
        <v>0</v>
      </c>
      <c r="G111" s="82">
        <v>0</v>
      </c>
      <c r="H111" s="82">
        <v>0</v>
      </c>
      <c r="I111" s="82">
        <v>0</v>
      </c>
      <c r="J111" s="82">
        <v>0</v>
      </c>
      <c r="K111" s="82">
        <v>0</v>
      </c>
      <c r="L111" s="83">
        <v>0</v>
      </c>
      <c r="M111" s="82">
        <v>0</v>
      </c>
      <c r="N111" s="82">
        <v>0</v>
      </c>
      <c r="O111" s="82">
        <v>0</v>
      </c>
      <c r="P111" s="82">
        <v>0</v>
      </c>
      <c r="Q111" s="82">
        <v>0</v>
      </c>
      <c r="R111" s="82">
        <v>0</v>
      </c>
      <c r="S111" s="82">
        <v>0</v>
      </c>
      <c r="T111" s="82">
        <v>0</v>
      </c>
      <c r="U111" s="82">
        <v>0</v>
      </c>
      <c r="V111" s="82">
        <v>0</v>
      </c>
      <c r="W111" s="82">
        <v>0</v>
      </c>
      <c r="X111" s="82">
        <v>0</v>
      </c>
      <c r="Y111" s="82">
        <v>0</v>
      </c>
      <c r="Z111" s="82"/>
      <c r="AA111" s="82">
        <v>0</v>
      </c>
      <c r="AB111" s="82">
        <v>0</v>
      </c>
      <c r="AC111" s="82">
        <v>0</v>
      </c>
      <c r="AD111" s="82">
        <v>0</v>
      </c>
      <c r="AE111" s="82">
        <v>0</v>
      </c>
      <c r="AF111" s="82">
        <v>0</v>
      </c>
      <c r="AG111" s="82">
        <v>0</v>
      </c>
      <c r="AH111" s="82">
        <v>0</v>
      </c>
      <c r="AI111" s="82">
        <v>0</v>
      </c>
      <c r="AJ111" s="82">
        <v>0</v>
      </c>
      <c r="AK111" s="82">
        <v>0</v>
      </c>
      <c r="AL111" s="82">
        <v>0</v>
      </c>
      <c r="AM111" s="40"/>
      <c r="AN111" s="40"/>
      <c r="AO111" s="40"/>
      <c r="AP111" s="40"/>
      <c r="AQ111" s="40"/>
      <c r="AR111" s="40"/>
      <c r="AS111" s="40"/>
      <c r="AT111" s="40"/>
      <c r="AU111" s="40"/>
      <c r="AV111" s="40"/>
      <c r="AW111" s="40"/>
      <c r="AX111" s="40"/>
      <c r="AY111" s="40"/>
      <c r="AZ111" s="40"/>
      <c r="BA111" s="40"/>
      <c r="BB111" s="40"/>
      <c r="BC111" s="40"/>
      <c r="BD111" s="40"/>
      <c r="BE111" s="40"/>
      <c r="BF111" s="40"/>
      <c r="BG111" s="40"/>
      <c r="BH111" s="40"/>
      <c r="BI111" s="40"/>
      <c r="BJ111" s="40"/>
      <c r="BK111" s="40"/>
      <c r="BL111" s="40"/>
      <c r="BM111" s="40"/>
      <c r="BN111" s="40"/>
      <c r="BO111" s="40"/>
      <c r="BP111" s="40"/>
      <c r="BQ111" s="40"/>
      <c r="BR111" s="40"/>
      <c r="BS111" s="40"/>
      <c r="BT111" s="40"/>
      <c r="BU111" s="40"/>
      <c r="BV111" s="40"/>
      <c r="BW111" s="40"/>
      <c r="BX111" s="40"/>
      <c r="BY111" s="40"/>
      <c r="BZ111" s="40"/>
      <c r="CA111" s="40"/>
      <c r="CB111" s="40"/>
      <c r="CC111" s="40"/>
      <c r="CD111" s="40"/>
      <c r="CE111" s="40"/>
      <c r="CF111" s="40"/>
      <c r="CG111" s="40"/>
      <c r="CH111" s="40"/>
      <c r="CI111" s="40"/>
      <c r="CJ111" s="40"/>
      <c r="CK111" s="40"/>
      <c r="CL111" s="40"/>
      <c r="CM111" s="40"/>
      <c r="CN111" s="40"/>
      <c r="CO111" s="40"/>
      <c r="CP111" s="40"/>
      <c r="CQ111" s="40"/>
      <c r="CR111" s="40"/>
      <c r="CS111" s="40"/>
      <c r="CT111" s="40"/>
      <c r="CU111" s="40"/>
      <c r="CV111" s="40"/>
      <c r="CW111" s="40"/>
    </row>
    <row r="112" spans="1:101" s="20" customFormat="1">
      <c r="B112" s="20" t="s">
        <v>59</v>
      </c>
      <c r="C112" s="82">
        <v>0</v>
      </c>
      <c r="D112" s="82">
        <v>0</v>
      </c>
      <c r="E112" s="82">
        <v>0</v>
      </c>
      <c r="F112" s="82">
        <v>0</v>
      </c>
      <c r="G112" s="82">
        <v>0</v>
      </c>
      <c r="H112" s="82">
        <v>0</v>
      </c>
      <c r="I112" s="82">
        <v>0</v>
      </c>
      <c r="J112" s="82">
        <v>0</v>
      </c>
      <c r="K112" s="82">
        <v>0</v>
      </c>
      <c r="L112" s="83">
        <v>0</v>
      </c>
      <c r="M112" s="82">
        <v>0</v>
      </c>
      <c r="N112" s="82">
        <v>0</v>
      </c>
      <c r="O112" s="82">
        <v>0</v>
      </c>
      <c r="P112" s="82">
        <v>0</v>
      </c>
      <c r="Q112" s="82">
        <v>0</v>
      </c>
      <c r="R112" s="82">
        <v>0</v>
      </c>
      <c r="S112" s="82">
        <v>0</v>
      </c>
      <c r="T112" s="82">
        <v>0</v>
      </c>
      <c r="U112" s="82">
        <v>0</v>
      </c>
      <c r="V112" s="82">
        <v>0</v>
      </c>
      <c r="W112" s="82">
        <v>0</v>
      </c>
      <c r="X112" s="82">
        <v>0</v>
      </c>
      <c r="Y112" s="82">
        <v>0</v>
      </c>
      <c r="Z112" s="82"/>
      <c r="AA112" s="82">
        <v>0</v>
      </c>
      <c r="AB112" s="82">
        <v>0</v>
      </c>
      <c r="AC112" s="82">
        <v>0</v>
      </c>
      <c r="AD112" s="82">
        <v>0</v>
      </c>
      <c r="AE112" s="82">
        <v>0</v>
      </c>
      <c r="AF112" s="82">
        <v>0</v>
      </c>
      <c r="AG112" s="82">
        <v>0</v>
      </c>
      <c r="AH112" s="82">
        <v>0</v>
      </c>
      <c r="AI112" s="82">
        <v>0</v>
      </c>
      <c r="AJ112" s="82">
        <v>0</v>
      </c>
      <c r="AK112" s="82">
        <v>0</v>
      </c>
      <c r="AL112" s="82">
        <v>0</v>
      </c>
      <c r="AM112" s="40"/>
      <c r="AN112" s="40"/>
      <c r="AO112" s="40"/>
      <c r="AP112" s="40"/>
      <c r="AQ112" s="40"/>
      <c r="AR112" s="40"/>
      <c r="AS112" s="40"/>
      <c r="AT112" s="40"/>
      <c r="AU112" s="40"/>
      <c r="AV112" s="40"/>
      <c r="AW112" s="40"/>
      <c r="AX112" s="40"/>
      <c r="AY112" s="40"/>
      <c r="AZ112" s="40"/>
      <c r="BA112" s="40"/>
      <c r="BB112" s="40"/>
      <c r="BC112" s="40"/>
      <c r="BD112" s="40"/>
      <c r="BE112" s="40"/>
      <c r="BF112" s="40"/>
      <c r="BG112" s="40"/>
      <c r="BH112" s="40"/>
      <c r="BI112" s="40"/>
      <c r="BJ112" s="40"/>
      <c r="BK112" s="40"/>
      <c r="BL112" s="40"/>
      <c r="BM112" s="40"/>
      <c r="BN112" s="40"/>
      <c r="BO112" s="40"/>
      <c r="BP112" s="40"/>
      <c r="BQ112" s="40"/>
      <c r="BR112" s="40"/>
      <c r="BS112" s="40"/>
      <c r="BT112" s="40"/>
      <c r="BU112" s="40"/>
      <c r="BV112" s="40"/>
      <c r="BW112" s="40"/>
      <c r="BX112" s="40"/>
      <c r="BY112" s="40"/>
      <c r="BZ112" s="40"/>
      <c r="CA112" s="40"/>
      <c r="CB112" s="40"/>
      <c r="CC112" s="40"/>
      <c r="CD112" s="40"/>
      <c r="CE112" s="40"/>
      <c r="CF112" s="40"/>
      <c r="CG112" s="40"/>
      <c r="CH112" s="40"/>
      <c r="CI112" s="40"/>
      <c r="CJ112" s="40"/>
      <c r="CK112" s="40"/>
      <c r="CL112" s="40"/>
      <c r="CM112" s="40"/>
      <c r="CN112" s="40"/>
      <c r="CO112" s="40"/>
      <c r="CP112" s="40"/>
      <c r="CQ112" s="40"/>
      <c r="CR112" s="40"/>
      <c r="CS112" s="40"/>
      <c r="CT112" s="40"/>
      <c r="CU112" s="40"/>
      <c r="CV112" s="40"/>
      <c r="CW112" s="40"/>
    </row>
    <row r="113" spans="1:101" s="20" customFormat="1">
      <c r="B113" s="20" t="s">
        <v>60</v>
      </c>
      <c r="C113" s="82">
        <v>0</v>
      </c>
      <c r="D113" s="82">
        <v>0</v>
      </c>
      <c r="E113" s="82">
        <v>0</v>
      </c>
      <c r="F113" s="82">
        <v>0</v>
      </c>
      <c r="G113" s="82">
        <v>0</v>
      </c>
      <c r="H113" s="82">
        <v>0</v>
      </c>
      <c r="I113" s="82">
        <v>0</v>
      </c>
      <c r="J113" s="82">
        <v>0</v>
      </c>
      <c r="K113" s="82">
        <v>0</v>
      </c>
      <c r="L113" s="83">
        <v>0</v>
      </c>
      <c r="M113" s="82">
        <v>0</v>
      </c>
      <c r="N113" s="82">
        <v>0</v>
      </c>
      <c r="O113" s="82">
        <v>0</v>
      </c>
      <c r="P113" s="82">
        <v>0</v>
      </c>
      <c r="Q113" s="82">
        <v>0</v>
      </c>
      <c r="R113" s="82">
        <v>0</v>
      </c>
      <c r="S113" s="82">
        <v>0</v>
      </c>
      <c r="T113" s="82">
        <v>0</v>
      </c>
      <c r="U113" s="82">
        <v>0</v>
      </c>
      <c r="V113" s="82">
        <v>0</v>
      </c>
      <c r="W113" s="82">
        <v>0</v>
      </c>
      <c r="X113" s="82">
        <v>0</v>
      </c>
      <c r="Y113" s="82">
        <v>0</v>
      </c>
      <c r="Z113" s="82"/>
      <c r="AA113" s="82">
        <v>0</v>
      </c>
      <c r="AB113" s="82">
        <v>0</v>
      </c>
      <c r="AC113" s="82">
        <v>0</v>
      </c>
      <c r="AD113" s="82">
        <v>0</v>
      </c>
      <c r="AE113" s="82">
        <v>0</v>
      </c>
      <c r="AF113" s="82">
        <v>0</v>
      </c>
      <c r="AG113" s="82">
        <v>0</v>
      </c>
      <c r="AH113" s="82">
        <v>0</v>
      </c>
      <c r="AI113" s="82">
        <v>0</v>
      </c>
      <c r="AJ113" s="82">
        <v>0</v>
      </c>
      <c r="AK113" s="82">
        <v>0</v>
      </c>
      <c r="AL113" s="82">
        <v>0</v>
      </c>
      <c r="AM113" s="40"/>
      <c r="AN113" s="40"/>
      <c r="AO113" s="40"/>
      <c r="AP113" s="40"/>
      <c r="AQ113" s="40"/>
      <c r="AR113" s="40"/>
      <c r="AS113" s="40"/>
      <c r="AT113" s="40"/>
      <c r="AU113" s="40"/>
      <c r="AV113" s="40"/>
      <c r="AW113" s="40"/>
      <c r="AX113" s="40"/>
      <c r="AY113" s="40"/>
      <c r="AZ113" s="40"/>
      <c r="BA113" s="40"/>
      <c r="BB113" s="40"/>
      <c r="BC113" s="40"/>
      <c r="BD113" s="40"/>
      <c r="BE113" s="40"/>
      <c r="BF113" s="40"/>
      <c r="BG113" s="40"/>
      <c r="BH113" s="40"/>
      <c r="BI113" s="40"/>
      <c r="BJ113" s="40"/>
      <c r="BK113" s="40"/>
      <c r="BL113" s="40"/>
      <c r="BM113" s="40"/>
      <c r="BN113" s="40"/>
      <c r="BO113" s="40"/>
      <c r="BP113" s="40"/>
      <c r="BQ113" s="40"/>
      <c r="BR113" s="40"/>
      <c r="BS113" s="40"/>
      <c r="BT113" s="40"/>
      <c r="BU113" s="40"/>
      <c r="BV113" s="40"/>
      <c r="BW113" s="40"/>
      <c r="BX113" s="40"/>
      <c r="BY113" s="40"/>
      <c r="BZ113" s="40"/>
      <c r="CA113" s="40"/>
      <c r="CB113" s="40"/>
      <c r="CC113" s="40"/>
      <c r="CD113" s="40"/>
      <c r="CE113" s="40"/>
      <c r="CF113" s="40"/>
      <c r="CG113" s="40"/>
      <c r="CH113" s="40"/>
      <c r="CI113" s="40"/>
      <c r="CJ113" s="40"/>
      <c r="CK113" s="40"/>
      <c r="CL113" s="40"/>
      <c r="CM113" s="40"/>
      <c r="CN113" s="40"/>
      <c r="CO113" s="40"/>
      <c r="CP113" s="40"/>
      <c r="CQ113" s="40"/>
      <c r="CR113" s="40"/>
      <c r="CS113" s="40"/>
      <c r="CT113" s="40"/>
      <c r="CU113" s="40"/>
      <c r="CV113" s="40"/>
      <c r="CW113" s="40"/>
    </row>
    <row r="114" spans="1:101" s="20" customFormat="1">
      <c r="B114" s="20" t="s">
        <v>61</v>
      </c>
      <c r="C114" s="82">
        <v>0</v>
      </c>
      <c r="D114" s="82">
        <v>0</v>
      </c>
      <c r="E114" s="82">
        <v>0</v>
      </c>
      <c r="F114" s="82">
        <v>0</v>
      </c>
      <c r="G114" s="82">
        <v>0</v>
      </c>
      <c r="H114" s="82">
        <v>0</v>
      </c>
      <c r="I114" s="82">
        <v>0</v>
      </c>
      <c r="J114" s="82">
        <v>0</v>
      </c>
      <c r="K114" s="82">
        <v>0</v>
      </c>
      <c r="L114" s="83">
        <v>0</v>
      </c>
      <c r="M114" s="82">
        <v>0</v>
      </c>
      <c r="N114" s="82">
        <v>0</v>
      </c>
      <c r="O114" s="82">
        <v>0</v>
      </c>
      <c r="P114" s="82">
        <v>0</v>
      </c>
      <c r="Q114" s="82">
        <v>0</v>
      </c>
      <c r="R114" s="82">
        <v>0</v>
      </c>
      <c r="S114" s="82">
        <v>0</v>
      </c>
      <c r="T114" s="82">
        <v>0</v>
      </c>
      <c r="U114" s="82">
        <v>0</v>
      </c>
      <c r="V114" s="82">
        <v>0</v>
      </c>
      <c r="W114" s="82">
        <v>0</v>
      </c>
      <c r="X114" s="82">
        <v>0</v>
      </c>
      <c r="Y114" s="82">
        <v>0</v>
      </c>
      <c r="Z114" s="82"/>
      <c r="AA114" s="82">
        <v>0</v>
      </c>
      <c r="AB114" s="82">
        <v>0</v>
      </c>
      <c r="AC114" s="82">
        <v>0</v>
      </c>
      <c r="AD114" s="82">
        <v>0</v>
      </c>
      <c r="AE114" s="82">
        <v>0</v>
      </c>
      <c r="AF114" s="82">
        <v>0</v>
      </c>
      <c r="AG114" s="82">
        <v>0</v>
      </c>
      <c r="AH114" s="82">
        <v>0</v>
      </c>
      <c r="AI114" s="82">
        <v>0</v>
      </c>
      <c r="AJ114" s="82">
        <v>0</v>
      </c>
      <c r="AK114" s="82">
        <v>0</v>
      </c>
      <c r="AL114" s="82">
        <v>0</v>
      </c>
      <c r="AM114" s="40"/>
      <c r="AN114" s="40"/>
      <c r="AO114" s="40"/>
      <c r="AP114" s="40"/>
      <c r="AQ114" s="40"/>
      <c r="AR114" s="40"/>
      <c r="AS114" s="40"/>
      <c r="AT114" s="40"/>
      <c r="AU114" s="40"/>
      <c r="AV114" s="40"/>
      <c r="AW114" s="40"/>
      <c r="AX114" s="40"/>
      <c r="AY114" s="40"/>
      <c r="AZ114" s="40"/>
      <c r="BA114" s="40"/>
      <c r="BB114" s="40"/>
      <c r="BC114" s="40"/>
      <c r="BD114" s="40"/>
      <c r="BE114" s="40"/>
      <c r="BF114" s="40"/>
      <c r="BG114" s="40"/>
      <c r="BH114" s="40"/>
      <c r="BI114" s="40"/>
      <c r="BJ114" s="40"/>
      <c r="BK114" s="40"/>
      <c r="BL114" s="40"/>
      <c r="BM114" s="40"/>
      <c r="BN114" s="40"/>
      <c r="BO114" s="40"/>
      <c r="BP114" s="40"/>
      <c r="BQ114" s="40"/>
      <c r="BR114" s="40"/>
      <c r="BS114" s="40"/>
      <c r="BT114" s="40"/>
      <c r="BU114" s="40"/>
      <c r="BV114" s="40"/>
      <c r="BW114" s="40"/>
      <c r="BX114" s="40"/>
      <c r="BY114" s="40"/>
      <c r="BZ114" s="40"/>
      <c r="CA114" s="40"/>
      <c r="CB114" s="40"/>
      <c r="CC114" s="40"/>
      <c r="CD114" s="40"/>
      <c r="CE114" s="40"/>
      <c r="CF114" s="40"/>
      <c r="CG114" s="40"/>
      <c r="CH114" s="40"/>
      <c r="CI114" s="40"/>
      <c r="CJ114" s="40"/>
      <c r="CK114" s="40"/>
      <c r="CL114" s="40"/>
      <c r="CM114" s="40"/>
      <c r="CN114" s="40"/>
      <c r="CO114" s="40"/>
      <c r="CP114" s="40"/>
      <c r="CQ114" s="40"/>
      <c r="CR114" s="40"/>
      <c r="CS114" s="40"/>
      <c r="CT114" s="40"/>
      <c r="CU114" s="40"/>
      <c r="CV114" s="40"/>
      <c r="CW114" s="40"/>
    </row>
    <row r="115" spans="1:101" s="20" customFormat="1">
      <c r="B115" s="20" t="s">
        <v>62</v>
      </c>
      <c r="C115" s="82">
        <v>0</v>
      </c>
      <c r="D115" s="82">
        <v>0</v>
      </c>
      <c r="E115" s="82">
        <v>0</v>
      </c>
      <c r="F115" s="82">
        <v>0</v>
      </c>
      <c r="G115" s="82">
        <v>0</v>
      </c>
      <c r="H115" s="82">
        <v>0</v>
      </c>
      <c r="I115" s="82">
        <v>0</v>
      </c>
      <c r="J115" s="82">
        <v>0</v>
      </c>
      <c r="K115" s="82">
        <v>0</v>
      </c>
      <c r="L115" s="83">
        <v>0</v>
      </c>
      <c r="M115" s="82">
        <v>0</v>
      </c>
      <c r="N115" s="82">
        <v>0</v>
      </c>
      <c r="O115" s="82">
        <v>0</v>
      </c>
      <c r="P115" s="82">
        <v>0</v>
      </c>
      <c r="Q115" s="82">
        <v>0</v>
      </c>
      <c r="R115" s="82">
        <v>0</v>
      </c>
      <c r="S115" s="82">
        <v>0</v>
      </c>
      <c r="T115" s="82">
        <v>0</v>
      </c>
      <c r="U115" s="82">
        <v>0</v>
      </c>
      <c r="V115" s="82">
        <v>0</v>
      </c>
      <c r="W115" s="82">
        <v>0</v>
      </c>
      <c r="X115" s="82">
        <v>0</v>
      </c>
      <c r="Y115" s="82">
        <v>0</v>
      </c>
      <c r="Z115" s="82"/>
      <c r="AA115" s="82">
        <v>0</v>
      </c>
      <c r="AB115" s="82">
        <v>0</v>
      </c>
      <c r="AC115" s="82">
        <v>0</v>
      </c>
      <c r="AD115" s="82">
        <v>0</v>
      </c>
      <c r="AE115" s="82">
        <v>0</v>
      </c>
      <c r="AF115" s="82">
        <v>0</v>
      </c>
      <c r="AG115" s="82">
        <v>0</v>
      </c>
      <c r="AH115" s="82">
        <v>0</v>
      </c>
      <c r="AI115" s="82">
        <v>0</v>
      </c>
      <c r="AJ115" s="82">
        <v>0</v>
      </c>
      <c r="AK115" s="82">
        <v>0</v>
      </c>
      <c r="AL115" s="82">
        <v>0</v>
      </c>
      <c r="AM115" s="40"/>
      <c r="AN115" s="40"/>
      <c r="AO115" s="40"/>
      <c r="AP115" s="40"/>
      <c r="AQ115" s="40"/>
      <c r="AR115" s="40"/>
      <c r="AS115" s="40"/>
      <c r="AT115" s="40"/>
      <c r="AU115" s="40"/>
      <c r="AV115" s="40"/>
      <c r="AW115" s="40"/>
      <c r="AX115" s="40"/>
      <c r="AY115" s="40"/>
      <c r="AZ115" s="40"/>
      <c r="BA115" s="40"/>
      <c r="BB115" s="40"/>
      <c r="BC115" s="40"/>
      <c r="BD115" s="40"/>
      <c r="BE115" s="40"/>
      <c r="BF115" s="40"/>
      <c r="BG115" s="40"/>
      <c r="BH115" s="40"/>
      <c r="BI115" s="40"/>
      <c r="BJ115" s="40"/>
      <c r="BK115" s="40"/>
      <c r="BL115" s="40"/>
      <c r="BM115" s="40"/>
      <c r="BN115" s="40"/>
      <c r="BO115" s="40"/>
      <c r="BP115" s="40"/>
      <c r="BQ115" s="40"/>
      <c r="BR115" s="40"/>
      <c r="BS115" s="40"/>
      <c r="BT115" s="40"/>
      <c r="BU115" s="40"/>
      <c r="BV115" s="40"/>
      <c r="BW115" s="40"/>
      <c r="BX115" s="40"/>
      <c r="BY115" s="40"/>
      <c r="BZ115" s="40"/>
      <c r="CA115" s="40"/>
      <c r="CB115" s="40"/>
      <c r="CC115" s="40"/>
      <c r="CD115" s="40"/>
      <c r="CE115" s="40"/>
      <c r="CF115" s="40"/>
      <c r="CG115" s="40"/>
      <c r="CH115" s="40"/>
      <c r="CI115" s="40"/>
      <c r="CJ115" s="40"/>
      <c r="CK115" s="40"/>
      <c r="CL115" s="40"/>
      <c r="CM115" s="40"/>
      <c r="CN115" s="40"/>
      <c r="CO115" s="40"/>
      <c r="CP115" s="40"/>
      <c r="CQ115" s="40"/>
      <c r="CR115" s="40"/>
      <c r="CS115" s="40"/>
      <c r="CT115" s="40"/>
      <c r="CU115" s="40"/>
      <c r="CV115" s="40"/>
      <c r="CW115" s="40"/>
    </row>
    <row r="116" spans="1:101" s="20" customFormat="1">
      <c r="B116" s="20" t="s">
        <v>63</v>
      </c>
      <c r="C116" s="82">
        <v>0</v>
      </c>
      <c r="D116" s="82">
        <v>0</v>
      </c>
      <c r="E116" s="82">
        <v>0</v>
      </c>
      <c r="F116" s="82">
        <v>0</v>
      </c>
      <c r="G116" s="82">
        <v>0</v>
      </c>
      <c r="H116" s="82">
        <v>0</v>
      </c>
      <c r="I116" s="82">
        <v>0</v>
      </c>
      <c r="J116" s="82">
        <v>0</v>
      </c>
      <c r="K116" s="82">
        <v>0</v>
      </c>
      <c r="L116" s="83">
        <v>0</v>
      </c>
      <c r="M116" s="82">
        <v>0</v>
      </c>
      <c r="N116" s="82">
        <v>0</v>
      </c>
      <c r="O116" s="82">
        <v>0</v>
      </c>
      <c r="P116" s="82">
        <v>0</v>
      </c>
      <c r="Q116" s="82">
        <v>0</v>
      </c>
      <c r="R116" s="82">
        <v>0</v>
      </c>
      <c r="S116" s="82">
        <v>0</v>
      </c>
      <c r="T116" s="82">
        <v>0</v>
      </c>
      <c r="U116" s="82">
        <v>0</v>
      </c>
      <c r="V116" s="82">
        <v>0</v>
      </c>
      <c r="W116" s="82">
        <v>0</v>
      </c>
      <c r="X116" s="82">
        <v>0</v>
      </c>
      <c r="Y116" s="82">
        <v>0</v>
      </c>
      <c r="Z116" s="82"/>
      <c r="AA116" s="82">
        <v>0</v>
      </c>
      <c r="AB116" s="82">
        <v>0</v>
      </c>
      <c r="AC116" s="82">
        <v>0</v>
      </c>
      <c r="AD116" s="82">
        <v>0</v>
      </c>
      <c r="AE116" s="82">
        <v>0</v>
      </c>
      <c r="AF116" s="82">
        <v>0</v>
      </c>
      <c r="AG116" s="82">
        <v>0</v>
      </c>
      <c r="AH116" s="82">
        <v>0</v>
      </c>
      <c r="AI116" s="82">
        <v>0</v>
      </c>
      <c r="AJ116" s="82">
        <v>0</v>
      </c>
      <c r="AK116" s="82">
        <v>0</v>
      </c>
      <c r="AL116" s="82">
        <v>0</v>
      </c>
      <c r="AM116" s="40"/>
      <c r="AN116" s="40"/>
      <c r="AO116" s="40"/>
      <c r="AP116" s="40"/>
      <c r="AQ116" s="40"/>
      <c r="AR116" s="40"/>
      <c r="AS116" s="40"/>
      <c r="AT116" s="40"/>
      <c r="AU116" s="40"/>
      <c r="AV116" s="40"/>
      <c r="AW116" s="40"/>
      <c r="AX116" s="40"/>
      <c r="AY116" s="40"/>
      <c r="AZ116" s="40"/>
      <c r="BA116" s="40"/>
      <c r="BB116" s="40"/>
      <c r="BC116" s="40"/>
      <c r="BD116" s="40"/>
      <c r="BE116" s="40"/>
      <c r="BF116" s="40"/>
      <c r="BG116" s="40"/>
      <c r="BH116" s="40"/>
      <c r="BI116" s="40"/>
      <c r="BJ116" s="40"/>
      <c r="BK116" s="40"/>
      <c r="BL116" s="40"/>
      <c r="BM116" s="40"/>
      <c r="BN116" s="40"/>
      <c r="BO116" s="40"/>
      <c r="BP116" s="40"/>
      <c r="BQ116" s="40"/>
      <c r="BR116" s="40"/>
      <c r="BS116" s="40"/>
      <c r="BT116" s="40"/>
      <c r="BU116" s="40"/>
      <c r="BV116" s="40"/>
      <c r="BW116" s="40"/>
      <c r="BX116" s="40"/>
      <c r="BY116" s="40"/>
      <c r="BZ116" s="40"/>
      <c r="CA116" s="40"/>
      <c r="CB116" s="40"/>
      <c r="CC116" s="40"/>
      <c r="CD116" s="40"/>
      <c r="CE116" s="40"/>
      <c r="CF116" s="40"/>
      <c r="CG116" s="40"/>
      <c r="CH116" s="40"/>
      <c r="CI116" s="40"/>
      <c r="CJ116" s="40"/>
      <c r="CK116" s="40"/>
      <c r="CL116" s="40"/>
      <c r="CM116" s="40"/>
      <c r="CN116" s="40"/>
      <c r="CO116" s="40"/>
      <c r="CP116" s="40"/>
      <c r="CQ116" s="40"/>
      <c r="CR116" s="40"/>
      <c r="CS116" s="40"/>
      <c r="CT116" s="40"/>
      <c r="CU116" s="40"/>
      <c r="CV116" s="40"/>
      <c r="CW116" s="40"/>
    </row>
    <row r="117" spans="1:101" s="20" customFormat="1">
      <c r="B117" s="20" t="s">
        <v>64</v>
      </c>
      <c r="C117" s="82">
        <v>0</v>
      </c>
      <c r="D117" s="82">
        <v>0</v>
      </c>
      <c r="E117" s="82">
        <v>0</v>
      </c>
      <c r="F117" s="82">
        <v>0</v>
      </c>
      <c r="G117" s="82">
        <v>0</v>
      </c>
      <c r="H117" s="82">
        <v>0</v>
      </c>
      <c r="I117" s="82">
        <v>0</v>
      </c>
      <c r="J117" s="82">
        <v>0</v>
      </c>
      <c r="K117" s="82">
        <v>0</v>
      </c>
      <c r="L117" s="83">
        <v>0</v>
      </c>
      <c r="M117" s="82">
        <v>0</v>
      </c>
      <c r="N117" s="82">
        <v>0</v>
      </c>
      <c r="O117" s="82">
        <v>0</v>
      </c>
      <c r="P117" s="82">
        <v>0</v>
      </c>
      <c r="Q117" s="82">
        <v>0</v>
      </c>
      <c r="R117" s="82">
        <v>0</v>
      </c>
      <c r="S117" s="82">
        <v>0</v>
      </c>
      <c r="T117" s="82">
        <v>0</v>
      </c>
      <c r="U117" s="82">
        <v>0</v>
      </c>
      <c r="V117" s="82">
        <v>0</v>
      </c>
      <c r="W117" s="82">
        <v>0</v>
      </c>
      <c r="X117" s="82">
        <v>0</v>
      </c>
      <c r="Y117" s="82">
        <v>0</v>
      </c>
      <c r="Z117" s="82"/>
      <c r="AA117" s="82">
        <v>0</v>
      </c>
      <c r="AB117" s="82">
        <v>0</v>
      </c>
      <c r="AC117" s="82">
        <v>0</v>
      </c>
      <c r="AD117" s="82">
        <v>0</v>
      </c>
      <c r="AE117" s="82">
        <v>0</v>
      </c>
      <c r="AF117" s="82">
        <v>0</v>
      </c>
      <c r="AG117" s="82">
        <v>0</v>
      </c>
      <c r="AH117" s="82">
        <v>0</v>
      </c>
      <c r="AI117" s="82">
        <v>0</v>
      </c>
      <c r="AJ117" s="82">
        <v>0</v>
      </c>
      <c r="AK117" s="82">
        <v>0</v>
      </c>
      <c r="AL117" s="82">
        <v>0</v>
      </c>
      <c r="AM117" s="40"/>
      <c r="AN117" s="40"/>
      <c r="AO117" s="40"/>
      <c r="AP117" s="40"/>
      <c r="AQ117" s="40"/>
      <c r="AR117" s="40"/>
      <c r="AS117" s="40"/>
      <c r="AT117" s="40"/>
      <c r="AU117" s="40"/>
      <c r="AV117" s="40"/>
      <c r="AW117" s="40"/>
      <c r="AX117" s="40"/>
      <c r="AY117" s="40"/>
      <c r="AZ117" s="40"/>
      <c r="BA117" s="40"/>
      <c r="BB117" s="40"/>
      <c r="BC117" s="40"/>
      <c r="BD117" s="40"/>
      <c r="BE117" s="40"/>
      <c r="BF117" s="40"/>
      <c r="BG117" s="40"/>
      <c r="BH117" s="40"/>
      <c r="BI117" s="40"/>
      <c r="BJ117" s="40"/>
      <c r="BK117" s="40"/>
      <c r="BL117" s="40"/>
      <c r="BM117" s="40"/>
      <c r="BN117" s="40"/>
      <c r="BO117" s="40"/>
      <c r="BP117" s="40"/>
      <c r="BQ117" s="40"/>
      <c r="BR117" s="40"/>
      <c r="BS117" s="40"/>
      <c r="BT117" s="40"/>
      <c r="BU117" s="40"/>
      <c r="BV117" s="40"/>
      <c r="BW117" s="40"/>
      <c r="BX117" s="40"/>
      <c r="BY117" s="40"/>
      <c r="BZ117" s="40"/>
      <c r="CA117" s="40"/>
      <c r="CB117" s="40"/>
      <c r="CC117" s="40"/>
      <c r="CD117" s="40"/>
      <c r="CE117" s="40"/>
      <c r="CF117" s="40"/>
      <c r="CG117" s="40"/>
      <c r="CH117" s="40"/>
      <c r="CI117" s="40"/>
      <c r="CJ117" s="40"/>
      <c r="CK117" s="40"/>
      <c r="CL117" s="40"/>
      <c r="CM117" s="40"/>
      <c r="CN117" s="40"/>
      <c r="CO117" s="40"/>
      <c r="CP117" s="40"/>
      <c r="CQ117" s="40"/>
      <c r="CR117" s="40"/>
      <c r="CS117" s="40"/>
      <c r="CT117" s="40"/>
      <c r="CU117" s="40"/>
      <c r="CV117" s="40"/>
      <c r="CW117" s="40"/>
    </row>
    <row r="118" spans="1:101" s="20" customFormat="1">
      <c r="B118" s="20" t="s">
        <v>65</v>
      </c>
      <c r="C118" s="82">
        <v>0</v>
      </c>
      <c r="D118" s="82">
        <v>0</v>
      </c>
      <c r="E118" s="82">
        <v>0</v>
      </c>
      <c r="F118" s="82">
        <v>0</v>
      </c>
      <c r="G118" s="82">
        <v>0</v>
      </c>
      <c r="H118" s="82">
        <v>0</v>
      </c>
      <c r="I118" s="82">
        <v>0</v>
      </c>
      <c r="J118" s="82">
        <v>0</v>
      </c>
      <c r="K118" s="82">
        <v>0</v>
      </c>
      <c r="L118" s="83">
        <v>0</v>
      </c>
      <c r="M118" s="82">
        <v>0</v>
      </c>
      <c r="N118" s="82">
        <v>0</v>
      </c>
      <c r="O118" s="82">
        <v>0</v>
      </c>
      <c r="P118" s="82">
        <v>0</v>
      </c>
      <c r="Q118" s="82">
        <v>0</v>
      </c>
      <c r="R118" s="82">
        <v>0</v>
      </c>
      <c r="S118" s="82">
        <v>0</v>
      </c>
      <c r="T118" s="82">
        <v>0</v>
      </c>
      <c r="U118" s="82">
        <v>0</v>
      </c>
      <c r="V118" s="82">
        <v>0</v>
      </c>
      <c r="W118" s="82">
        <v>0</v>
      </c>
      <c r="X118" s="82">
        <v>0</v>
      </c>
      <c r="Y118" s="82">
        <v>0</v>
      </c>
      <c r="Z118" s="82"/>
      <c r="AA118" s="82">
        <v>0</v>
      </c>
      <c r="AB118" s="82">
        <v>0</v>
      </c>
      <c r="AC118" s="82">
        <v>0</v>
      </c>
      <c r="AD118" s="82">
        <v>0</v>
      </c>
      <c r="AE118" s="82">
        <v>0</v>
      </c>
      <c r="AF118" s="82">
        <v>0</v>
      </c>
      <c r="AG118" s="82">
        <v>0</v>
      </c>
      <c r="AH118" s="82">
        <v>0</v>
      </c>
      <c r="AI118" s="82">
        <v>0</v>
      </c>
      <c r="AJ118" s="82">
        <v>0</v>
      </c>
      <c r="AK118" s="82">
        <v>0</v>
      </c>
      <c r="AL118" s="82">
        <v>0</v>
      </c>
      <c r="AM118" s="40"/>
      <c r="AN118" s="40"/>
      <c r="AO118" s="40"/>
      <c r="AP118" s="40"/>
      <c r="AQ118" s="40"/>
      <c r="AR118" s="40"/>
      <c r="AS118" s="40"/>
      <c r="AT118" s="40"/>
      <c r="AU118" s="40"/>
      <c r="AV118" s="40"/>
      <c r="AW118" s="40"/>
      <c r="AX118" s="40"/>
      <c r="AY118" s="40"/>
      <c r="AZ118" s="40"/>
      <c r="BA118" s="40"/>
      <c r="BB118" s="40"/>
      <c r="BC118" s="40"/>
      <c r="BD118" s="40"/>
      <c r="BE118" s="40"/>
      <c r="BF118" s="40"/>
      <c r="BG118" s="40"/>
      <c r="BH118" s="40"/>
      <c r="BI118" s="40"/>
      <c r="BJ118" s="40"/>
      <c r="BK118" s="40"/>
      <c r="BL118" s="40"/>
      <c r="BM118" s="40"/>
      <c r="BN118" s="40"/>
      <c r="BO118" s="40"/>
      <c r="BP118" s="40"/>
      <c r="BQ118" s="40"/>
      <c r="BR118" s="40"/>
      <c r="BS118" s="40"/>
      <c r="BT118" s="40"/>
      <c r="BU118" s="40"/>
      <c r="BV118" s="40"/>
      <c r="BW118" s="40"/>
      <c r="BX118" s="40"/>
      <c r="BY118" s="40"/>
      <c r="BZ118" s="40"/>
      <c r="CA118" s="40"/>
      <c r="CB118" s="40"/>
      <c r="CC118" s="40"/>
      <c r="CD118" s="40"/>
      <c r="CE118" s="40"/>
      <c r="CF118" s="40"/>
      <c r="CG118" s="40"/>
      <c r="CH118" s="40"/>
      <c r="CI118" s="40"/>
      <c r="CJ118" s="40"/>
      <c r="CK118" s="40"/>
      <c r="CL118" s="40"/>
      <c r="CM118" s="40"/>
      <c r="CN118" s="40"/>
      <c r="CO118" s="40"/>
      <c r="CP118" s="40"/>
      <c r="CQ118" s="40"/>
      <c r="CR118" s="40"/>
      <c r="CS118" s="40"/>
      <c r="CT118" s="40"/>
      <c r="CU118" s="40"/>
      <c r="CV118" s="40"/>
      <c r="CW118" s="40"/>
    </row>
    <row r="119" spans="1:101" s="20" customFormat="1">
      <c r="B119" s="20" t="s">
        <v>66</v>
      </c>
      <c r="C119" s="82">
        <v>0</v>
      </c>
      <c r="D119" s="82">
        <v>0</v>
      </c>
      <c r="E119" s="82">
        <v>0</v>
      </c>
      <c r="F119" s="82">
        <v>0</v>
      </c>
      <c r="G119" s="82">
        <v>0</v>
      </c>
      <c r="H119" s="82">
        <v>0</v>
      </c>
      <c r="I119" s="82">
        <v>0</v>
      </c>
      <c r="J119" s="82">
        <v>0</v>
      </c>
      <c r="K119" s="82">
        <v>0</v>
      </c>
      <c r="L119" s="83">
        <v>0</v>
      </c>
      <c r="M119" s="82">
        <v>0</v>
      </c>
      <c r="N119" s="82">
        <v>0</v>
      </c>
      <c r="O119" s="82">
        <v>0</v>
      </c>
      <c r="P119" s="82">
        <v>0</v>
      </c>
      <c r="Q119" s="82">
        <v>0</v>
      </c>
      <c r="R119" s="82">
        <v>0</v>
      </c>
      <c r="S119" s="82">
        <v>0</v>
      </c>
      <c r="T119" s="82">
        <v>0</v>
      </c>
      <c r="U119" s="82">
        <v>0</v>
      </c>
      <c r="V119" s="82">
        <v>0</v>
      </c>
      <c r="W119" s="82">
        <v>0</v>
      </c>
      <c r="X119" s="82">
        <v>0</v>
      </c>
      <c r="Y119" s="82">
        <v>0</v>
      </c>
      <c r="Z119" s="82"/>
      <c r="AA119" s="82">
        <v>0</v>
      </c>
      <c r="AB119" s="82">
        <v>0</v>
      </c>
      <c r="AC119" s="82">
        <v>0</v>
      </c>
      <c r="AD119" s="82">
        <v>0</v>
      </c>
      <c r="AE119" s="82">
        <v>0</v>
      </c>
      <c r="AF119" s="82">
        <v>0</v>
      </c>
      <c r="AG119" s="82">
        <v>0</v>
      </c>
      <c r="AH119" s="82">
        <v>0</v>
      </c>
      <c r="AI119" s="82">
        <v>0</v>
      </c>
      <c r="AJ119" s="82">
        <v>0</v>
      </c>
      <c r="AK119" s="82">
        <v>0</v>
      </c>
      <c r="AL119" s="82">
        <v>0</v>
      </c>
      <c r="AM119" s="40"/>
      <c r="AN119" s="40"/>
      <c r="AO119" s="40"/>
      <c r="AP119" s="40"/>
      <c r="AQ119" s="40"/>
      <c r="AR119" s="40"/>
      <c r="AS119" s="40"/>
      <c r="AT119" s="40"/>
      <c r="AU119" s="40"/>
      <c r="AV119" s="40"/>
      <c r="AW119" s="40"/>
      <c r="AX119" s="40"/>
      <c r="AY119" s="40"/>
      <c r="AZ119" s="40"/>
      <c r="BA119" s="40"/>
      <c r="BB119" s="40"/>
      <c r="BC119" s="40"/>
      <c r="BD119" s="40"/>
      <c r="BE119" s="40"/>
      <c r="BF119" s="40"/>
      <c r="BG119" s="40"/>
      <c r="BH119" s="40"/>
      <c r="BI119" s="40"/>
      <c r="BJ119" s="40"/>
      <c r="BK119" s="40"/>
      <c r="BL119" s="40"/>
      <c r="BM119" s="40"/>
      <c r="BN119" s="40"/>
      <c r="BO119" s="40"/>
      <c r="BP119" s="40"/>
      <c r="BQ119" s="40"/>
      <c r="BR119" s="40"/>
      <c r="BS119" s="40"/>
      <c r="BT119" s="40"/>
      <c r="BU119" s="40"/>
      <c r="BV119" s="40"/>
      <c r="BW119" s="40"/>
      <c r="BX119" s="40"/>
      <c r="BY119" s="40"/>
      <c r="BZ119" s="40"/>
      <c r="CA119" s="40"/>
      <c r="CB119" s="40"/>
      <c r="CC119" s="40"/>
      <c r="CD119" s="40"/>
      <c r="CE119" s="40"/>
      <c r="CF119" s="40"/>
      <c r="CG119" s="40"/>
      <c r="CH119" s="40"/>
      <c r="CI119" s="40"/>
      <c r="CJ119" s="40"/>
      <c r="CK119" s="40"/>
      <c r="CL119" s="40"/>
      <c r="CM119" s="40"/>
      <c r="CN119" s="40"/>
      <c r="CO119" s="40"/>
      <c r="CP119" s="40"/>
      <c r="CQ119" s="40"/>
      <c r="CR119" s="40"/>
      <c r="CS119" s="40"/>
      <c r="CT119" s="40"/>
      <c r="CU119" s="40"/>
      <c r="CV119" s="40"/>
      <c r="CW119" s="40"/>
    </row>
    <row r="120" spans="1:101" s="20" customFormat="1">
      <c r="B120" s="20" t="s">
        <v>67</v>
      </c>
      <c r="C120" s="82">
        <v>0</v>
      </c>
      <c r="D120" s="82">
        <v>0</v>
      </c>
      <c r="E120" s="82">
        <v>0</v>
      </c>
      <c r="F120" s="82">
        <v>0</v>
      </c>
      <c r="G120" s="82">
        <v>0</v>
      </c>
      <c r="H120" s="82">
        <v>0</v>
      </c>
      <c r="I120" s="82">
        <v>0</v>
      </c>
      <c r="J120" s="82">
        <v>0</v>
      </c>
      <c r="K120" s="82">
        <v>0</v>
      </c>
      <c r="L120" s="83">
        <v>0</v>
      </c>
      <c r="M120" s="82">
        <v>0</v>
      </c>
      <c r="N120" s="82">
        <v>0</v>
      </c>
      <c r="O120" s="82">
        <v>0</v>
      </c>
      <c r="P120" s="82">
        <v>0</v>
      </c>
      <c r="Q120" s="82">
        <v>0</v>
      </c>
      <c r="R120" s="82">
        <v>0</v>
      </c>
      <c r="S120" s="82">
        <v>0</v>
      </c>
      <c r="T120" s="82">
        <v>0</v>
      </c>
      <c r="U120" s="82">
        <v>0</v>
      </c>
      <c r="V120" s="82">
        <v>0</v>
      </c>
      <c r="W120" s="82">
        <v>0</v>
      </c>
      <c r="X120" s="82">
        <v>0</v>
      </c>
      <c r="Y120" s="82">
        <v>0</v>
      </c>
      <c r="Z120" s="82"/>
      <c r="AA120" s="82">
        <v>0</v>
      </c>
      <c r="AB120" s="82">
        <v>0</v>
      </c>
      <c r="AC120" s="82">
        <v>0</v>
      </c>
      <c r="AD120" s="82">
        <v>0</v>
      </c>
      <c r="AE120" s="82">
        <v>0</v>
      </c>
      <c r="AF120" s="82">
        <v>0</v>
      </c>
      <c r="AG120" s="82">
        <v>0</v>
      </c>
      <c r="AH120" s="82">
        <v>0</v>
      </c>
      <c r="AI120" s="82">
        <v>0</v>
      </c>
      <c r="AJ120" s="82">
        <v>0</v>
      </c>
      <c r="AK120" s="82">
        <v>0</v>
      </c>
      <c r="AL120" s="82">
        <v>0</v>
      </c>
      <c r="AM120" s="40"/>
      <c r="AN120" s="40"/>
      <c r="AO120" s="40"/>
      <c r="AP120" s="40"/>
      <c r="AQ120" s="40"/>
      <c r="AR120" s="40"/>
      <c r="AS120" s="40"/>
      <c r="AT120" s="40"/>
      <c r="AU120" s="40"/>
      <c r="AV120" s="40"/>
      <c r="AW120" s="40"/>
      <c r="AX120" s="40"/>
      <c r="AY120" s="40"/>
      <c r="AZ120" s="40"/>
      <c r="BA120" s="40"/>
      <c r="BB120" s="40"/>
      <c r="BC120" s="40"/>
      <c r="BD120" s="40"/>
      <c r="BE120" s="40"/>
      <c r="BF120" s="40"/>
      <c r="BG120" s="40"/>
      <c r="BH120" s="40"/>
      <c r="BI120" s="40"/>
      <c r="BJ120" s="40"/>
      <c r="BK120" s="40"/>
      <c r="BL120" s="40"/>
      <c r="BM120" s="40"/>
      <c r="BN120" s="40"/>
      <c r="BO120" s="40"/>
      <c r="BP120" s="40"/>
      <c r="BQ120" s="40"/>
      <c r="BR120" s="40"/>
      <c r="BS120" s="40"/>
      <c r="BT120" s="40"/>
      <c r="BU120" s="40"/>
      <c r="BV120" s="40"/>
      <c r="BW120" s="40"/>
      <c r="BX120" s="40"/>
      <c r="BY120" s="40"/>
      <c r="BZ120" s="40"/>
      <c r="CA120" s="40"/>
      <c r="CB120" s="40"/>
      <c r="CC120" s="40"/>
      <c r="CD120" s="40"/>
      <c r="CE120" s="40"/>
      <c r="CF120" s="40"/>
      <c r="CG120" s="40"/>
      <c r="CH120" s="40"/>
      <c r="CI120" s="40"/>
      <c r="CJ120" s="40"/>
      <c r="CK120" s="40"/>
      <c r="CL120" s="40"/>
      <c r="CM120" s="40"/>
      <c r="CN120" s="40"/>
      <c r="CO120" s="40"/>
      <c r="CP120" s="40"/>
      <c r="CQ120" s="40"/>
      <c r="CR120" s="40"/>
      <c r="CS120" s="40"/>
      <c r="CT120" s="40"/>
      <c r="CU120" s="40"/>
      <c r="CV120" s="40"/>
      <c r="CW120" s="40"/>
    </row>
    <row r="121" spans="1:101" s="20" customFormat="1">
      <c r="B121" s="20" t="s">
        <v>68</v>
      </c>
      <c r="C121" s="82">
        <v>0</v>
      </c>
      <c r="D121" s="82">
        <v>0</v>
      </c>
      <c r="E121" s="82">
        <v>0</v>
      </c>
      <c r="F121" s="82">
        <v>0</v>
      </c>
      <c r="G121" s="82">
        <v>0</v>
      </c>
      <c r="H121" s="82">
        <v>0</v>
      </c>
      <c r="I121" s="82">
        <v>0</v>
      </c>
      <c r="J121" s="82">
        <v>0</v>
      </c>
      <c r="K121" s="82">
        <v>0</v>
      </c>
      <c r="L121" s="83">
        <v>0</v>
      </c>
      <c r="M121" s="82">
        <v>0</v>
      </c>
      <c r="N121" s="82">
        <v>0</v>
      </c>
      <c r="O121" s="82">
        <v>0</v>
      </c>
      <c r="P121" s="82">
        <v>0</v>
      </c>
      <c r="Q121" s="82">
        <v>0</v>
      </c>
      <c r="R121" s="82">
        <v>0</v>
      </c>
      <c r="S121" s="82">
        <v>0</v>
      </c>
      <c r="T121" s="82">
        <v>0</v>
      </c>
      <c r="U121" s="82">
        <v>0</v>
      </c>
      <c r="V121" s="82">
        <v>0</v>
      </c>
      <c r="W121" s="82">
        <v>0</v>
      </c>
      <c r="X121" s="82">
        <v>0</v>
      </c>
      <c r="Y121" s="82">
        <v>0</v>
      </c>
      <c r="Z121" s="82"/>
      <c r="AA121" s="82">
        <v>0</v>
      </c>
      <c r="AB121" s="82">
        <v>0</v>
      </c>
      <c r="AC121" s="82">
        <v>0</v>
      </c>
      <c r="AD121" s="82">
        <v>0</v>
      </c>
      <c r="AE121" s="82">
        <v>0</v>
      </c>
      <c r="AF121" s="82">
        <v>0</v>
      </c>
      <c r="AG121" s="82">
        <v>0</v>
      </c>
      <c r="AH121" s="82">
        <v>0</v>
      </c>
      <c r="AI121" s="82">
        <v>0</v>
      </c>
      <c r="AJ121" s="82">
        <v>0</v>
      </c>
      <c r="AK121" s="82">
        <v>0</v>
      </c>
      <c r="AL121" s="82">
        <v>0</v>
      </c>
      <c r="AM121" s="40"/>
      <c r="AN121" s="40"/>
      <c r="AO121" s="40"/>
      <c r="AP121" s="40"/>
      <c r="AQ121" s="40"/>
      <c r="AR121" s="40"/>
      <c r="AS121" s="40"/>
      <c r="AT121" s="40"/>
      <c r="AU121" s="40"/>
      <c r="AV121" s="40"/>
      <c r="AW121" s="40"/>
      <c r="AX121" s="40"/>
      <c r="AY121" s="40"/>
      <c r="AZ121" s="40"/>
      <c r="BA121" s="40"/>
      <c r="BB121" s="40"/>
      <c r="BC121" s="40"/>
      <c r="BD121" s="40"/>
      <c r="BE121" s="40"/>
      <c r="BF121" s="40"/>
      <c r="BG121" s="40"/>
      <c r="BH121" s="40"/>
      <c r="BI121" s="40"/>
      <c r="BJ121" s="40"/>
      <c r="BK121" s="40"/>
      <c r="BL121" s="40"/>
      <c r="BM121" s="40"/>
      <c r="BN121" s="40"/>
      <c r="BO121" s="40"/>
      <c r="BP121" s="40"/>
      <c r="BQ121" s="40"/>
      <c r="BR121" s="40"/>
      <c r="BS121" s="40"/>
      <c r="BT121" s="40"/>
      <c r="BU121" s="40"/>
      <c r="BV121" s="40"/>
      <c r="BW121" s="40"/>
      <c r="BX121" s="40"/>
      <c r="BY121" s="40"/>
      <c r="BZ121" s="40"/>
      <c r="CA121" s="40"/>
      <c r="CB121" s="40"/>
      <c r="CC121" s="40"/>
      <c r="CD121" s="40"/>
      <c r="CE121" s="40"/>
      <c r="CF121" s="40"/>
      <c r="CG121" s="40"/>
      <c r="CH121" s="40"/>
      <c r="CI121" s="40"/>
      <c r="CJ121" s="40"/>
      <c r="CK121" s="40"/>
      <c r="CL121" s="40"/>
      <c r="CM121" s="40"/>
      <c r="CN121" s="40"/>
      <c r="CO121" s="40"/>
      <c r="CP121" s="40"/>
      <c r="CQ121" s="40"/>
      <c r="CR121" s="40"/>
      <c r="CS121" s="40"/>
      <c r="CT121" s="40"/>
      <c r="CU121" s="40"/>
      <c r="CV121" s="40"/>
      <c r="CW121" s="40"/>
    </row>
    <row r="122" spans="1:101" s="20" customFormat="1">
      <c r="B122" s="20" t="s">
        <v>69</v>
      </c>
      <c r="C122" s="82">
        <v>0</v>
      </c>
      <c r="D122" s="82">
        <v>0</v>
      </c>
      <c r="E122" s="82">
        <v>0</v>
      </c>
      <c r="F122" s="82">
        <v>0</v>
      </c>
      <c r="G122" s="82">
        <v>0</v>
      </c>
      <c r="H122" s="82">
        <v>0</v>
      </c>
      <c r="I122" s="82">
        <v>0</v>
      </c>
      <c r="J122" s="82">
        <v>0</v>
      </c>
      <c r="K122" s="82">
        <v>0</v>
      </c>
      <c r="L122" s="83">
        <v>0</v>
      </c>
      <c r="M122" s="82">
        <v>0</v>
      </c>
      <c r="N122" s="82">
        <v>0</v>
      </c>
      <c r="O122" s="82">
        <v>0</v>
      </c>
      <c r="P122" s="82">
        <v>0</v>
      </c>
      <c r="Q122" s="82">
        <v>0</v>
      </c>
      <c r="R122" s="82">
        <v>0</v>
      </c>
      <c r="S122" s="82">
        <v>0</v>
      </c>
      <c r="T122" s="82">
        <v>0</v>
      </c>
      <c r="U122" s="82">
        <v>0</v>
      </c>
      <c r="V122" s="82">
        <v>0</v>
      </c>
      <c r="W122" s="82">
        <v>0</v>
      </c>
      <c r="X122" s="82">
        <v>0</v>
      </c>
      <c r="Y122" s="82">
        <v>0</v>
      </c>
      <c r="Z122" s="82"/>
      <c r="AA122" s="82">
        <v>0</v>
      </c>
      <c r="AB122" s="82">
        <v>0</v>
      </c>
      <c r="AC122" s="82">
        <v>0</v>
      </c>
      <c r="AD122" s="82">
        <v>0</v>
      </c>
      <c r="AE122" s="82">
        <v>0</v>
      </c>
      <c r="AF122" s="82">
        <v>0</v>
      </c>
      <c r="AG122" s="82">
        <v>0</v>
      </c>
      <c r="AH122" s="82">
        <v>0</v>
      </c>
      <c r="AI122" s="82">
        <v>0</v>
      </c>
      <c r="AJ122" s="82">
        <v>0</v>
      </c>
      <c r="AK122" s="82">
        <v>0</v>
      </c>
      <c r="AL122" s="82">
        <v>0</v>
      </c>
      <c r="AM122" s="40"/>
      <c r="AN122" s="40"/>
      <c r="AO122" s="40"/>
      <c r="AP122" s="40"/>
      <c r="AQ122" s="40"/>
      <c r="AR122" s="40"/>
      <c r="AS122" s="40"/>
      <c r="AT122" s="40"/>
      <c r="AU122" s="40"/>
      <c r="AV122" s="40"/>
      <c r="AW122" s="40"/>
      <c r="AX122" s="40"/>
      <c r="AY122" s="40"/>
      <c r="AZ122" s="40"/>
      <c r="BA122" s="40"/>
      <c r="BB122" s="40"/>
      <c r="BC122" s="40"/>
      <c r="BD122" s="40"/>
      <c r="BE122" s="40"/>
      <c r="BF122" s="40"/>
      <c r="BG122" s="40"/>
      <c r="BH122" s="40"/>
      <c r="BI122" s="40"/>
      <c r="BJ122" s="40"/>
      <c r="BK122" s="40"/>
      <c r="BL122" s="40"/>
      <c r="BM122" s="40"/>
      <c r="BN122" s="40"/>
      <c r="BO122" s="40"/>
      <c r="BP122" s="40"/>
      <c r="BQ122" s="40"/>
      <c r="BR122" s="40"/>
      <c r="BS122" s="40"/>
      <c r="BT122" s="40"/>
      <c r="BU122" s="40"/>
      <c r="BV122" s="40"/>
      <c r="BW122" s="40"/>
      <c r="BX122" s="40"/>
      <c r="BY122" s="40"/>
      <c r="BZ122" s="40"/>
      <c r="CA122" s="40"/>
      <c r="CB122" s="40"/>
      <c r="CC122" s="40"/>
      <c r="CD122" s="40"/>
      <c r="CE122" s="40"/>
      <c r="CF122" s="40"/>
      <c r="CG122" s="40"/>
      <c r="CH122" s="40"/>
      <c r="CI122" s="40"/>
      <c r="CJ122" s="40"/>
      <c r="CK122" s="40"/>
      <c r="CL122" s="40"/>
      <c r="CM122" s="40"/>
      <c r="CN122" s="40"/>
      <c r="CO122" s="40"/>
      <c r="CP122" s="40"/>
      <c r="CQ122" s="40"/>
      <c r="CR122" s="40"/>
      <c r="CS122" s="40"/>
      <c r="CT122" s="40"/>
      <c r="CU122" s="40"/>
      <c r="CV122" s="40"/>
      <c r="CW122" s="40"/>
    </row>
    <row r="123" spans="1:101" s="20" customFormat="1">
      <c r="B123" s="20" t="s">
        <v>70</v>
      </c>
      <c r="C123" s="82">
        <v>0</v>
      </c>
      <c r="D123" s="82">
        <v>0</v>
      </c>
      <c r="E123" s="82">
        <v>0</v>
      </c>
      <c r="F123" s="82">
        <v>0</v>
      </c>
      <c r="G123" s="82">
        <v>0</v>
      </c>
      <c r="H123" s="82">
        <v>0</v>
      </c>
      <c r="I123" s="82">
        <v>0</v>
      </c>
      <c r="J123" s="82">
        <v>0</v>
      </c>
      <c r="K123" s="82">
        <v>0</v>
      </c>
      <c r="L123" s="83">
        <v>0</v>
      </c>
      <c r="M123" s="82">
        <v>0</v>
      </c>
      <c r="N123" s="82">
        <v>0</v>
      </c>
      <c r="O123" s="82">
        <v>0</v>
      </c>
      <c r="P123" s="82">
        <v>0</v>
      </c>
      <c r="Q123" s="82">
        <v>0</v>
      </c>
      <c r="R123" s="82">
        <v>0</v>
      </c>
      <c r="S123" s="82">
        <v>0</v>
      </c>
      <c r="T123" s="82">
        <v>0</v>
      </c>
      <c r="U123" s="82">
        <v>0</v>
      </c>
      <c r="V123" s="82">
        <v>0</v>
      </c>
      <c r="W123" s="82">
        <v>0</v>
      </c>
      <c r="X123" s="82">
        <v>0</v>
      </c>
      <c r="Y123" s="82">
        <v>0</v>
      </c>
      <c r="Z123" s="82"/>
      <c r="AA123" s="82">
        <v>0</v>
      </c>
      <c r="AB123" s="82">
        <v>0</v>
      </c>
      <c r="AC123" s="82">
        <v>0</v>
      </c>
      <c r="AD123" s="82">
        <v>0</v>
      </c>
      <c r="AE123" s="82">
        <v>0</v>
      </c>
      <c r="AF123" s="82">
        <v>0</v>
      </c>
      <c r="AG123" s="82">
        <v>0</v>
      </c>
      <c r="AH123" s="82">
        <v>0</v>
      </c>
      <c r="AI123" s="82">
        <v>0</v>
      </c>
      <c r="AJ123" s="82">
        <v>0</v>
      </c>
      <c r="AK123" s="82">
        <v>0</v>
      </c>
      <c r="AL123" s="82">
        <v>0</v>
      </c>
      <c r="AM123" s="40"/>
      <c r="AN123" s="40"/>
      <c r="AO123" s="40"/>
      <c r="AP123" s="40"/>
      <c r="AQ123" s="40"/>
      <c r="AR123" s="40"/>
      <c r="AS123" s="40"/>
      <c r="AT123" s="40"/>
      <c r="AU123" s="40"/>
      <c r="AV123" s="40"/>
      <c r="AW123" s="40"/>
      <c r="AX123" s="40"/>
      <c r="AY123" s="40"/>
      <c r="AZ123" s="40"/>
      <c r="BA123" s="40"/>
      <c r="BB123" s="40"/>
      <c r="BC123" s="40"/>
      <c r="BD123" s="40"/>
      <c r="BE123" s="40"/>
      <c r="BF123" s="40"/>
      <c r="BG123" s="40"/>
      <c r="BH123" s="40"/>
      <c r="BI123" s="40"/>
      <c r="BJ123" s="40"/>
      <c r="BK123" s="40"/>
      <c r="BL123" s="40"/>
      <c r="BM123" s="40"/>
      <c r="BN123" s="40"/>
      <c r="BO123" s="40"/>
      <c r="BP123" s="40"/>
      <c r="BQ123" s="40"/>
      <c r="BR123" s="40"/>
      <c r="BS123" s="40"/>
      <c r="BT123" s="40"/>
      <c r="BU123" s="40"/>
      <c r="BV123" s="40"/>
      <c r="BW123" s="40"/>
      <c r="BX123" s="40"/>
      <c r="BY123" s="40"/>
      <c r="BZ123" s="40"/>
      <c r="CA123" s="40"/>
      <c r="CB123" s="40"/>
      <c r="CC123" s="40"/>
      <c r="CD123" s="40"/>
      <c r="CE123" s="40"/>
      <c r="CF123" s="40"/>
      <c r="CG123" s="40"/>
      <c r="CH123" s="40"/>
      <c r="CI123" s="40"/>
      <c r="CJ123" s="40"/>
      <c r="CK123" s="40"/>
      <c r="CL123" s="40"/>
      <c r="CM123" s="40"/>
      <c r="CN123" s="40"/>
      <c r="CO123" s="40"/>
      <c r="CP123" s="40"/>
      <c r="CQ123" s="40"/>
      <c r="CR123" s="40"/>
      <c r="CS123" s="40"/>
      <c r="CT123" s="40"/>
      <c r="CU123" s="40"/>
      <c r="CV123" s="40"/>
      <c r="CW123" s="40"/>
    </row>
    <row r="124" spans="1:101" s="20" customFormat="1">
      <c r="B124" s="20" t="s">
        <v>71</v>
      </c>
      <c r="C124" s="82">
        <v>0</v>
      </c>
      <c r="D124" s="82">
        <v>0</v>
      </c>
      <c r="E124" s="82">
        <v>0</v>
      </c>
      <c r="F124" s="82">
        <v>0</v>
      </c>
      <c r="G124" s="82">
        <v>0</v>
      </c>
      <c r="H124" s="82">
        <v>0</v>
      </c>
      <c r="I124" s="82">
        <v>0</v>
      </c>
      <c r="J124" s="82">
        <v>0</v>
      </c>
      <c r="K124" s="82">
        <v>0</v>
      </c>
      <c r="L124" s="83">
        <v>0</v>
      </c>
      <c r="M124" s="82">
        <v>0</v>
      </c>
      <c r="N124" s="82">
        <v>0</v>
      </c>
      <c r="O124" s="82">
        <v>0</v>
      </c>
      <c r="P124" s="82">
        <v>0</v>
      </c>
      <c r="Q124" s="82">
        <v>0</v>
      </c>
      <c r="R124" s="82">
        <v>0</v>
      </c>
      <c r="S124" s="82">
        <v>0</v>
      </c>
      <c r="T124" s="82">
        <v>0</v>
      </c>
      <c r="U124" s="82">
        <v>0</v>
      </c>
      <c r="V124" s="82">
        <v>0</v>
      </c>
      <c r="W124" s="82">
        <v>0</v>
      </c>
      <c r="X124" s="82">
        <v>0</v>
      </c>
      <c r="Y124" s="82">
        <v>0</v>
      </c>
      <c r="Z124" s="82"/>
      <c r="AA124" s="82">
        <v>0</v>
      </c>
      <c r="AB124" s="82">
        <v>0</v>
      </c>
      <c r="AC124" s="82">
        <v>0</v>
      </c>
      <c r="AD124" s="82">
        <v>0</v>
      </c>
      <c r="AE124" s="82">
        <v>0</v>
      </c>
      <c r="AF124" s="82">
        <v>0</v>
      </c>
      <c r="AG124" s="82">
        <v>0</v>
      </c>
      <c r="AH124" s="82">
        <v>0</v>
      </c>
      <c r="AI124" s="82">
        <v>0</v>
      </c>
      <c r="AJ124" s="82">
        <v>0</v>
      </c>
      <c r="AK124" s="82">
        <v>0</v>
      </c>
      <c r="AL124" s="82">
        <v>0</v>
      </c>
      <c r="AM124" s="40"/>
      <c r="AN124" s="40"/>
      <c r="AO124" s="40"/>
      <c r="AP124" s="40"/>
      <c r="AQ124" s="40"/>
      <c r="AR124" s="40"/>
      <c r="AS124" s="40"/>
      <c r="AT124" s="40"/>
      <c r="AU124" s="40"/>
      <c r="AV124" s="40"/>
      <c r="AW124" s="40"/>
      <c r="AX124" s="40"/>
      <c r="AY124" s="40"/>
      <c r="AZ124" s="40"/>
      <c r="BA124" s="40"/>
      <c r="BB124" s="40"/>
      <c r="BC124" s="40"/>
      <c r="BD124" s="40"/>
      <c r="BE124" s="40"/>
      <c r="BF124" s="40"/>
      <c r="BG124" s="40"/>
      <c r="BH124" s="40"/>
      <c r="BI124" s="40"/>
      <c r="BJ124" s="40"/>
      <c r="BK124" s="40"/>
      <c r="BL124" s="40"/>
      <c r="BM124" s="40"/>
      <c r="BN124" s="40"/>
      <c r="BO124" s="40"/>
      <c r="BP124" s="40"/>
      <c r="BQ124" s="40"/>
      <c r="BR124" s="40"/>
      <c r="BS124" s="40"/>
      <c r="BT124" s="40"/>
      <c r="BU124" s="40"/>
      <c r="BV124" s="40"/>
      <c r="BW124" s="40"/>
      <c r="BX124" s="40"/>
      <c r="BY124" s="40"/>
      <c r="BZ124" s="40"/>
      <c r="CA124" s="40"/>
      <c r="CB124" s="40"/>
      <c r="CC124" s="40"/>
      <c r="CD124" s="40"/>
      <c r="CE124" s="40"/>
      <c r="CF124" s="40"/>
      <c r="CG124" s="40"/>
      <c r="CH124" s="40"/>
      <c r="CI124" s="40"/>
      <c r="CJ124" s="40"/>
      <c r="CK124" s="40"/>
      <c r="CL124" s="40"/>
      <c r="CM124" s="40"/>
      <c r="CN124" s="40"/>
      <c r="CO124" s="40"/>
      <c r="CP124" s="40"/>
      <c r="CQ124" s="40"/>
      <c r="CR124" s="40"/>
      <c r="CS124" s="40"/>
      <c r="CT124" s="40"/>
      <c r="CU124" s="40"/>
      <c r="CV124" s="40"/>
      <c r="CW124" s="40"/>
    </row>
    <row r="125" spans="1:101" s="20" customFormat="1">
      <c r="C125" s="40"/>
      <c r="D125" s="40"/>
      <c r="E125" s="40"/>
      <c r="F125" s="40"/>
      <c r="G125" s="40"/>
      <c r="H125" s="40"/>
      <c r="I125" s="40"/>
      <c r="J125" s="40"/>
      <c r="K125" s="40"/>
      <c r="L125" s="40"/>
      <c r="M125" s="40"/>
      <c r="N125" s="40"/>
      <c r="O125" s="40"/>
      <c r="P125" s="40"/>
      <c r="Q125" s="40"/>
      <c r="R125" s="40"/>
      <c r="S125" s="40"/>
      <c r="T125" s="40"/>
      <c r="U125" s="40"/>
      <c r="V125" s="40"/>
      <c r="W125" s="40"/>
      <c r="X125" s="40"/>
      <c r="Y125" s="40"/>
      <c r="Z125" s="40"/>
      <c r="AA125" s="40"/>
      <c r="AB125" s="40"/>
      <c r="AC125" s="40"/>
      <c r="AD125" s="40"/>
      <c r="AE125" s="40"/>
      <c r="AF125" s="40"/>
      <c r="AG125" s="40"/>
      <c r="AH125" s="40"/>
      <c r="AI125" s="40"/>
      <c r="AJ125" s="40"/>
      <c r="AK125" s="40"/>
      <c r="AL125" s="40"/>
      <c r="AM125" s="40"/>
      <c r="AN125" s="40"/>
      <c r="AO125" s="40"/>
      <c r="AP125" s="40"/>
      <c r="AQ125" s="40"/>
      <c r="AR125" s="40"/>
      <c r="AS125" s="40"/>
      <c r="AT125" s="40"/>
      <c r="AU125" s="40"/>
      <c r="AV125" s="40"/>
      <c r="AW125" s="40"/>
      <c r="AX125" s="40"/>
      <c r="AY125" s="40"/>
      <c r="AZ125" s="40"/>
      <c r="BA125" s="40"/>
      <c r="BB125" s="40"/>
      <c r="BC125" s="40"/>
      <c r="BD125" s="40"/>
      <c r="BE125" s="40"/>
      <c r="BF125" s="40"/>
      <c r="BG125" s="40"/>
      <c r="BH125" s="40"/>
      <c r="BI125" s="40"/>
      <c r="BJ125" s="40"/>
      <c r="BK125" s="40"/>
      <c r="BL125" s="40"/>
      <c r="BM125" s="40"/>
      <c r="BN125" s="40"/>
      <c r="BO125" s="40"/>
      <c r="BP125" s="40"/>
      <c r="BQ125" s="40"/>
      <c r="BR125" s="40"/>
      <c r="BS125" s="40"/>
      <c r="BT125" s="40"/>
      <c r="BU125" s="40"/>
      <c r="BV125" s="40"/>
      <c r="BW125" s="40"/>
      <c r="BX125" s="40"/>
      <c r="BY125" s="40"/>
      <c r="BZ125" s="40"/>
      <c r="CA125" s="40"/>
      <c r="CB125" s="40"/>
      <c r="CC125" s="40"/>
      <c r="CD125" s="40"/>
      <c r="CE125" s="40"/>
      <c r="CF125" s="40"/>
      <c r="CG125" s="40"/>
      <c r="CH125" s="40"/>
      <c r="CI125" s="40"/>
      <c r="CJ125" s="40"/>
      <c r="CK125" s="40"/>
      <c r="CL125" s="40"/>
      <c r="CM125" s="40"/>
      <c r="CN125" s="40"/>
      <c r="CO125" s="40"/>
      <c r="CP125" s="40"/>
      <c r="CQ125" s="40"/>
      <c r="CR125" s="40"/>
      <c r="CS125" s="40"/>
      <c r="CT125" s="40"/>
      <c r="CU125" s="40"/>
      <c r="CV125" s="40"/>
      <c r="CW125" s="40"/>
    </row>
    <row r="126" spans="1:101" s="20" customFormat="1">
      <c r="C126" s="40"/>
      <c r="D126" s="40"/>
      <c r="E126" s="40"/>
      <c r="F126" s="40"/>
      <c r="G126" s="40"/>
      <c r="H126" s="40"/>
      <c r="I126" s="40"/>
      <c r="J126" s="40"/>
      <c r="K126" s="40"/>
      <c r="L126" s="40"/>
      <c r="M126" s="40"/>
      <c r="N126" s="40"/>
      <c r="O126" s="40"/>
      <c r="P126" s="40"/>
      <c r="Q126" s="40"/>
      <c r="R126" s="40"/>
      <c r="S126" s="40"/>
      <c r="T126" s="40"/>
      <c r="U126" s="40"/>
      <c r="V126" s="40"/>
      <c r="W126" s="40"/>
      <c r="X126" s="40"/>
      <c r="Y126" s="40"/>
      <c r="Z126" s="40"/>
      <c r="AA126" s="40"/>
      <c r="AB126" s="40"/>
      <c r="AC126" s="40"/>
      <c r="AD126" s="40"/>
      <c r="AE126" s="40"/>
      <c r="AF126" s="40"/>
      <c r="AG126" s="40"/>
      <c r="AH126" s="40"/>
      <c r="AI126" s="40"/>
      <c r="AJ126" s="40"/>
      <c r="AK126" s="40"/>
      <c r="AL126" s="40"/>
      <c r="AM126" s="40"/>
      <c r="AN126" s="40"/>
      <c r="AO126" s="40"/>
      <c r="AP126" s="40"/>
      <c r="AQ126" s="40"/>
      <c r="AR126" s="40"/>
      <c r="AS126" s="40"/>
      <c r="AT126" s="40"/>
      <c r="AU126" s="40"/>
      <c r="AV126" s="40"/>
      <c r="AW126" s="40"/>
      <c r="AX126" s="40"/>
      <c r="AY126" s="40"/>
      <c r="AZ126" s="40"/>
      <c r="BA126" s="40"/>
      <c r="BB126" s="40"/>
      <c r="BC126" s="40"/>
      <c r="BD126" s="40"/>
      <c r="BE126" s="40"/>
      <c r="BF126" s="40"/>
      <c r="BG126" s="40"/>
      <c r="BH126" s="40"/>
      <c r="BI126" s="40"/>
      <c r="BJ126" s="40"/>
      <c r="BK126" s="40"/>
      <c r="BL126" s="40"/>
      <c r="BM126" s="40"/>
      <c r="BN126" s="40"/>
      <c r="BO126" s="40"/>
      <c r="BP126" s="40"/>
      <c r="BQ126" s="40"/>
      <c r="BR126" s="40"/>
      <c r="BS126" s="40"/>
      <c r="BT126" s="40"/>
      <c r="BU126" s="40"/>
      <c r="BV126" s="40"/>
      <c r="BW126" s="40"/>
      <c r="BX126" s="40"/>
      <c r="BY126" s="40"/>
      <c r="BZ126" s="40"/>
      <c r="CA126" s="40"/>
      <c r="CB126" s="40"/>
      <c r="CC126" s="40"/>
      <c r="CD126" s="40"/>
      <c r="CE126" s="40"/>
      <c r="CF126" s="40"/>
      <c r="CG126" s="40"/>
      <c r="CH126" s="40"/>
      <c r="CI126" s="40"/>
      <c r="CJ126" s="40"/>
      <c r="CK126" s="40"/>
      <c r="CL126" s="40"/>
      <c r="CM126" s="40"/>
      <c r="CN126" s="40"/>
      <c r="CO126" s="40"/>
      <c r="CP126" s="40"/>
      <c r="CQ126" s="40"/>
      <c r="CR126" s="40"/>
      <c r="CS126" s="40"/>
      <c r="CT126" s="40"/>
      <c r="CU126" s="40"/>
      <c r="CV126" s="40"/>
      <c r="CW126" s="40"/>
    </row>
    <row r="127" spans="1:101" s="20" customFormat="1" ht="13.5" thickBot="1">
      <c r="A127" s="51" t="s">
        <v>254</v>
      </c>
      <c r="B127" s="53"/>
      <c r="C127" s="40"/>
      <c r="D127" s="40"/>
      <c r="E127" s="40"/>
      <c r="F127" s="40"/>
      <c r="G127" s="40"/>
      <c r="H127" s="40"/>
      <c r="I127" s="40"/>
      <c r="J127" s="40"/>
      <c r="K127" s="40"/>
      <c r="L127" s="40"/>
      <c r="M127" s="40"/>
      <c r="N127" s="40"/>
      <c r="O127" s="40"/>
      <c r="P127" s="40"/>
      <c r="Q127" s="40"/>
      <c r="R127" s="40"/>
      <c r="S127" s="40"/>
      <c r="T127" s="40"/>
      <c r="U127" s="40"/>
      <c r="V127" s="40"/>
      <c r="W127" s="40"/>
      <c r="X127" s="40"/>
      <c r="Y127" s="40"/>
      <c r="Z127" s="40"/>
      <c r="AA127" s="40"/>
      <c r="AB127" s="40"/>
      <c r="AC127" s="40"/>
      <c r="AD127" s="40"/>
      <c r="AE127" s="40"/>
      <c r="AF127" s="40"/>
      <c r="AG127" s="40"/>
      <c r="AH127" s="40"/>
      <c r="AI127" s="40"/>
      <c r="AJ127" s="40"/>
      <c r="AK127" s="40"/>
      <c r="AL127" s="40"/>
      <c r="AM127" s="40"/>
      <c r="AN127" s="40"/>
      <c r="AO127" s="40"/>
      <c r="AP127" s="40"/>
      <c r="AQ127" s="40"/>
      <c r="AR127" s="40"/>
      <c r="AS127" s="40"/>
      <c r="AT127" s="40"/>
      <c r="AU127" s="40"/>
      <c r="AV127" s="40"/>
      <c r="AW127" s="40"/>
      <c r="AX127" s="40"/>
      <c r="AY127" s="40"/>
      <c r="AZ127" s="40"/>
      <c r="BA127" s="40"/>
      <c r="BB127" s="40"/>
      <c r="BC127" s="40"/>
      <c r="BD127" s="40"/>
      <c r="BE127" s="40"/>
      <c r="BF127" s="40"/>
      <c r="BG127" s="40"/>
      <c r="BH127" s="40"/>
      <c r="BI127" s="40"/>
      <c r="BJ127" s="40"/>
      <c r="BK127" s="40"/>
      <c r="BL127" s="40"/>
      <c r="BM127" s="40"/>
      <c r="BN127" s="40"/>
      <c r="BO127" s="40"/>
      <c r="BP127" s="40"/>
      <c r="BQ127" s="40"/>
      <c r="BR127" s="40"/>
      <c r="BS127" s="40"/>
      <c r="BT127" s="40"/>
      <c r="BU127" s="40"/>
      <c r="BV127" s="40"/>
      <c r="BW127" s="40"/>
      <c r="BX127" s="40"/>
      <c r="BY127" s="40"/>
      <c r="BZ127" s="40"/>
      <c r="CA127" s="40"/>
      <c r="CB127" s="40"/>
      <c r="CC127" s="40"/>
      <c r="CD127" s="40"/>
      <c r="CE127" s="40"/>
      <c r="CF127" s="40"/>
      <c r="CG127" s="40"/>
      <c r="CH127" s="40"/>
      <c r="CI127" s="40"/>
      <c r="CJ127" s="40"/>
      <c r="CK127" s="40"/>
      <c r="CL127" s="40"/>
      <c r="CM127" s="40"/>
      <c r="CN127" s="40"/>
      <c r="CO127" s="40"/>
      <c r="CP127" s="40"/>
      <c r="CQ127" s="40"/>
      <c r="CR127" s="40"/>
      <c r="CS127" s="40"/>
      <c r="CT127" s="40"/>
      <c r="CU127" s="40"/>
      <c r="CV127" s="40"/>
      <c r="CW127" s="40"/>
    </row>
    <row r="128" spans="1:101" s="20" customFormat="1" ht="13.5" thickBot="1">
      <c r="A128" s="84"/>
      <c r="B128" s="85"/>
      <c r="C128" s="86"/>
      <c r="D128" s="86"/>
      <c r="E128" s="86"/>
      <c r="F128" s="86"/>
      <c r="G128" s="86"/>
      <c r="H128" s="86"/>
      <c r="I128" s="86"/>
      <c r="J128" s="86"/>
      <c r="K128" s="86"/>
      <c r="L128" s="86"/>
      <c r="M128" s="86"/>
      <c r="N128" s="86"/>
      <c r="O128" s="87" t="s">
        <v>363</v>
      </c>
      <c r="P128" s="88"/>
      <c r="Q128" s="88"/>
      <c r="R128" s="88"/>
      <c r="S128" s="88"/>
      <c r="T128" s="88"/>
      <c r="U128" s="88"/>
      <c r="V128" s="88"/>
      <c r="W128" s="88"/>
      <c r="X128" s="88"/>
      <c r="Y128" s="88"/>
      <c r="Z128" s="77"/>
      <c r="AA128" s="86"/>
      <c r="AB128" s="87" t="s">
        <v>364</v>
      </c>
      <c r="AC128" s="88"/>
      <c r="AD128" s="88"/>
      <c r="AE128" s="88"/>
      <c r="AF128" s="88"/>
      <c r="AG128" s="88"/>
      <c r="AH128" s="88"/>
      <c r="AI128" s="88"/>
      <c r="AJ128" s="88"/>
      <c r="AK128" s="88"/>
      <c r="AL128" s="88"/>
      <c r="AM128" s="77"/>
      <c r="AN128" s="40"/>
      <c r="AO128" s="40"/>
      <c r="AP128" s="40"/>
      <c r="AQ128" s="40"/>
      <c r="AR128" s="40"/>
      <c r="AS128" s="40"/>
      <c r="AT128" s="40"/>
      <c r="AU128" s="40"/>
      <c r="AV128" s="40"/>
      <c r="AW128" s="40"/>
      <c r="AX128" s="40"/>
      <c r="AY128" s="40"/>
      <c r="AZ128" s="40"/>
      <c r="BA128" s="40"/>
      <c r="BB128" s="40"/>
      <c r="BC128" s="40"/>
      <c r="BD128" s="40"/>
      <c r="BE128" s="40"/>
      <c r="BF128" s="40"/>
      <c r="BG128" s="40"/>
      <c r="BH128" s="40"/>
      <c r="BI128" s="40"/>
      <c r="BJ128" s="40"/>
      <c r="BK128" s="40"/>
      <c r="BL128" s="40"/>
      <c r="BM128" s="40"/>
      <c r="BN128" s="40"/>
      <c r="BO128" s="40"/>
      <c r="BP128" s="40"/>
      <c r="BQ128" s="40"/>
      <c r="BR128" s="40"/>
      <c r="BS128" s="40"/>
      <c r="BT128" s="40"/>
      <c r="BU128" s="40"/>
      <c r="BV128" s="40"/>
      <c r="BW128" s="40"/>
      <c r="BX128" s="40"/>
      <c r="BY128" s="40"/>
      <c r="BZ128" s="40"/>
      <c r="CA128" s="40"/>
      <c r="CB128" s="40"/>
      <c r="CC128" s="40"/>
      <c r="CD128" s="40"/>
      <c r="CE128" s="40"/>
      <c r="CF128" s="40"/>
      <c r="CG128" s="40"/>
      <c r="CH128" s="40"/>
      <c r="CI128" s="40"/>
      <c r="CJ128" s="40"/>
      <c r="CK128" s="40"/>
      <c r="CL128" s="40"/>
      <c r="CM128" s="40"/>
      <c r="CN128" s="40"/>
      <c r="CO128" s="40"/>
      <c r="CP128" s="40"/>
      <c r="CQ128" s="40"/>
      <c r="CR128" s="40"/>
      <c r="CS128" s="40"/>
      <c r="CT128" s="40"/>
      <c r="CU128" s="40"/>
      <c r="CV128" s="40"/>
      <c r="CW128" s="40"/>
    </row>
    <row r="129" spans="1:101" s="20" customFormat="1" ht="102">
      <c r="A129" s="69" t="s">
        <v>147</v>
      </c>
      <c r="B129" s="70" t="s">
        <v>148</v>
      </c>
      <c r="C129" s="71" t="s">
        <v>49</v>
      </c>
      <c r="D129" s="71" t="s">
        <v>231</v>
      </c>
      <c r="E129" s="71" t="s">
        <v>232</v>
      </c>
      <c r="F129" s="71" t="s">
        <v>233</v>
      </c>
      <c r="G129" s="71" t="s">
        <v>234</v>
      </c>
      <c r="H129" s="71" t="s">
        <v>235</v>
      </c>
      <c r="I129" s="71" t="s">
        <v>236</v>
      </c>
      <c r="J129" s="71" t="s">
        <v>237</v>
      </c>
      <c r="K129" s="71" t="s">
        <v>48</v>
      </c>
      <c r="L129" s="71" t="s">
        <v>210</v>
      </c>
      <c r="M129" s="71" t="s">
        <v>238</v>
      </c>
      <c r="N129" s="71" t="s">
        <v>365</v>
      </c>
      <c r="O129" s="71" t="s">
        <v>239</v>
      </c>
      <c r="P129" s="71" t="s">
        <v>240</v>
      </c>
      <c r="Q129" s="71" t="s">
        <v>241</v>
      </c>
      <c r="R129" s="71" t="s">
        <v>242</v>
      </c>
      <c r="S129" s="71" t="s">
        <v>243</v>
      </c>
      <c r="T129" s="71" t="s">
        <v>244</v>
      </c>
      <c r="U129" s="71" t="s">
        <v>245</v>
      </c>
      <c r="V129" s="71" t="s">
        <v>246</v>
      </c>
      <c r="W129" s="71" t="s">
        <v>247</v>
      </c>
      <c r="X129" s="71" t="s">
        <v>248</v>
      </c>
      <c r="Y129" s="71" t="s">
        <v>249</v>
      </c>
      <c r="Z129" s="71" t="s">
        <v>250</v>
      </c>
      <c r="AA129" s="71"/>
      <c r="AB129" s="71" t="s">
        <v>239</v>
      </c>
      <c r="AC129" s="71" t="s">
        <v>240</v>
      </c>
      <c r="AD129" s="71" t="s">
        <v>241</v>
      </c>
      <c r="AE129" s="71" t="s">
        <v>242</v>
      </c>
      <c r="AF129" s="71" t="s">
        <v>243</v>
      </c>
      <c r="AG129" s="71" t="s">
        <v>244</v>
      </c>
      <c r="AH129" s="71" t="s">
        <v>245</v>
      </c>
      <c r="AI129" s="71" t="s">
        <v>246</v>
      </c>
      <c r="AJ129" s="71" t="s">
        <v>247</v>
      </c>
      <c r="AK129" s="71" t="s">
        <v>248</v>
      </c>
      <c r="AL129" s="71" t="s">
        <v>249</v>
      </c>
      <c r="AM129" s="71" t="s">
        <v>250</v>
      </c>
      <c r="AN129" s="40"/>
      <c r="AO129" s="40"/>
      <c r="AP129" s="40"/>
      <c r="AQ129" s="40"/>
      <c r="AR129" s="40"/>
      <c r="AS129" s="40"/>
      <c r="AT129" s="40"/>
      <c r="AU129" s="40"/>
      <c r="AV129" s="40"/>
      <c r="AW129" s="40"/>
      <c r="AX129" s="40"/>
      <c r="AY129" s="40"/>
      <c r="AZ129" s="40"/>
      <c r="BA129" s="40"/>
      <c r="BB129" s="40"/>
      <c r="BC129" s="40"/>
      <c r="BD129" s="40"/>
      <c r="BE129" s="40"/>
      <c r="BF129" s="40"/>
      <c r="BG129" s="40"/>
      <c r="BH129" s="40"/>
      <c r="BI129" s="40"/>
      <c r="BJ129" s="40"/>
      <c r="BK129" s="40"/>
      <c r="BL129" s="40"/>
      <c r="BM129" s="40"/>
      <c r="BN129" s="40"/>
      <c r="BO129" s="40"/>
      <c r="BP129" s="40"/>
      <c r="BQ129" s="40"/>
      <c r="BR129" s="40"/>
      <c r="BS129" s="40"/>
      <c r="BT129" s="40"/>
      <c r="BU129" s="40"/>
      <c r="BV129" s="40"/>
      <c r="BW129" s="40"/>
      <c r="BX129" s="40"/>
      <c r="BY129" s="40"/>
      <c r="BZ129" s="40"/>
      <c r="CA129" s="40"/>
      <c r="CB129" s="40"/>
      <c r="CC129" s="40"/>
      <c r="CD129" s="40"/>
      <c r="CE129" s="40"/>
      <c r="CF129" s="40"/>
      <c r="CG129" s="40"/>
      <c r="CH129" s="40"/>
      <c r="CI129" s="40"/>
      <c r="CJ129" s="40"/>
      <c r="CK129" s="40"/>
      <c r="CL129" s="40"/>
      <c r="CM129" s="40"/>
      <c r="CN129" s="40"/>
      <c r="CO129" s="40"/>
      <c r="CP129" s="40"/>
      <c r="CQ129" s="40"/>
      <c r="CR129" s="40"/>
      <c r="CS129" s="40"/>
      <c r="CT129" s="40"/>
      <c r="CU129" s="40"/>
      <c r="CV129" s="40"/>
      <c r="CW129" s="40"/>
    </row>
    <row r="130" spans="1:101" s="20" customFormat="1">
      <c r="A130" s="20" t="s">
        <v>736</v>
      </c>
      <c r="C130" s="45">
        <v>9.7064520427386292</v>
      </c>
      <c r="D130" s="45">
        <v>0.84856001731881181</v>
      </c>
      <c r="E130" s="45">
        <v>0.16971200346376236</v>
      </c>
      <c r="F130" s="45">
        <v>1.0182720207825742</v>
      </c>
      <c r="G130" s="45">
        <v>1.7473820028896574</v>
      </c>
      <c r="H130" s="45">
        <v>6.0343460340089488</v>
      </c>
      <c r="I130" s="45">
        <v>918.98284386295654</v>
      </c>
      <c r="J130" s="45">
        <v>-2.1214997079262097</v>
      </c>
      <c r="K130" s="45">
        <v>5.5913181938628913</v>
      </c>
      <c r="L130" s="73">
        <v>3.4533639605020023</v>
      </c>
      <c r="M130" s="45">
        <v>9.2212151593223393E-2</v>
      </c>
      <c r="N130" s="45">
        <v>1.308708423632645E-3</v>
      </c>
      <c r="O130" s="45">
        <v>0.57336613605185915</v>
      </c>
      <c r="P130" s="45">
        <v>0.52859113782036626</v>
      </c>
      <c r="Q130" s="45">
        <v>0.60958647289330403</v>
      </c>
      <c r="R130" s="45">
        <v>0.56062112453959811</v>
      </c>
      <c r="S130" s="45">
        <v>0.58457994443017358</v>
      </c>
      <c r="T130" s="45">
        <v>0.59506207830683622</v>
      </c>
      <c r="U130" s="45">
        <v>0.57774091799918836</v>
      </c>
      <c r="V130" s="45">
        <v>0.62085694351659859</v>
      </c>
      <c r="W130" s="45">
        <v>0.54613484622779018</v>
      </c>
      <c r="X130" s="45">
        <v>0.60177586367504754</v>
      </c>
      <c r="Y130" s="45">
        <v>0.54097737909678034</v>
      </c>
      <c r="Z130" s="45">
        <v>0.56117585866625674</v>
      </c>
      <c r="AA130" s="45"/>
      <c r="AB130" s="45">
        <v>0.23545959208121334</v>
      </c>
      <c r="AC130" s="45">
        <v>0.20714860758704468</v>
      </c>
      <c r="AD130" s="45">
        <v>0.20371177905551416</v>
      </c>
      <c r="AE130" s="45">
        <v>0.2294906085096611</v>
      </c>
      <c r="AF130" s="45">
        <v>0.24621936000095271</v>
      </c>
      <c r="AG130" s="45">
        <v>0.23231333279717031</v>
      </c>
      <c r="AH130" s="45">
        <v>0.26999296527231947</v>
      </c>
      <c r="AI130" s="45">
        <v>0.23601482610715749</v>
      </c>
      <c r="AJ130" s="45">
        <v>0.26147950053251162</v>
      </c>
      <c r="AK130" s="45">
        <v>0.21962799139790526</v>
      </c>
      <c r="AL130" s="45">
        <v>0.22964090841203819</v>
      </c>
      <c r="AM130" s="40">
        <v>0.23488386776134221</v>
      </c>
      <c r="AN130" s="40"/>
      <c r="AO130" s="40"/>
      <c r="AP130" s="40"/>
      <c r="AQ130" s="40"/>
      <c r="AR130" s="40"/>
      <c r="AS130" s="40"/>
      <c r="AT130" s="40"/>
      <c r="AU130" s="40"/>
      <c r="AV130" s="40"/>
      <c r="AW130" s="40"/>
      <c r="AX130" s="40"/>
      <c r="AY130" s="40"/>
      <c r="AZ130" s="40"/>
      <c r="BA130" s="40"/>
      <c r="BB130" s="40"/>
      <c r="BC130" s="40"/>
      <c r="BD130" s="40"/>
      <c r="BE130" s="40"/>
      <c r="BF130" s="40"/>
      <c r="BG130" s="40"/>
      <c r="BH130" s="40"/>
      <c r="BI130" s="40"/>
      <c r="BJ130" s="40"/>
      <c r="BK130" s="40"/>
      <c r="BL130" s="40"/>
      <c r="BM130" s="40"/>
      <c r="BN130" s="40"/>
      <c r="BO130" s="40"/>
      <c r="BP130" s="40"/>
      <c r="BQ130" s="40"/>
      <c r="BR130" s="40"/>
      <c r="BS130" s="40"/>
      <c r="BT130" s="40"/>
      <c r="BU130" s="40"/>
      <c r="BV130" s="40"/>
      <c r="BW130" s="40"/>
      <c r="BX130" s="40"/>
      <c r="BY130" s="40"/>
      <c r="BZ130" s="40"/>
      <c r="CA130" s="40"/>
      <c r="CB130" s="40"/>
      <c r="CC130" s="40"/>
      <c r="CD130" s="40"/>
      <c r="CE130" s="40"/>
      <c r="CF130" s="40"/>
      <c r="CG130" s="40"/>
      <c r="CH130" s="40"/>
      <c r="CI130" s="40"/>
      <c r="CJ130" s="40"/>
      <c r="CK130" s="40"/>
      <c r="CL130" s="40"/>
      <c r="CM130" s="40"/>
      <c r="CN130" s="40"/>
      <c r="CO130" s="40"/>
      <c r="CP130" s="40"/>
      <c r="CQ130" s="40"/>
      <c r="CR130" s="40"/>
      <c r="CS130" s="40"/>
      <c r="CT130" s="40"/>
      <c r="CU130" s="40"/>
      <c r="CV130" s="40"/>
      <c r="CW130" s="40"/>
    </row>
    <row r="131" spans="1:101" s="20" customFormat="1">
      <c r="A131" s="20" t="s">
        <v>737</v>
      </c>
      <c r="C131" s="45">
        <v>9.0815283596679972</v>
      </c>
      <c r="D131" s="45">
        <v>0.79392777383845026</v>
      </c>
      <c r="E131" s="45">
        <v>0.15878555476769007</v>
      </c>
      <c r="F131" s="45">
        <v>0.95271332860614033</v>
      </c>
      <c r="G131" s="45">
        <v>1.634881534936071</v>
      </c>
      <c r="H131" s="45">
        <v>5.645840972438422</v>
      </c>
      <c r="I131" s="45">
        <v>918.98284386295677</v>
      </c>
      <c r="J131" s="45">
        <v>-2.1214997079262039</v>
      </c>
      <c r="K131" s="45">
        <v>5.5913181938628984</v>
      </c>
      <c r="L131" s="73">
        <v>3.4533639605020019</v>
      </c>
      <c r="M131" s="45">
        <v>8.627532141637051E-2</v>
      </c>
      <c r="N131" s="45">
        <v>1.2244507685635203E-3</v>
      </c>
      <c r="O131" s="45">
        <v>0.53645150690499643</v>
      </c>
      <c r="P131" s="45">
        <v>0.49455922593013879</v>
      </c>
      <c r="Q131" s="45">
        <v>0.57033989524441908</v>
      </c>
      <c r="R131" s="45">
        <v>0.52452704851553966</v>
      </c>
      <c r="S131" s="45">
        <v>0.54694334453620697</v>
      </c>
      <c r="T131" s="45">
        <v>0.556750614551203</v>
      </c>
      <c r="U131" s="45">
        <v>0.54054463033950151</v>
      </c>
      <c r="V131" s="45">
        <v>0.58088474707509641</v>
      </c>
      <c r="W131" s="45">
        <v>0.51097343008364882</v>
      </c>
      <c r="X131" s="45">
        <v>0.56303215099249693</v>
      </c>
      <c r="Y131" s="45">
        <v>0.50614801253580644</v>
      </c>
      <c r="Z131" s="45">
        <v>0.52504606758462324</v>
      </c>
      <c r="AA131" s="45"/>
      <c r="AB131" s="45">
        <v>0.22030016257496254</v>
      </c>
      <c r="AC131" s="45">
        <v>0.19381190430697318</v>
      </c>
      <c r="AD131" s="45">
        <v>0.19059634669241102</v>
      </c>
      <c r="AE131" s="45">
        <v>0.21471547587947767</v>
      </c>
      <c r="AF131" s="45">
        <v>0.23036719191547828</v>
      </c>
      <c r="AG131" s="45">
        <v>0.21735646669215222</v>
      </c>
      <c r="AH131" s="45">
        <v>0.25261019785965177</v>
      </c>
      <c r="AI131" s="45">
        <v>0.22081964935866705</v>
      </c>
      <c r="AJ131" s="45">
        <v>0.24464484953946528</v>
      </c>
      <c r="AK131" s="45">
        <v>0.20548783671672483</v>
      </c>
      <c r="AL131" s="45">
        <v>0.21485609912882592</v>
      </c>
      <c r="AM131" s="40">
        <v>0.21976150470953046</v>
      </c>
      <c r="AN131" s="40"/>
      <c r="AO131" s="40"/>
      <c r="AP131" s="40"/>
      <c r="AQ131" s="40"/>
      <c r="AR131" s="40"/>
      <c r="AS131" s="40"/>
      <c r="AT131" s="40"/>
      <c r="AU131" s="40"/>
      <c r="AV131" s="40"/>
      <c r="AW131" s="40"/>
      <c r="AX131" s="40"/>
      <c r="AY131" s="40"/>
      <c r="AZ131" s="40"/>
      <c r="BA131" s="40"/>
      <c r="BB131" s="40"/>
      <c r="BC131" s="40"/>
      <c r="BD131" s="40"/>
      <c r="BE131" s="40"/>
      <c r="BF131" s="40"/>
      <c r="BG131" s="40"/>
      <c r="BH131" s="40"/>
      <c r="BI131" s="40"/>
      <c r="BJ131" s="40"/>
      <c r="BK131" s="40"/>
      <c r="BL131" s="40"/>
      <c r="BM131" s="40"/>
      <c r="BN131" s="40"/>
      <c r="BO131" s="40"/>
      <c r="BP131" s="40"/>
      <c r="BQ131" s="40"/>
      <c r="BR131" s="40"/>
      <c r="BS131" s="40"/>
      <c r="BT131" s="40"/>
      <c r="BU131" s="40"/>
      <c r="BV131" s="40"/>
      <c r="BW131" s="40"/>
      <c r="BX131" s="40"/>
      <c r="BY131" s="40"/>
      <c r="BZ131" s="40"/>
      <c r="CA131" s="40"/>
      <c r="CB131" s="40"/>
      <c r="CC131" s="40"/>
      <c r="CD131" s="40"/>
      <c r="CE131" s="40"/>
      <c r="CF131" s="40"/>
      <c r="CG131" s="40"/>
      <c r="CH131" s="40"/>
      <c r="CI131" s="40"/>
      <c r="CJ131" s="40"/>
      <c r="CK131" s="40"/>
      <c r="CL131" s="40"/>
      <c r="CM131" s="40"/>
      <c r="CN131" s="40"/>
      <c r="CO131" s="40"/>
      <c r="CP131" s="40"/>
      <c r="CQ131" s="40"/>
      <c r="CR131" s="40"/>
      <c r="CS131" s="40"/>
      <c r="CT131" s="40"/>
      <c r="CU131" s="40"/>
      <c r="CV131" s="40"/>
      <c r="CW131" s="40"/>
    </row>
    <row r="132" spans="1:101" s="20" customFormat="1">
      <c r="A132" s="20" t="s">
        <v>738</v>
      </c>
      <c r="C132" s="45">
        <v>9.7064520427386292</v>
      </c>
      <c r="D132" s="45">
        <v>0.95773147581723928</v>
      </c>
      <c r="E132" s="45">
        <v>0.19154629516344787</v>
      </c>
      <c r="F132" s="45">
        <v>1.1492777709806872</v>
      </c>
      <c r="G132" s="45">
        <v>1.972191371603639</v>
      </c>
      <c r="H132" s="45">
        <v>6.0343460340089488</v>
      </c>
      <c r="I132" s="45">
        <v>1037.2145485767294</v>
      </c>
      <c r="J132" s="45">
        <v>-1.409578493694543</v>
      </c>
      <c r="K132" s="45">
        <v>7.2955317177553614</v>
      </c>
      <c r="L132" s="73">
        <v>3.0597162734274961</v>
      </c>
      <c r="M132" s="45">
        <v>9.2212151593223393E-2</v>
      </c>
      <c r="N132" s="45">
        <v>1.308708423632645E-3</v>
      </c>
      <c r="O132" s="45">
        <v>0.57336613605185915</v>
      </c>
      <c r="P132" s="45">
        <v>0.52859113782036626</v>
      </c>
      <c r="Q132" s="45">
        <v>0.60958647289330403</v>
      </c>
      <c r="R132" s="45">
        <v>0.56062112453959811</v>
      </c>
      <c r="S132" s="45">
        <v>0.58457994443017358</v>
      </c>
      <c r="T132" s="45">
        <v>0.59506207830683622</v>
      </c>
      <c r="U132" s="45">
        <v>0.57774091799918836</v>
      </c>
      <c r="V132" s="45">
        <v>0.62085694351659859</v>
      </c>
      <c r="W132" s="45">
        <v>0.54613484622779018</v>
      </c>
      <c r="X132" s="45">
        <v>0.60177586367504754</v>
      </c>
      <c r="Y132" s="45">
        <v>0.54097737909678034</v>
      </c>
      <c r="Z132" s="45">
        <v>0.56117585866625674</v>
      </c>
      <c r="AA132" s="45"/>
      <c r="AB132" s="45">
        <v>0.23545959208121334</v>
      </c>
      <c r="AC132" s="45">
        <v>0.20714860758704468</v>
      </c>
      <c r="AD132" s="45">
        <v>0.20371177905551416</v>
      </c>
      <c r="AE132" s="45">
        <v>0.2294906085096611</v>
      </c>
      <c r="AF132" s="45">
        <v>0.24621936000095271</v>
      </c>
      <c r="AG132" s="45">
        <v>0.23231333279717031</v>
      </c>
      <c r="AH132" s="45">
        <v>0.26999296527231947</v>
      </c>
      <c r="AI132" s="45">
        <v>0.23601482610715749</v>
      </c>
      <c r="AJ132" s="45">
        <v>0.26147950053251162</v>
      </c>
      <c r="AK132" s="45">
        <v>0.21962799139790526</v>
      </c>
      <c r="AL132" s="45">
        <v>0.22964090841203819</v>
      </c>
      <c r="AM132" s="40">
        <v>0.23488386776134221</v>
      </c>
      <c r="AN132" s="40"/>
      <c r="AO132" s="40"/>
      <c r="AP132" s="40"/>
      <c r="AQ132" s="40"/>
      <c r="AR132" s="40"/>
      <c r="AS132" s="40"/>
      <c r="AT132" s="40"/>
      <c r="AU132" s="40"/>
      <c r="AV132" s="40"/>
      <c r="AW132" s="40"/>
      <c r="AX132" s="40"/>
      <c r="AY132" s="40"/>
      <c r="AZ132" s="40"/>
      <c r="BA132" s="40"/>
      <c r="BB132" s="40"/>
      <c r="BC132" s="40"/>
      <c r="BD132" s="40"/>
      <c r="BE132" s="40"/>
      <c r="BF132" s="40"/>
      <c r="BG132" s="40"/>
      <c r="BH132" s="40"/>
      <c r="BI132" s="40"/>
      <c r="BJ132" s="40"/>
      <c r="BK132" s="40"/>
      <c r="BL132" s="40"/>
      <c r="BM132" s="40"/>
      <c r="BN132" s="40"/>
      <c r="BO132" s="40"/>
      <c r="BP132" s="40"/>
      <c r="BQ132" s="40"/>
      <c r="BR132" s="40"/>
      <c r="BS132" s="40"/>
      <c r="BT132" s="40"/>
      <c r="BU132" s="40"/>
      <c r="BV132" s="40"/>
      <c r="BW132" s="40"/>
      <c r="BX132" s="40"/>
      <c r="BY132" s="40"/>
      <c r="BZ132" s="40"/>
      <c r="CA132" s="40"/>
      <c r="CB132" s="40"/>
      <c r="CC132" s="40"/>
      <c r="CD132" s="40"/>
      <c r="CE132" s="40"/>
      <c r="CF132" s="40"/>
      <c r="CG132" s="40"/>
      <c r="CH132" s="40"/>
      <c r="CI132" s="40"/>
      <c r="CJ132" s="40"/>
      <c r="CK132" s="40"/>
      <c r="CL132" s="40"/>
      <c r="CM132" s="40"/>
      <c r="CN132" s="40"/>
      <c r="CO132" s="40"/>
      <c r="CP132" s="40"/>
      <c r="CQ132" s="40"/>
      <c r="CR132" s="40"/>
      <c r="CS132" s="40"/>
      <c r="CT132" s="40"/>
      <c r="CU132" s="40"/>
      <c r="CV132" s="40"/>
      <c r="CW132" s="40"/>
    </row>
    <row r="133" spans="1:101" s="20" customFormat="1">
      <c r="A133" s="20" t="s">
        <v>739</v>
      </c>
      <c r="C133" s="45">
        <v>36.151029046868807</v>
      </c>
      <c r="D133" s="45">
        <v>4.4245667498943506</v>
      </c>
      <c r="E133" s="45">
        <v>0.88491334997887017</v>
      </c>
      <c r="F133" s="45">
        <v>5.3094800998732206</v>
      </c>
      <c r="G133" s="45">
        <v>9.11120975718163</v>
      </c>
      <c r="H133" s="45">
        <v>22.474516722875155</v>
      </c>
      <c r="I133" s="45">
        <v>1286.57598140814</v>
      </c>
      <c r="J133" s="45">
        <v>9.1928183162206217E-2</v>
      </c>
      <c r="K133" s="45">
        <v>10.88987324566695</v>
      </c>
      <c r="L133" s="73">
        <v>2.4666885432157142</v>
      </c>
      <c r="M133" s="45">
        <v>0.34343796848146135</v>
      </c>
      <c r="N133" s="45">
        <v>4.874196671276915E-3</v>
      </c>
      <c r="O133" s="45">
        <v>2.1354636841180383</v>
      </c>
      <c r="P133" s="45">
        <v>1.968702208914427</v>
      </c>
      <c r="Q133" s="45">
        <v>2.2703638972419475</v>
      </c>
      <c r="R133" s="45">
        <v>2.087995744302984</v>
      </c>
      <c r="S133" s="45">
        <v>2.1772287606491418</v>
      </c>
      <c r="T133" s="45">
        <v>2.2162687646155637</v>
      </c>
      <c r="U133" s="45">
        <v>2.1517572658052755</v>
      </c>
      <c r="V133" s="45">
        <v>2.3123400085007888</v>
      </c>
      <c r="W133" s="45">
        <v>2.0340425731828562</v>
      </c>
      <c r="X133" s="45">
        <v>2.2412738075284602</v>
      </c>
      <c r="Y133" s="45">
        <v>2.0148339330700265</v>
      </c>
      <c r="Z133" s="45">
        <v>2.0900618143188692</v>
      </c>
      <c r="AA133" s="45"/>
      <c r="AB133" s="45">
        <v>0.876953444493625</v>
      </c>
      <c r="AC133" s="45">
        <v>0.77151108323869044</v>
      </c>
      <c r="AD133" s="45">
        <v>0.75871084608453754</v>
      </c>
      <c r="AE133" s="45">
        <v>0.85472236587444039</v>
      </c>
      <c r="AF133" s="45">
        <v>0.91702747781613625</v>
      </c>
      <c r="AG133" s="45">
        <v>0.86523541299605955</v>
      </c>
      <c r="AH133" s="45">
        <v>1.0055706747463595</v>
      </c>
      <c r="AI133" s="45">
        <v>0.87902137635084088</v>
      </c>
      <c r="AJ133" s="45">
        <v>0.97386284682497903</v>
      </c>
      <c r="AK133" s="45">
        <v>0.81798971051125235</v>
      </c>
      <c r="AL133" s="45">
        <v>0.85528214777133238</v>
      </c>
      <c r="AM133" s="40">
        <v>0.87480919791217504</v>
      </c>
      <c r="AN133" s="40"/>
      <c r="AO133" s="40"/>
      <c r="AP133" s="40"/>
      <c r="AQ133" s="40"/>
      <c r="AR133" s="40"/>
      <c r="AS133" s="40"/>
      <c r="AT133" s="40"/>
      <c r="AU133" s="40"/>
      <c r="AV133" s="40"/>
      <c r="AW133" s="40"/>
      <c r="AX133" s="40"/>
      <c r="AY133" s="40"/>
      <c r="AZ133" s="40"/>
      <c r="BA133" s="40"/>
      <c r="BB133" s="40"/>
      <c r="BC133" s="40"/>
      <c r="BD133" s="40"/>
      <c r="BE133" s="40"/>
      <c r="BF133" s="40"/>
      <c r="BG133" s="40"/>
      <c r="BH133" s="40"/>
      <c r="BI133" s="40"/>
      <c r="BJ133" s="40"/>
      <c r="BK133" s="40"/>
      <c r="BL133" s="40"/>
      <c r="BM133" s="40"/>
      <c r="BN133" s="40"/>
      <c r="BO133" s="40"/>
      <c r="BP133" s="40"/>
      <c r="BQ133" s="40"/>
      <c r="BR133" s="40"/>
      <c r="BS133" s="40"/>
      <c r="BT133" s="40"/>
      <c r="BU133" s="40"/>
      <c r="BV133" s="40"/>
      <c r="BW133" s="40"/>
      <c r="BX133" s="40"/>
      <c r="BY133" s="40"/>
      <c r="BZ133" s="40"/>
      <c r="CA133" s="40"/>
      <c r="CB133" s="40"/>
      <c r="CC133" s="40"/>
      <c r="CD133" s="40"/>
      <c r="CE133" s="40"/>
      <c r="CF133" s="40"/>
      <c r="CG133" s="40"/>
      <c r="CH133" s="40"/>
      <c r="CI133" s="40"/>
      <c r="CJ133" s="40"/>
      <c r="CK133" s="40"/>
      <c r="CL133" s="40"/>
      <c r="CM133" s="40"/>
      <c r="CN133" s="40"/>
      <c r="CO133" s="40"/>
      <c r="CP133" s="40"/>
      <c r="CQ133" s="40"/>
      <c r="CR133" s="40"/>
      <c r="CS133" s="40"/>
      <c r="CT133" s="40"/>
      <c r="CU133" s="40"/>
      <c r="CV133" s="40"/>
      <c r="CW133" s="40"/>
    </row>
    <row r="134" spans="1:101" s="20" customFormat="1">
      <c r="A134" s="20" t="s">
        <v>740</v>
      </c>
      <c r="C134" s="45">
        <v>36.151029046868807</v>
      </c>
      <c r="D134" s="45">
        <v>4.4245667498943497</v>
      </c>
      <c r="E134" s="45">
        <v>0.88491334997886995</v>
      </c>
      <c r="F134" s="45">
        <v>5.3094800998732197</v>
      </c>
      <c r="G134" s="45">
        <v>9.11120975718163</v>
      </c>
      <c r="H134" s="45">
        <v>22.474516722875155</v>
      </c>
      <c r="I134" s="45">
        <v>1286.5759814081398</v>
      </c>
      <c r="J134" s="45">
        <v>9.1928183162206217E-2</v>
      </c>
      <c r="K134" s="45">
        <v>10.88987324566695</v>
      </c>
      <c r="L134" s="73">
        <v>2.4666885432157142</v>
      </c>
      <c r="M134" s="45">
        <v>0.34343796848146135</v>
      </c>
      <c r="N134" s="45">
        <v>4.874196671276915E-3</v>
      </c>
      <c r="O134" s="45">
        <v>2.1354636841180383</v>
      </c>
      <c r="P134" s="45">
        <v>1.968702208914427</v>
      </c>
      <c r="Q134" s="45">
        <v>2.2703638972419475</v>
      </c>
      <c r="R134" s="45">
        <v>2.087995744302984</v>
      </c>
      <c r="S134" s="45">
        <v>2.1772287606491418</v>
      </c>
      <c r="T134" s="45">
        <v>2.2162687646155637</v>
      </c>
      <c r="U134" s="45">
        <v>2.1517572658052755</v>
      </c>
      <c r="V134" s="45">
        <v>2.3123400085007888</v>
      </c>
      <c r="W134" s="45">
        <v>2.0340425731828562</v>
      </c>
      <c r="X134" s="45">
        <v>2.2412738075284602</v>
      </c>
      <c r="Y134" s="45">
        <v>2.0148339330700265</v>
      </c>
      <c r="Z134" s="45">
        <v>2.0900618143188692</v>
      </c>
      <c r="AA134" s="45"/>
      <c r="AB134" s="45">
        <v>0.876953444493625</v>
      </c>
      <c r="AC134" s="45">
        <v>0.77151108323869044</v>
      </c>
      <c r="AD134" s="45">
        <v>0.75871084608453754</v>
      </c>
      <c r="AE134" s="45">
        <v>0.85472236587444039</v>
      </c>
      <c r="AF134" s="45">
        <v>0.91702747781613625</v>
      </c>
      <c r="AG134" s="45">
        <v>0.86523541299605955</v>
      </c>
      <c r="AH134" s="45">
        <v>1.0055706747463595</v>
      </c>
      <c r="AI134" s="45">
        <v>0.87902137635084088</v>
      </c>
      <c r="AJ134" s="45">
        <v>0.97386284682497903</v>
      </c>
      <c r="AK134" s="45">
        <v>0.81798971051125235</v>
      </c>
      <c r="AL134" s="45">
        <v>0.85528214777133238</v>
      </c>
      <c r="AM134" s="40">
        <v>0.87480919791217504</v>
      </c>
      <c r="AN134" s="40"/>
      <c r="AO134" s="40"/>
      <c r="AP134" s="40"/>
      <c r="AQ134" s="40"/>
      <c r="AR134" s="40"/>
      <c r="AS134" s="40"/>
      <c r="AT134" s="40"/>
      <c r="AU134" s="40"/>
      <c r="AV134" s="40"/>
      <c r="AW134" s="40"/>
      <c r="AX134" s="40"/>
      <c r="AY134" s="40"/>
      <c r="AZ134" s="40"/>
      <c r="BA134" s="40"/>
      <c r="BB134" s="40"/>
      <c r="BC134" s="40"/>
      <c r="BD134" s="40"/>
      <c r="BE134" s="40"/>
      <c r="BF134" s="40"/>
      <c r="BG134" s="40"/>
      <c r="BH134" s="40"/>
      <c r="BI134" s="40"/>
      <c r="BJ134" s="40"/>
      <c r="BK134" s="40"/>
      <c r="BL134" s="40"/>
      <c r="BM134" s="40"/>
      <c r="BN134" s="40"/>
      <c r="BO134" s="40"/>
      <c r="BP134" s="40"/>
      <c r="BQ134" s="40"/>
      <c r="BR134" s="40"/>
      <c r="BS134" s="40"/>
      <c r="BT134" s="40"/>
      <c r="BU134" s="40"/>
      <c r="BV134" s="40"/>
      <c r="BW134" s="40"/>
      <c r="BX134" s="40"/>
      <c r="BY134" s="40"/>
      <c r="BZ134" s="40"/>
      <c r="CA134" s="40"/>
      <c r="CB134" s="40"/>
      <c r="CC134" s="40"/>
      <c r="CD134" s="40"/>
      <c r="CE134" s="40"/>
      <c r="CF134" s="40"/>
      <c r="CG134" s="40"/>
      <c r="CH134" s="40"/>
      <c r="CI134" s="40"/>
      <c r="CJ134" s="40"/>
      <c r="CK134" s="40"/>
      <c r="CL134" s="40"/>
      <c r="CM134" s="40"/>
      <c r="CN134" s="40"/>
      <c r="CO134" s="40"/>
      <c r="CP134" s="40"/>
      <c r="CQ134" s="40"/>
      <c r="CR134" s="40"/>
      <c r="CS134" s="40"/>
      <c r="CT134" s="40"/>
      <c r="CU134" s="40"/>
      <c r="CV134" s="40"/>
      <c r="CW134" s="40"/>
    </row>
    <row r="135" spans="1:101" s="20" customFormat="1">
      <c r="A135" s="20" t="s">
        <v>741</v>
      </c>
      <c r="C135" s="45">
        <v>29.073100063190239</v>
      </c>
      <c r="D135" s="45">
        <v>5.3374361082157593</v>
      </c>
      <c r="E135" s="45">
        <v>1.0674872216431519</v>
      </c>
      <c r="F135" s="45">
        <v>6.404923329858911</v>
      </c>
      <c r="G135" s="45">
        <v>10.991019617608927</v>
      </c>
      <c r="H135" s="45">
        <v>18.074281446010069</v>
      </c>
      <c r="I135" s="45">
        <v>1929.8639721122101</v>
      </c>
      <c r="J135" s="45">
        <v>3.9654269925669174</v>
      </c>
      <c r="K135" s="45">
        <v>20.162344586324032</v>
      </c>
      <c r="L135" s="73">
        <v>1.6444590288104763</v>
      </c>
      <c r="M135" s="45">
        <v>0.27619701807700342</v>
      </c>
      <c r="N135" s="45">
        <v>3.9198886252444437E-3</v>
      </c>
      <c r="O135" s="45">
        <v>1.7173660337353522</v>
      </c>
      <c r="P135" s="45">
        <v>1.5832544141464837</v>
      </c>
      <c r="Q135" s="45">
        <v>1.8258544363645659</v>
      </c>
      <c r="R135" s="45">
        <v>1.6791917355086716</v>
      </c>
      <c r="S135" s="45">
        <v>1.7509540195036508</v>
      </c>
      <c r="T135" s="45">
        <v>1.7823504685594052</v>
      </c>
      <c r="U135" s="45">
        <v>1.7304695315684755</v>
      </c>
      <c r="V135" s="45">
        <v>1.8596121388440641</v>
      </c>
      <c r="W135" s="45">
        <v>1.6358019348845101</v>
      </c>
      <c r="X135" s="45">
        <v>1.8024598301421282</v>
      </c>
      <c r="Y135" s="45">
        <v>1.6203541113839928</v>
      </c>
      <c r="Z135" s="45">
        <v>1.6808532943050065</v>
      </c>
      <c r="AA135" s="45"/>
      <c r="AB135" s="45">
        <v>0.70525669433829852</v>
      </c>
      <c r="AC135" s="45">
        <v>0.62045865675852774</v>
      </c>
      <c r="AD135" s="45">
        <v>0.61016454935890763</v>
      </c>
      <c r="AE135" s="45">
        <v>0.68737818879506041</v>
      </c>
      <c r="AF135" s="45">
        <v>0.73748472245917163</v>
      </c>
      <c r="AG135" s="45">
        <v>0.69583290997435543</v>
      </c>
      <c r="AH135" s="45">
        <v>0.80869224523617822</v>
      </c>
      <c r="AI135" s="45">
        <v>0.70691975045022137</v>
      </c>
      <c r="AJ135" s="45">
        <v>0.7831924219047437</v>
      </c>
      <c r="AK135" s="45">
        <v>0.65783733772893715</v>
      </c>
      <c r="AL135" s="45">
        <v>0.68782837224850524</v>
      </c>
      <c r="AM135" s="40">
        <v>0.7035322649910225</v>
      </c>
      <c r="AN135" s="40"/>
      <c r="AO135" s="40"/>
      <c r="AP135" s="40"/>
      <c r="AQ135" s="40"/>
      <c r="AR135" s="40"/>
      <c r="AS135" s="40"/>
      <c r="AT135" s="40"/>
      <c r="AU135" s="40"/>
      <c r="AV135" s="40"/>
      <c r="AW135" s="40"/>
      <c r="AX135" s="40"/>
      <c r="AY135" s="40"/>
      <c r="AZ135" s="40"/>
      <c r="BA135" s="40"/>
      <c r="BB135" s="40"/>
      <c r="BC135" s="40"/>
      <c r="BD135" s="40"/>
      <c r="BE135" s="40"/>
      <c r="BF135" s="40"/>
      <c r="BG135" s="40"/>
      <c r="BH135" s="40"/>
      <c r="BI135" s="40"/>
      <c r="BJ135" s="40"/>
      <c r="BK135" s="40"/>
      <c r="BL135" s="40"/>
      <c r="BM135" s="40"/>
      <c r="BN135" s="40"/>
      <c r="BO135" s="40"/>
      <c r="BP135" s="40"/>
      <c r="BQ135" s="40"/>
      <c r="BR135" s="40"/>
      <c r="BS135" s="40"/>
      <c r="BT135" s="40"/>
      <c r="BU135" s="40"/>
      <c r="BV135" s="40"/>
      <c r="BW135" s="40"/>
      <c r="BX135" s="40"/>
      <c r="BY135" s="40"/>
      <c r="BZ135" s="40"/>
      <c r="CA135" s="40"/>
      <c r="CB135" s="40"/>
      <c r="CC135" s="40"/>
      <c r="CD135" s="40"/>
      <c r="CE135" s="40"/>
      <c r="CF135" s="40"/>
      <c r="CG135" s="40"/>
      <c r="CH135" s="40"/>
      <c r="CI135" s="40"/>
      <c r="CJ135" s="40"/>
      <c r="CK135" s="40"/>
      <c r="CL135" s="40"/>
      <c r="CM135" s="40"/>
      <c r="CN135" s="40"/>
      <c r="CO135" s="40"/>
      <c r="CP135" s="40"/>
      <c r="CQ135" s="40"/>
      <c r="CR135" s="40"/>
      <c r="CS135" s="40"/>
      <c r="CT135" s="40"/>
      <c r="CU135" s="40"/>
      <c r="CV135" s="40"/>
      <c r="CW135" s="40"/>
    </row>
    <row r="136" spans="1:101" s="20" customFormat="1">
      <c r="A136" s="20" t="s">
        <v>742</v>
      </c>
      <c r="C136" s="45">
        <v>8.1318701961856377</v>
      </c>
      <c r="D136" s="45">
        <v>1.6587818490520578</v>
      </c>
      <c r="E136" s="45">
        <v>0.33175636981041157</v>
      </c>
      <c r="F136" s="45">
        <v>1.9905382188624694</v>
      </c>
      <c r="G136" s="45">
        <v>3.4158167844297469</v>
      </c>
      <c r="H136" s="45">
        <v>5.0554536767260734</v>
      </c>
      <c r="I136" s="45">
        <v>2144.2933023468995</v>
      </c>
      <c r="J136" s="45">
        <v>5.2565932623684901</v>
      </c>
      <c r="K136" s="45">
        <v>23.253168366543058</v>
      </c>
      <c r="L136" s="73">
        <v>1.4800131259294269</v>
      </c>
      <c r="M136" s="45">
        <v>7.725348499795559E-2</v>
      </c>
      <c r="N136" s="45">
        <v>1.0964095818715583E-3</v>
      </c>
      <c r="O136" s="45">
        <v>0.48035461080243685</v>
      </c>
      <c r="P136" s="45">
        <v>0.44284301830192813</v>
      </c>
      <c r="Q136" s="45">
        <v>0.5106992801378295</v>
      </c>
      <c r="R136" s="45">
        <v>0.46967709662833329</v>
      </c>
      <c r="S136" s="45">
        <v>0.48974931380368136</v>
      </c>
      <c r="T136" s="45">
        <v>0.49853103463110021</v>
      </c>
      <c r="U136" s="45">
        <v>0.48401971508314162</v>
      </c>
      <c r="V136" s="45">
        <v>0.5201414536276906</v>
      </c>
      <c r="W136" s="45">
        <v>0.45754078416949123</v>
      </c>
      <c r="X136" s="45">
        <v>0.50415570890950323</v>
      </c>
      <c r="Y136" s="45">
        <v>0.45321996199205716</v>
      </c>
      <c r="Z136" s="45">
        <v>0.47014184171660239</v>
      </c>
      <c r="AA136" s="45"/>
      <c r="AB136" s="45">
        <v>0.19726330803680717</v>
      </c>
      <c r="AC136" s="45">
        <v>0.17354493493620221</v>
      </c>
      <c r="AD136" s="45">
        <v>0.17066562915259603</v>
      </c>
      <c r="AE136" s="45">
        <v>0.19226261371582309</v>
      </c>
      <c r="AF136" s="45">
        <v>0.20627762507862052</v>
      </c>
      <c r="AG136" s="45">
        <v>0.19462743532155258</v>
      </c>
      <c r="AH136" s="45">
        <v>0.22619467317311293</v>
      </c>
      <c r="AI136" s="45">
        <v>0.19772847193063808</v>
      </c>
      <c r="AJ136" s="45">
        <v>0.21906226373255816</v>
      </c>
      <c r="AK136" s="45">
        <v>0.18399991156736131</v>
      </c>
      <c r="AL136" s="45">
        <v>0.19238853194951427</v>
      </c>
      <c r="AM136" s="40">
        <v>0.19678097778705522</v>
      </c>
      <c r="AN136" s="40"/>
      <c r="AO136" s="40"/>
      <c r="AP136" s="40"/>
      <c r="AQ136" s="40"/>
      <c r="AR136" s="40"/>
      <c r="AS136" s="40"/>
      <c r="AT136" s="40"/>
      <c r="AU136" s="40"/>
      <c r="AV136" s="40"/>
      <c r="AW136" s="40"/>
      <c r="AX136" s="40"/>
      <c r="AY136" s="40"/>
      <c r="AZ136" s="40"/>
      <c r="BA136" s="40"/>
      <c r="BB136" s="40"/>
      <c r="BC136" s="40"/>
      <c r="BD136" s="40"/>
      <c r="BE136" s="40"/>
      <c r="BF136" s="40"/>
      <c r="BG136" s="40"/>
      <c r="BH136" s="40"/>
      <c r="BI136" s="40"/>
      <c r="BJ136" s="40"/>
      <c r="BK136" s="40"/>
      <c r="BL136" s="40"/>
      <c r="BM136" s="40"/>
      <c r="BN136" s="40"/>
      <c r="BO136" s="40"/>
      <c r="BP136" s="40"/>
      <c r="BQ136" s="40"/>
      <c r="BR136" s="40"/>
      <c r="BS136" s="40"/>
      <c r="BT136" s="40"/>
      <c r="BU136" s="40"/>
      <c r="BV136" s="40"/>
      <c r="BW136" s="40"/>
      <c r="BX136" s="40"/>
      <c r="BY136" s="40"/>
      <c r="BZ136" s="40"/>
      <c r="CA136" s="40"/>
      <c r="CB136" s="40"/>
      <c r="CC136" s="40"/>
      <c r="CD136" s="40"/>
      <c r="CE136" s="40"/>
      <c r="CF136" s="40"/>
      <c r="CG136" s="40"/>
      <c r="CH136" s="40"/>
      <c r="CI136" s="40"/>
      <c r="CJ136" s="40"/>
      <c r="CK136" s="40"/>
      <c r="CL136" s="40"/>
      <c r="CM136" s="40"/>
      <c r="CN136" s="40"/>
      <c r="CO136" s="40"/>
      <c r="CP136" s="40"/>
      <c r="CQ136" s="40"/>
      <c r="CR136" s="40"/>
      <c r="CS136" s="40"/>
      <c r="CT136" s="40"/>
      <c r="CU136" s="40"/>
      <c r="CV136" s="40"/>
      <c r="CW136" s="40"/>
    </row>
    <row r="137" spans="1:101" s="20" customFormat="1">
      <c r="A137" s="20" t="s">
        <v>744</v>
      </c>
      <c r="C137" s="45">
        <v>8.1318701961856377</v>
      </c>
      <c r="D137" s="45">
        <v>1.6587818490520581</v>
      </c>
      <c r="E137" s="45">
        <v>0.33175636981041162</v>
      </c>
      <c r="F137" s="45">
        <v>1.9905382188624696</v>
      </c>
      <c r="G137" s="45">
        <v>3.4158167844297473</v>
      </c>
      <c r="H137" s="45">
        <v>5.0554536767260734</v>
      </c>
      <c r="I137" s="45">
        <v>2144.2933023469</v>
      </c>
      <c r="J137" s="45">
        <v>5.2565932623684901</v>
      </c>
      <c r="K137" s="45">
        <v>23.253168366543061</v>
      </c>
      <c r="L137" s="73">
        <v>1.4800131259294269</v>
      </c>
      <c r="M137" s="45">
        <v>7.7253484997955604E-2</v>
      </c>
      <c r="N137" s="45">
        <v>1.0964095818715583E-3</v>
      </c>
      <c r="O137" s="45">
        <v>0.48035461080243691</v>
      </c>
      <c r="P137" s="45">
        <v>0.44284301830192818</v>
      </c>
      <c r="Q137" s="45">
        <v>0.5106992801378295</v>
      </c>
      <c r="R137" s="45">
        <v>0.46967709662833335</v>
      </c>
      <c r="S137" s="45">
        <v>0.48974931380368142</v>
      </c>
      <c r="T137" s="45">
        <v>0.49853103463110027</v>
      </c>
      <c r="U137" s="45">
        <v>0.48401971508314168</v>
      </c>
      <c r="V137" s="45">
        <v>0.5201414536276906</v>
      </c>
      <c r="W137" s="45">
        <v>0.45754078416949129</v>
      </c>
      <c r="X137" s="45">
        <v>0.50415570890950334</v>
      </c>
      <c r="Y137" s="45">
        <v>0.45321996199205722</v>
      </c>
      <c r="Z137" s="45">
        <v>0.47014184171660245</v>
      </c>
      <c r="AA137" s="45"/>
      <c r="AB137" s="45">
        <v>0.19726330803680719</v>
      </c>
      <c r="AC137" s="45">
        <v>0.17354493493620224</v>
      </c>
      <c r="AD137" s="45">
        <v>0.17066562915259603</v>
      </c>
      <c r="AE137" s="45">
        <v>0.19226261371582309</v>
      </c>
      <c r="AF137" s="45">
        <v>0.20627762507862055</v>
      </c>
      <c r="AG137" s="45">
        <v>0.19462743532155261</v>
      </c>
      <c r="AH137" s="45">
        <v>0.22619467317311295</v>
      </c>
      <c r="AI137" s="45">
        <v>0.19772847193063811</v>
      </c>
      <c r="AJ137" s="45">
        <v>0.21906226373255819</v>
      </c>
      <c r="AK137" s="45">
        <v>0.18399991156736131</v>
      </c>
      <c r="AL137" s="45">
        <v>0.19238853194951427</v>
      </c>
      <c r="AM137" s="40">
        <v>0.19678097778705525</v>
      </c>
      <c r="AN137" s="40"/>
      <c r="AO137" s="40"/>
      <c r="AP137" s="40"/>
      <c r="AQ137" s="40"/>
      <c r="AR137" s="40"/>
      <c r="AS137" s="40"/>
      <c r="AT137" s="40"/>
      <c r="AU137" s="40"/>
      <c r="AV137" s="40"/>
      <c r="AW137" s="40"/>
      <c r="AX137" s="40"/>
      <c r="AY137" s="40"/>
      <c r="AZ137" s="40"/>
      <c r="BA137" s="40"/>
      <c r="BB137" s="40"/>
      <c r="BC137" s="40"/>
      <c r="BD137" s="40"/>
      <c r="BE137" s="40"/>
      <c r="BF137" s="40"/>
      <c r="BG137" s="40"/>
      <c r="BH137" s="40"/>
      <c r="BI137" s="40"/>
      <c r="BJ137" s="40"/>
      <c r="BK137" s="40"/>
      <c r="BL137" s="40"/>
      <c r="BM137" s="40"/>
      <c r="BN137" s="40"/>
      <c r="BO137" s="40"/>
      <c r="BP137" s="40"/>
      <c r="BQ137" s="40"/>
      <c r="BR137" s="40"/>
      <c r="BS137" s="40"/>
      <c r="BT137" s="40"/>
      <c r="BU137" s="40"/>
      <c r="BV137" s="40"/>
      <c r="BW137" s="40"/>
      <c r="BX137" s="40"/>
      <c r="BY137" s="40"/>
      <c r="BZ137" s="40"/>
      <c r="CA137" s="40"/>
      <c r="CB137" s="40"/>
      <c r="CC137" s="40"/>
      <c r="CD137" s="40"/>
      <c r="CE137" s="40"/>
      <c r="CF137" s="40"/>
      <c r="CG137" s="40"/>
      <c r="CH137" s="40"/>
      <c r="CI137" s="40"/>
      <c r="CJ137" s="40"/>
      <c r="CK137" s="40"/>
      <c r="CL137" s="40"/>
      <c r="CM137" s="40"/>
      <c r="CN137" s="40"/>
      <c r="CO137" s="40"/>
      <c r="CP137" s="40"/>
      <c r="CQ137" s="40"/>
      <c r="CR137" s="40"/>
      <c r="CS137" s="40"/>
      <c r="CT137" s="40"/>
      <c r="CU137" s="40"/>
      <c r="CV137" s="40"/>
      <c r="CW137" s="40"/>
    </row>
    <row r="138" spans="1:101" s="20" customFormat="1">
      <c r="A138" s="20" t="s">
        <v>745</v>
      </c>
      <c r="C138" s="45">
        <v>8.1318701961856377</v>
      </c>
      <c r="D138" s="45">
        <v>1.6587818490520581</v>
      </c>
      <c r="E138" s="45">
        <v>0.33175636981041162</v>
      </c>
      <c r="F138" s="45">
        <v>1.9905382188624696</v>
      </c>
      <c r="G138" s="45">
        <v>3.4158167844297473</v>
      </c>
      <c r="H138" s="45">
        <v>5.0554536767260734</v>
      </c>
      <c r="I138" s="45">
        <v>2144.2933023469</v>
      </c>
      <c r="J138" s="45">
        <v>5.2565932623684901</v>
      </c>
      <c r="K138" s="45">
        <v>23.253168366543061</v>
      </c>
      <c r="L138" s="73">
        <v>1.4800131259294269</v>
      </c>
      <c r="M138" s="45">
        <v>7.7253484997955604E-2</v>
      </c>
      <c r="N138" s="45">
        <v>1.0964095818715583E-3</v>
      </c>
      <c r="O138" s="45">
        <v>0.48035461080243691</v>
      </c>
      <c r="P138" s="45">
        <v>0.44284301830192818</v>
      </c>
      <c r="Q138" s="45">
        <v>0.5106992801378295</v>
      </c>
      <c r="R138" s="45">
        <v>0.46967709662833335</v>
      </c>
      <c r="S138" s="45">
        <v>0.48974931380368142</v>
      </c>
      <c r="T138" s="45">
        <v>0.49853103463110027</v>
      </c>
      <c r="U138" s="45">
        <v>0.48401971508314168</v>
      </c>
      <c r="V138" s="45">
        <v>0.5201414536276906</v>
      </c>
      <c r="W138" s="45">
        <v>0.45754078416949129</v>
      </c>
      <c r="X138" s="45">
        <v>0.50415570890950334</v>
      </c>
      <c r="Y138" s="45">
        <v>0.45321996199205722</v>
      </c>
      <c r="Z138" s="45">
        <v>0.47014184171660245</v>
      </c>
      <c r="AA138" s="45"/>
      <c r="AB138" s="45">
        <v>0.19726330803680719</v>
      </c>
      <c r="AC138" s="45">
        <v>0.17354493493620224</v>
      </c>
      <c r="AD138" s="45">
        <v>0.17066562915259603</v>
      </c>
      <c r="AE138" s="45">
        <v>0.19226261371582309</v>
      </c>
      <c r="AF138" s="45">
        <v>0.20627762507862055</v>
      </c>
      <c r="AG138" s="45">
        <v>0.19462743532155261</v>
      </c>
      <c r="AH138" s="45">
        <v>0.22619467317311295</v>
      </c>
      <c r="AI138" s="45">
        <v>0.19772847193063811</v>
      </c>
      <c r="AJ138" s="45">
        <v>0.21906226373255819</v>
      </c>
      <c r="AK138" s="45">
        <v>0.18399991156736131</v>
      </c>
      <c r="AL138" s="45">
        <v>0.19238853194951427</v>
      </c>
      <c r="AM138" s="40">
        <v>0.19678097778705525</v>
      </c>
      <c r="AN138" s="40"/>
      <c r="AO138" s="40"/>
      <c r="AP138" s="40"/>
      <c r="AQ138" s="40"/>
      <c r="AR138" s="40"/>
      <c r="AS138" s="40"/>
      <c r="AT138" s="40"/>
      <c r="AU138" s="40"/>
      <c r="AV138" s="40"/>
      <c r="AW138" s="40"/>
      <c r="AX138" s="40"/>
      <c r="AY138" s="40"/>
      <c r="AZ138" s="40"/>
      <c r="BA138" s="40"/>
      <c r="BB138" s="40"/>
      <c r="BC138" s="40"/>
      <c r="BD138" s="40"/>
      <c r="BE138" s="40"/>
      <c r="BF138" s="40"/>
      <c r="BG138" s="40"/>
      <c r="BH138" s="40"/>
      <c r="BI138" s="40"/>
      <c r="BJ138" s="40"/>
      <c r="BK138" s="40"/>
      <c r="BL138" s="40"/>
      <c r="BM138" s="40"/>
      <c r="BN138" s="40"/>
      <c r="BO138" s="40"/>
      <c r="BP138" s="40"/>
      <c r="BQ138" s="40"/>
      <c r="BR138" s="40"/>
      <c r="BS138" s="40"/>
      <c r="BT138" s="40"/>
      <c r="BU138" s="40"/>
      <c r="BV138" s="40"/>
      <c r="BW138" s="40"/>
      <c r="BX138" s="40"/>
      <c r="BY138" s="40"/>
      <c r="BZ138" s="40"/>
      <c r="CA138" s="40"/>
      <c r="CB138" s="40"/>
      <c r="CC138" s="40"/>
      <c r="CD138" s="40"/>
      <c r="CE138" s="40"/>
      <c r="CF138" s="40"/>
      <c r="CG138" s="40"/>
      <c r="CH138" s="40"/>
      <c r="CI138" s="40"/>
      <c r="CJ138" s="40"/>
      <c r="CK138" s="40"/>
      <c r="CL138" s="40"/>
      <c r="CM138" s="40"/>
      <c r="CN138" s="40"/>
      <c r="CO138" s="40"/>
      <c r="CP138" s="40"/>
      <c r="CQ138" s="40"/>
      <c r="CR138" s="40"/>
      <c r="CS138" s="40"/>
      <c r="CT138" s="40"/>
      <c r="CU138" s="40"/>
      <c r="CV138" s="40"/>
      <c r="CW138" s="40"/>
    </row>
    <row r="139" spans="1:101" s="20" customFormat="1">
      <c r="A139" s="20" t="s">
        <v>743</v>
      </c>
      <c r="C139" s="45">
        <v>8.1318701961856377</v>
      </c>
      <c r="D139" s="45">
        <v>1.6587818490520576</v>
      </c>
      <c r="E139" s="45">
        <v>0.33175636981041157</v>
      </c>
      <c r="F139" s="45">
        <v>1.9905382188624692</v>
      </c>
      <c r="G139" s="45">
        <v>3.4158167844297469</v>
      </c>
      <c r="H139" s="45">
        <v>5.0554536767260734</v>
      </c>
      <c r="I139" s="45">
        <v>2144.2933023468995</v>
      </c>
      <c r="J139" s="45">
        <v>5.2565932623684901</v>
      </c>
      <c r="K139" s="45">
        <v>23.253168366543058</v>
      </c>
      <c r="L139" s="73">
        <v>1.4800131259294269</v>
      </c>
      <c r="M139" s="45">
        <v>7.725348499795559E-2</v>
      </c>
      <c r="N139" s="45">
        <v>1.0964095818715583E-3</v>
      </c>
      <c r="O139" s="45">
        <v>0.48035461080243685</v>
      </c>
      <c r="P139" s="45">
        <v>0.44284301830192813</v>
      </c>
      <c r="Q139" s="45">
        <v>0.5106992801378295</v>
      </c>
      <c r="R139" s="45">
        <v>0.46967709662833329</v>
      </c>
      <c r="S139" s="45">
        <v>0.48974931380368136</v>
      </c>
      <c r="T139" s="45">
        <v>0.49853103463110021</v>
      </c>
      <c r="U139" s="45">
        <v>0.48401971508314162</v>
      </c>
      <c r="V139" s="45">
        <v>0.5201414536276906</v>
      </c>
      <c r="W139" s="45">
        <v>0.45754078416949123</v>
      </c>
      <c r="X139" s="45">
        <v>0.50415570890950323</v>
      </c>
      <c r="Y139" s="45">
        <v>0.45321996199205716</v>
      </c>
      <c r="Z139" s="45">
        <v>0.47014184171660239</v>
      </c>
      <c r="AA139" s="45"/>
      <c r="AB139" s="45">
        <v>0.19726330803680717</v>
      </c>
      <c r="AC139" s="45">
        <v>0.17354493493620221</v>
      </c>
      <c r="AD139" s="45">
        <v>0.17066562915259603</v>
      </c>
      <c r="AE139" s="45">
        <v>0.19226261371582309</v>
      </c>
      <c r="AF139" s="45">
        <v>0.20627762507862052</v>
      </c>
      <c r="AG139" s="45">
        <v>0.19462743532155258</v>
      </c>
      <c r="AH139" s="45">
        <v>0.22619467317311293</v>
      </c>
      <c r="AI139" s="45">
        <v>0.19772847193063808</v>
      </c>
      <c r="AJ139" s="45">
        <v>0.21906226373255816</v>
      </c>
      <c r="AK139" s="45">
        <v>0.18399991156736131</v>
      </c>
      <c r="AL139" s="45">
        <v>0.19238853194951427</v>
      </c>
      <c r="AM139" s="40">
        <v>0.19678097778705522</v>
      </c>
      <c r="AN139" s="40"/>
      <c r="AO139" s="40"/>
      <c r="AP139" s="40"/>
      <c r="AQ139" s="40"/>
      <c r="AR139" s="40"/>
      <c r="AS139" s="40"/>
      <c r="AT139" s="40"/>
      <c r="AU139" s="40"/>
      <c r="AV139" s="40"/>
      <c r="AW139" s="40"/>
      <c r="AX139" s="40"/>
      <c r="AY139" s="40"/>
      <c r="AZ139" s="40"/>
      <c r="BA139" s="40"/>
      <c r="BB139" s="40"/>
      <c r="BC139" s="40"/>
      <c r="BD139" s="40"/>
      <c r="BE139" s="40"/>
      <c r="BF139" s="40"/>
      <c r="BG139" s="40"/>
      <c r="BH139" s="40"/>
      <c r="BI139" s="40"/>
      <c r="BJ139" s="40"/>
      <c r="BK139" s="40"/>
      <c r="BL139" s="40"/>
      <c r="BM139" s="40"/>
      <c r="BN139" s="40"/>
      <c r="BO139" s="40"/>
      <c r="BP139" s="40"/>
      <c r="BQ139" s="40"/>
      <c r="BR139" s="40"/>
      <c r="BS139" s="40"/>
      <c r="BT139" s="40"/>
      <c r="BU139" s="40"/>
      <c r="BV139" s="40"/>
      <c r="BW139" s="40"/>
      <c r="BX139" s="40"/>
      <c r="BY139" s="40"/>
      <c r="BZ139" s="40"/>
      <c r="CA139" s="40"/>
      <c r="CB139" s="40"/>
      <c r="CC139" s="40"/>
      <c r="CD139" s="40"/>
      <c r="CE139" s="40"/>
      <c r="CF139" s="40"/>
      <c r="CG139" s="40"/>
      <c r="CH139" s="40"/>
      <c r="CI139" s="40"/>
      <c r="CJ139" s="40"/>
      <c r="CK139" s="40"/>
      <c r="CL139" s="40"/>
      <c r="CM139" s="40"/>
      <c r="CN139" s="40"/>
      <c r="CO139" s="40"/>
      <c r="CP139" s="40"/>
      <c r="CQ139" s="40"/>
      <c r="CR139" s="40"/>
      <c r="CS139" s="40"/>
      <c r="CT139" s="40"/>
      <c r="CU139" s="40"/>
      <c r="CV139" s="40"/>
      <c r="CW139" s="40"/>
    </row>
    <row r="140" spans="1:101" s="20" customFormat="1">
      <c r="A140" s="20" t="s">
        <v>754</v>
      </c>
      <c r="C140" s="45">
        <v>8.1837109758233986</v>
      </c>
      <c r="D140" s="45">
        <v>2.0032279262329817</v>
      </c>
      <c r="E140" s="45">
        <v>0.40064558524659638</v>
      </c>
      <c r="F140" s="45">
        <v>2.4038735114795782</v>
      </c>
      <c r="G140" s="45">
        <v>4.125111193720489</v>
      </c>
      <c r="H140" s="45">
        <v>5.0876822605206202</v>
      </c>
      <c r="I140" s="45">
        <v>2573.1519628162791</v>
      </c>
      <c r="J140" s="45">
        <v>7.8389258019716257</v>
      </c>
      <c r="K140" s="45">
        <v>29.434815926981109</v>
      </c>
      <c r="L140" s="73">
        <v>1.2333442716078584</v>
      </c>
      <c r="M140" s="45">
        <v>7.7745976982629278E-2</v>
      </c>
      <c r="N140" s="45">
        <v>1.1033992074011437E-3</v>
      </c>
      <c r="O140" s="45">
        <v>0.48341687777495596</v>
      </c>
      <c r="P140" s="45">
        <v>0.44566614837804275</v>
      </c>
      <c r="Q140" s="45">
        <v>0.51395499477715156</v>
      </c>
      <c r="R140" s="45">
        <v>0.47267129430731664</v>
      </c>
      <c r="S140" s="45">
        <v>0.49287147213160826</v>
      </c>
      <c r="T140" s="45">
        <v>0.50170917654500069</v>
      </c>
      <c r="U140" s="45">
        <v>0.48710534714373788</v>
      </c>
      <c r="V140" s="45">
        <v>0.5234573622474108</v>
      </c>
      <c r="W140" s="45">
        <v>0.46045761269665408</v>
      </c>
      <c r="X140" s="45">
        <v>0.50736970819603355</v>
      </c>
      <c r="Y140" s="45">
        <v>0.45610924522091217</v>
      </c>
      <c r="Z140" s="45">
        <v>0.4731390021516465</v>
      </c>
      <c r="AA140" s="45"/>
      <c r="AB140" s="45">
        <v>0.19852086422447834</v>
      </c>
      <c r="AC140" s="45">
        <v>0.17465128618286838</v>
      </c>
      <c r="AD140" s="45">
        <v>0.17175362478695694</v>
      </c>
      <c r="AE140" s="45">
        <v>0.19348829041131402</v>
      </c>
      <c r="AF140" s="45">
        <v>0.20759264765619653</v>
      </c>
      <c r="AG140" s="45">
        <v>0.19586818778593648</v>
      </c>
      <c r="AH140" s="45">
        <v>0.22763666719469766</v>
      </c>
      <c r="AI140" s="45">
        <v>0.19898899354426094</v>
      </c>
      <c r="AJ140" s="45">
        <v>0.22045878854999015</v>
      </c>
      <c r="AK140" s="45">
        <v>0.18517291342779502</v>
      </c>
      <c r="AL140" s="45">
        <v>0.19361501137540396</v>
      </c>
      <c r="AM140" s="40">
        <v>0.19803545911302955</v>
      </c>
      <c r="AN140" s="40"/>
      <c r="AO140" s="40"/>
      <c r="AP140" s="40"/>
      <c r="AQ140" s="40"/>
      <c r="AR140" s="40"/>
      <c r="AS140" s="40"/>
      <c r="AT140" s="40"/>
      <c r="AU140" s="40"/>
      <c r="AV140" s="40"/>
      <c r="AW140" s="40"/>
      <c r="AX140" s="40"/>
      <c r="AY140" s="40"/>
      <c r="AZ140" s="40"/>
      <c r="BA140" s="40"/>
      <c r="BB140" s="40"/>
      <c r="BC140" s="40"/>
      <c r="BD140" s="40"/>
      <c r="BE140" s="40"/>
      <c r="BF140" s="40"/>
      <c r="BG140" s="40"/>
      <c r="BH140" s="40"/>
      <c r="BI140" s="40"/>
      <c r="BJ140" s="40"/>
      <c r="BK140" s="40"/>
      <c r="BL140" s="40"/>
      <c r="BM140" s="40"/>
      <c r="BN140" s="40"/>
      <c r="BO140" s="40"/>
      <c r="BP140" s="40"/>
      <c r="BQ140" s="40"/>
      <c r="BR140" s="40"/>
      <c r="BS140" s="40"/>
      <c r="BT140" s="40"/>
      <c r="BU140" s="40"/>
      <c r="BV140" s="40"/>
      <c r="BW140" s="40"/>
      <c r="BX140" s="40"/>
      <c r="BY140" s="40"/>
      <c r="BZ140" s="40"/>
      <c r="CA140" s="40"/>
      <c r="CB140" s="40"/>
      <c r="CC140" s="40"/>
      <c r="CD140" s="40"/>
      <c r="CE140" s="40"/>
      <c r="CF140" s="40"/>
      <c r="CG140" s="40"/>
      <c r="CH140" s="40"/>
      <c r="CI140" s="40"/>
      <c r="CJ140" s="40"/>
      <c r="CK140" s="40"/>
      <c r="CL140" s="40"/>
      <c r="CM140" s="40"/>
      <c r="CN140" s="40"/>
      <c r="CO140" s="40"/>
      <c r="CP140" s="40"/>
      <c r="CQ140" s="40"/>
      <c r="CR140" s="40"/>
      <c r="CS140" s="40"/>
      <c r="CT140" s="40"/>
      <c r="CU140" s="40"/>
      <c r="CV140" s="40"/>
      <c r="CW140" s="40"/>
    </row>
    <row r="141" spans="1:101" s="20" customFormat="1">
      <c r="A141" s="20" t="s">
        <v>755</v>
      </c>
      <c r="C141" s="45">
        <v>8.0701417906265238</v>
      </c>
      <c r="D141" s="45">
        <v>2.3705138343329133</v>
      </c>
      <c r="E141" s="45">
        <v>0.4741027668665827</v>
      </c>
      <c r="F141" s="45">
        <v>2.8446166011994958</v>
      </c>
      <c r="G141" s="45">
        <v>4.8814381153643582</v>
      </c>
      <c r="H141" s="45">
        <v>5.0170781139940726</v>
      </c>
      <c r="I141" s="45">
        <v>3087.7823553795347</v>
      </c>
      <c r="J141" s="45">
        <v>10.937724849495396</v>
      </c>
      <c r="K141" s="45">
        <v>36.852792999506775</v>
      </c>
      <c r="L141" s="73">
        <v>1.0277868930065479</v>
      </c>
      <c r="M141" s="45">
        <v>7.6667059693842285E-2</v>
      </c>
      <c r="N141" s="45">
        <v>1.0880868204777019E-3</v>
      </c>
      <c r="O141" s="45">
        <v>0.47670827564060514</v>
      </c>
      <c r="P141" s="45">
        <v>0.43948143077368823</v>
      </c>
      <c r="Q141" s="45">
        <v>0.50682260090875342</v>
      </c>
      <c r="R141" s="45">
        <v>0.46611181366106458</v>
      </c>
      <c r="S141" s="45">
        <v>0.48603166416892057</v>
      </c>
      <c r="T141" s="45">
        <v>0.4947467236242733</v>
      </c>
      <c r="U141" s="45">
        <v>0.48034555839465032</v>
      </c>
      <c r="V141" s="45">
        <v>0.51619309958083215</v>
      </c>
      <c r="W141" s="45">
        <v>0.45406762702314413</v>
      </c>
      <c r="X141" s="45">
        <v>0.50032870142983321</v>
      </c>
      <c r="Y141" s="45">
        <v>0.44977960387684096</v>
      </c>
      <c r="Z141" s="45">
        <v>0.46657303090486518</v>
      </c>
      <c r="AA141" s="45"/>
      <c r="AB141" s="45">
        <v>0.19576589733217736</v>
      </c>
      <c r="AC141" s="45">
        <v>0.1722275685902051</v>
      </c>
      <c r="AD141" s="45">
        <v>0.16937011939688518</v>
      </c>
      <c r="AE141" s="45">
        <v>0.19080316289983829</v>
      </c>
      <c r="AF141" s="45">
        <v>0.20471178738182641</v>
      </c>
      <c r="AG141" s="45">
        <v>0.19315003332538025</v>
      </c>
      <c r="AH141" s="45">
        <v>0.22447764668546799</v>
      </c>
      <c r="AI141" s="45">
        <v>0.19622753020241873</v>
      </c>
      <c r="AJ141" s="45">
        <v>0.21739937882021368</v>
      </c>
      <c r="AK141" s="45">
        <v>0.18260318229229261</v>
      </c>
      <c r="AL141" s="45">
        <v>0.19092812529783498</v>
      </c>
      <c r="AM141" s="40">
        <v>0.19528722841451163</v>
      </c>
      <c r="AN141" s="40"/>
      <c r="AO141" s="40"/>
      <c r="AP141" s="40"/>
      <c r="AQ141" s="40"/>
      <c r="AR141" s="40"/>
      <c r="AS141" s="40"/>
      <c r="AT141" s="40"/>
      <c r="AU141" s="40"/>
      <c r="AV141" s="40"/>
      <c r="AW141" s="40"/>
      <c r="AX141" s="40"/>
      <c r="AY141" s="40"/>
      <c r="AZ141" s="40"/>
      <c r="BA141" s="40"/>
      <c r="BB141" s="40"/>
      <c r="BC141" s="40"/>
      <c r="BD141" s="40"/>
      <c r="BE141" s="40"/>
      <c r="BF141" s="40"/>
      <c r="BG141" s="40"/>
      <c r="BH141" s="40"/>
      <c r="BI141" s="40"/>
      <c r="BJ141" s="40"/>
      <c r="BK141" s="40"/>
      <c r="BL141" s="40"/>
      <c r="BM141" s="40"/>
      <c r="BN141" s="40"/>
      <c r="BO141" s="40"/>
      <c r="BP141" s="40"/>
      <c r="BQ141" s="40"/>
      <c r="BR141" s="40"/>
      <c r="BS141" s="40"/>
      <c r="BT141" s="40"/>
      <c r="BU141" s="40"/>
      <c r="BV141" s="40"/>
      <c r="BW141" s="40"/>
      <c r="BX141" s="40"/>
      <c r="BY141" s="40"/>
      <c r="BZ141" s="40"/>
      <c r="CA141" s="40"/>
      <c r="CB141" s="40"/>
      <c r="CC141" s="40"/>
      <c r="CD141" s="40"/>
      <c r="CE141" s="40"/>
      <c r="CF141" s="40"/>
      <c r="CG141" s="40"/>
      <c r="CH141" s="40"/>
      <c r="CI141" s="40"/>
      <c r="CJ141" s="40"/>
      <c r="CK141" s="40"/>
      <c r="CL141" s="40"/>
      <c r="CM141" s="40"/>
      <c r="CN141" s="40"/>
      <c r="CO141" s="40"/>
      <c r="CP141" s="40"/>
      <c r="CQ141" s="40"/>
      <c r="CR141" s="40"/>
      <c r="CS141" s="40"/>
      <c r="CT141" s="40"/>
      <c r="CU141" s="40"/>
      <c r="CV141" s="40"/>
      <c r="CW141" s="40"/>
    </row>
    <row r="142" spans="1:101" s="20" customFormat="1">
      <c r="A142" s="20" t="s">
        <v>746</v>
      </c>
      <c r="C142" s="45">
        <v>3.8411574894046057</v>
      </c>
      <c r="D142" s="45">
        <v>1.1753094003695672</v>
      </c>
      <c r="E142" s="45">
        <v>0.23506188007391346</v>
      </c>
      <c r="F142" s="45">
        <v>1.4103712804434807</v>
      </c>
      <c r="G142" s="45">
        <v>2.4202348120548045</v>
      </c>
      <c r="H142" s="45">
        <v>2.3879861931149713</v>
      </c>
      <c r="I142" s="45">
        <v>3216.4399535203493</v>
      </c>
      <c r="J142" s="45">
        <v>11.712424611376338</v>
      </c>
      <c r="K142" s="45">
        <v>38.707287267638179</v>
      </c>
      <c r="L142" s="81">
        <v>0.98667541728628649</v>
      </c>
      <c r="M142" s="45">
        <v>3.6491335366087674E-2</v>
      </c>
      <c r="N142" s="45">
        <v>5.1789831554816998E-4</v>
      </c>
      <c r="O142" s="45">
        <v>0.22689955278913476</v>
      </c>
      <c r="P142" s="45">
        <v>0.20918063561551717</v>
      </c>
      <c r="Q142" s="45">
        <v>0.24123311334397773</v>
      </c>
      <c r="R142" s="45">
        <v>0.22185593889115102</v>
      </c>
      <c r="S142" s="45">
        <v>0.23133722000754278</v>
      </c>
      <c r="T142" s="45">
        <v>0.23548533992489251</v>
      </c>
      <c r="U142" s="45">
        <v>0.22863079571574735</v>
      </c>
      <c r="V142" s="45">
        <v>0.24569320364815525</v>
      </c>
      <c r="W142" s="45">
        <v>0.21612324931662952</v>
      </c>
      <c r="X142" s="45">
        <v>0.23814220227127916</v>
      </c>
      <c r="Y142" s="45">
        <v>0.21408227250971718</v>
      </c>
      <c r="Z142" s="45">
        <v>0.22207546515428619</v>
      </c>
      <c r="AA142" s="45"/>
      <c r="AB142" s="45">
        <v>9.3178987707615887E-2</v>
      </c>
      <c r="AC142" s="45">
        <v>8.197541408015982E-2</v>
      </c>
      <c r="AD142" s="45">
        <v>8.0615349702819819E-2</v>
      </c>
      <c r="AE142" s="45">
        <v>9.0816867558147565E-2</v>
      </c>
      <c r="AF142" s="45">
        <v>9.7436976409067427E-2</v>
      </c>
      <c r="AG142" s="45">
        <v>9.193391099376641E-2</v>
      </c>
      <c r="AH142" s="45">
        <v>0.10684496210107672</v>
      </c>
      <c r="AI142" s="45">
        <v>9.3398711797091319E-2</v>
      </c>
      <c r="AJ142" s="45">
        <v>0.10347590833126398</v>
      </c>
      <c r="AK142" s="45">
        <v>8.6913910492358346E-2</v>
      </c>
      <c r="AL142" s="45">
        <v>9.0876346098105368E-2</v>
      </c>
      <c r="AM142" s="40">
        <v>9.2951154945102046E-2</v>
      </c>
      <c r="AN142" s="40"/>
      <c r="AO142" s="40"/>
      <c r="AP142" s="40"/>
      <c r="AQ142" s="40"/>
      <c r="AR142" s="40"/>
      <c r="AS142" s="40"/>
      <c r="AT142" s="40"/>
      <c r="AU142" s="40"/>
      <c r="AV142" s="40"/>
      <c r="AW142" s="40"/>
      <c r="AX142" s="40"/>
      <c r="AY142" s="40"/>
      <c r="AZ142" s="40"/>
      <c r="BA142" s="40"/>
      <c r="BB142" s="40"/>
      <c r="BC142" s="40"/>
      <c r="BD142" s="40"/>
      <c r="BE142" s="40"/>
      <c r="BF142" s="40"/>
      <c r="BG142" s="40"/>
      <c r="BH142" s="40"/>
      <c r="BI142" s="40"/>
      <c r="BJ142" s="40"/>
      <c r="BK142" s="40"/>
      <c r="BL142" s="40"/>
      <c r="BM142" s="40"/>
      <c r="BN142" s="40"/>
      <c r="BO142" s="40"/>
      <c r="BP142" s="40"/>
      <c r="BQ142" s="40"/>
      <c r="BR142" s="40"/>
      <c r="BS142" s="40"/>
      <c r="BT142" s="40"/>
      <c r="BU142" s="40"/>
      <c r="BV142" s="40"/>
      <c r="BW142" s="40"/>
      <c r="BX142" s="40"/>
      <c r="BY142" s="40"/>
      <c r="BZ142" s="40"/>
      <c r="CA142" s="40"/>
      <c r="CB142" s="40"/>
      <c r="CC142" s="40"/>
      <c r="CD142" s="40"/>
      <c r="CE142" s="40"/>
      <c r="CF142" s="40"/>
      <c r="CG142" s="40"/>
      <c r="CH142" s="40"/>
      <c r="CI142" s="40"/>
      <c r="CJ142" s="40"/>
      <c r="CK142" s="40"/>
      <c r="CL142" s="40"/>
      <c r="CM142" s="40"/>
      <c r="CN142" s="40"/>
      <c r="CO142" s="40"/>
      <c r="CP142" s="40"/>
      <c r="CQ142" s="40"/>
      <c r="CR142" s="40"/>
      <c r="CS142" s="40"/>
      <c r="CT142" s="40"/>
      <c r="CU142" s="40"/>
      <c r="CV142" s="40"/>
      <c r="CW142" s="40"/>
    </row>
    <row r="143" spans="1:101" s="20" customFormat="1">
      <c r="A143" s="20" t="s">
        <v>747</v>
      </c>
      <c r="C143" s="45">
        <v>4.0367270935961175</v>
      </c>
      <c r="D143" s="45">
        <v>1.2351493821633019</v>
      </c>
      <c r="E143" s="45">
        <v>0.24702987643266039</v>
      </c>
      <c r="F143" s="45">
        <v>1.4821792585959623</v>
      </c>
      <c r="G143" s="45">
        <v>2.5434592217671605</v>
      </c>
      <c r="H143" s="45">
        <v>2.5095686889877644</v>
      </c>
      <c r="I143" s="45">
        <v>3216.4399535203493</v>
      </c>
      <c r="J143" s="45">
        <v>11.712424611376344</v>
      </c>
      <c r="K143" s="45">
        <v>38.707287267638193</v>
      </c>
      <c r="L143" s="81">
        <v>0.98667541728628561</v>
      </c>
      <c r="M143" s="45">
        <v>3.8349263876868905E-2</v>
      </c>
      <c r="N143" s="45">
        <v>5.442667133195683E-4</v>
      </c>
      <c r="O143" s="45">
        <v>0.23845197047901195</v>
      </c>
      <c r="P143" s="45">
        <v>0.21983090815047554</v>
      </c>
      <c r="Q143" s="45">
        <v>0.25351531333830302</v>
      </c>
      <c r="R143" s="45">
        <v>0.23315156482582308</v>
      </c>
      <c r="S143" s="45">
        <v>0.24311557813954757</v>
      </c>
      <c r="T143" s="45">
        <v>0.24747489641900891</v>
      </c>
      <c r="U143" s="45">
        <v>0.24027135831893542</v>
      </c>
      <c r="V143" s="45">
        <v>0.25820248573891952</v>
      </c>
      <c r="W143" s="45">
        <v>0.22712699973353528</v>
      </c>
      <c r="X143" s="45">
        <v>0.25026703088555918</v>
      </c>
      <c r="Y143" s="45">
        <v>0.22498210814900893</v>
      </c>
      <c r="Z143" s="45">
        <v>0.2333822681012285</v>
      </c>
      <c r="AA143" s="45"/>
      <c r="AB143" s="45">
        <v>9.7923124805667755E-2</v>
      </c>
      <c r="AC143" s="45">
        <v>8.6149129771149913E-2</v>
      </c>
      <c r="AD143" s="45">
        <v>8.4719818753263398E-2</v>
      </c>
      <c r="AE143" s="45">
        <v>9.5440739110212683E-2</v>
      </c>
      <c r="AF143" s="45">
        <v>0.10239790575458423</v>
      </c>
      <c r="AG143" s="45">
        <v>9.6614655960465354E-2</v>
      </c>
      <c r="AH143" s="45">
        <v>0.11228489186329106</v>
      </c>
      <c r="AI143" s="45">
        <v>9.8154035979590673E-2</v>
      </c>
      <c r="AJ143" s="45">
        <v>0.10874430529012942</v>
      </c>
      <c r="AK143" s="45">
        <v>9.1339065961930532E-2</v>
      </c>
      <c r="AL143" s="45">
        <v>9.5503245954672328E-2</v>
      </c>
      <c r="AM143" s="40">
        <v>9.7683692111802597E-2</v>
      </c>
      <c r="AN143" s="40"/>
      <c r="AO143" s="40"/>
      <c r="AP143" s="40"/>
      <c r="AQ143" s="40"/>
      <c r="AR143" s="40"/>
      <c r="AS143" s="40"/>
      <c r="AT143" s="40"/>
      <c r="AU143" s="40"/>
      <c r="AV143" s="40"/>
      <c r="AW143" s="40"/>
      <c r="AX143" s="40"/>
      <c r="AY143" s="40"/>
      <c r="AZ143" s="40"/>
      <c r="BA143" s="40"/>
      <c r="BB143" s="40"/>
      <c r="BC143" s="40"/>
      <c r="BD143" s="40"/>
      <c r="BE143" s="40"/>
      <c r="BF143" s="40"/>
      <c r="BG143" s="40"/>
      <c r="BH143" s="40"/>
      <c r="BI143" s="40"/>
      <c r="BJ143" s="40"/>
      <c r="BK143" s="40"/>
      <c r="BL143" s="40"/>
      <c r="BM143" s="40"/>
      <c r="BN143" s="40"/>
      <c r="BO143" s="40"/>
      <c r="BP143" s="40"/>
      <c r="BQ143" s="40"/>
      <c r="BR143" s="40"/>
      <c r="BS143" s="40"/>
      <c r="BT143" s="40"/>
      <c r="BU143" s="40"/>
      <c r="BV143" s="40"/>
      <c r="BW143" s="40"/>
      <c r="BX143" s="40"/>
      <c r="BY143" s="40"/>
      <c r="BZ143" s="40"/>
      <c r="CA143" s="40"/>
      <c r="CB143" s="40"/>
      <c r="CC143" s="40"/>
      <c r="CD143" s="40"/>
      <c r="CE143" s="40"/>
      <c r="CF143" s="40"/>
      <c r="CG143" s="40"/>
      <c r="CH143" s="40"/>
      <c r="CI143" s="40"/>
      <c r="CJ143" s="40"/>
      <c r="CK143" s="40"/>
      <c r="CL143" s="40"/>
      <c r="CM143" s="40"/>
      <c r="CN143" s="40"/>
      <c r="CO143" s="40"/>
      <c r="CP143" s="40"/>
      <c r="CQ143" s="40"/>
      <c r="CR143" s="40"/>
      <c r="CS143" s="40"/>
      <c r="CT143" s="40"/>
      <c r="CU143" s="40"/>
      <c r="CV143" s="40"/>
      <c r="CW143" s="40"/>
    </row>
    <row r="144" spans="1:101" s="20" customFormat="1">
      <c r="A144" s="20" t="s">
        <v>748</v>
      </c>
      <c r="C144" s="45">
        <v>4.0367270935961175</v>
      </c>
      <c r="D144" s="45">
        <v>1.2351493821633019</v>
      </c>
      <c r="E144" s="45">
        <v>0.24702987643266039</v>
      </c>
      <c r="F144" s="45">
        <v>1.4821792585959623</v>
      </c>
      <c r="G144" s="45">
        <v>2.5434592217671605</v>
      </c>
      <c r="H144" s="45">
        <v>2.5095686889877644</v>
      </c>
      <c r="I144" s="45">
        <v>3216.4399535203493</v>
      </c>
      <c r="J144" s="45">
        <v>11.712424611376344</v>
      </c>
      <c r="K144" s="45">
        <v>38.707287267638193</v>
      </c>
      <c r="L144" s="81">
        <v>0.98667541728628561</v>
      </c>
      <c r="M144" s="45">
        <v>3.8349263876868905E-2</v>
      </c>
      <c r="N144" s="45">
        <v>5.442667133195683E-4</v>
      </c>
      <c r="O144" s="45">
        <v>0.23845197047901195</v>
      </c>
      <c r="P144" s="45">
        <v>0.21983090815047554</v>
      </c>
      <c r="Q144" s="45">
        <v>0.25351531333830302</v>
      </c>
      <c r="R144" s="45">
        <v>0.23315156482582308</v>
      </c>
      <c r="S144" s="45">
        <v>0.24311557813954757</v>
      </c>
      <c r="T144" s="45">
        <v>0.24747489641900891</v>
      </c>
      <c r="U144" s="45">
        <v>0.24027135831893542</v>
      </c>
      <c r="V144" s="45">
        <v>0.25820248573891952</v>
      </c>
      <c r="W144" s="45">
        <v>0.22712699973353528</v>
      </c>
      <c r="X144" s="45">
        <v>0.25026703088555918</v>
      </c>
      <c r="Y144" s="45">
        <v>0.22498210814900893</v>
      </c>
      <c r="Z144" s="45">
        <v>0.2333822681012285</v>
      </c>
      <c r="AA144" s="45"/>
      <c r="AB144" s="45">
        <v>9.7923124805667755E-2</v>
      </c>
      <c r="AC144" s="45">
        <v>8.6149129771149913E-2</v>
      </c>
      <c r="AD144" s="45">
        <v>8.4719818753263398E-2</v>
      </c>
      <c r="AE144" s="45">
        <v>9.5440739110212683E-2</v>
      </c>
      <c r="AF144" s="45">
        <v>0.10239790575458423</v>
      </c>
      <c r="AG144" s="45">
        <v>9.6614655960465354E-2</v>
      </c>
      <c r="AH144" s="45">
        <v>0.11228489186329106</v>
      </c>
      <c r="AI144" s="45">
        <v>9.8154035979590673E-2</v>
      </c>
      <c r="AJ144" s="45">
        <v>0.10874430529012942</v>
      </c>
      <c r="AK144" s="45">
        <v>9.1339065961930532E-2</v>
      </c>
      <c r="AL144" s="45">
        <v>9.5503245954672328E-2</v>
      </c>
      <c r="AM144" s="40">
        <v>9.7683692111802597E-2</v>
      </c>
      <c r="AN144" s="40"/>
      <c r="AO144" s="40"/>
      <c r="AP144" s="40"/>
      <c r="AQ144" s="40"/>
      <c r="AR144" s="40"/>
      <c r="AS144" s="40"/>
      <c r="AT144" s="40"/>
      <c r="AU144" s="40"/>
      <c r="AV144" s="40"/>
      <c r="AW144" s="40"/>
      <c r="AX144" s="40"/>
      <c r="AY144" s="40"/>
      <c r="AZ144" s="40"/>
      <c r="BA144" s="40"/>
      <c r="BB144" s="40"/>
      <c r="BC144" s="40"/>
      <c r="BD144" s="40"/>
      <c r="BE144" s="40"/>
      <c r="BF144" s="40"/>
      <c r="BG144" s="40"/>
      <c r="BH144" s="40"/>
      <c r="BI144" s="40"/>
      <c r="BJ144" s="40"/>
      <c r="BK144" s="40"/>
      <c r="BL144" s="40"/>
      <c r="BM144" s="40"/>
      <c r="BN144" s="40"/>
      <c r="BO144" s="40"/>
      <c r="BP144" s="40"/>
      <c r="BQ144" s="40"/>
      <c r="BR144" s="40"/>
      <c r="BS144" s="40"/>
      <c r="BT144" s="40"/>
      <c r="BU144" s="40"/>
      <c r="BV144" s="40"/>
      <c r="BW144" s="40"/>
      <c r="BX144" s="40"/>
      <c r="BY144" s="40"/>
      <c r="BZ144" s="40"/>
      <c r="CA144" s="40"/>
      <c r="CB144" s="40"/>
      <c r="CC144" s="40"/>
      <c r="CD144" s="40"/>
      <c r="CE144" s="40"/>
      <c r="CF144" s="40"/>
      <c r="CG144" s="40"/>
      <c r="CH144" s="40"/>
      <c r="CI144" s="40"/>
      <c r="CJ144" s="40"/>
      <c r="CK144" s="40"/>
      <c r="CL144" s="40"/>
      <c r="CM144" s="40"/>
      <c r="CN144" s="40"/>
      <c r="CO144" s="40"/>
      <c r="CP144" s="40"/>
      <c r="CQ144" s="40"/>
      <c r="CR144" s="40"/>
      <c r="CS144" s="40"/>
      <c r="CT144" s="40"/>
      <c r="CU144" s="40"/>
      <c r="CV144" s="40"/>
      <c r="CW144" s="40"/>
    </row>
    <row r="145" spans="1:131" s="20" customFormat="1">
      <c r="A145" s="20" t="s">
        <v>749</v>
      </c>
      <c r="C145" s="45">
        <v>10.158626007806667</v>
      </c>
      <c r="D145" s="45">
        <v>3.1083153124410465</v>
      </c>
      <c r="E145" s="45">
        <v>0.62166306248820935</v>
      </c>
      <c r="F145" s="45">
        <v>3.7299783749292557</v>
      </c>
      <c r="G145" s="45">
        <v>6.4007425820361217</v>
      </c>
      <c r="H145" s="45">
        <v>6.3154553580725832</v>
      </c>
      <c r="I145" s="45">
        <v>3216.4399535203488</v>
      </c>
      <c r="J145" s="45">
        <v>11.71242461137634</v>
      </c>
      <c r="K145" s="45">
        <v>38.707287267638193</v>
      </c>
      <c r="L145" s="81">
        <v>0.98667541728628494</v>
      </c>
      <c r="M145" s="45">
        <v>9.6507844193338285E-2</v>
      </c>
      <c r="N145" s="45">
        <v>1.3696744567852645E-3</v>
      </c>
      <c r="O145" s="45">
        <v>0.60007633232468383</v>
      </c>
      <c r="P145" s="45">
        <v>0.55321549589019947</v>
      </c>
      <c r="Q145" s="45">
        <v>0.63798398944068235</v>
      </c>
      <c r="R145" s="45">
        <v>0.58673759589986341</v>
      </c>
      <c r="S145" s="45">
        <v>0.61181253469161634</v>
      </c>
      <c r="T145" s="45">
        <v>0.62278297758340762</v>
      </c>
      <c r="U145" s="45">
        <v>0.60465491299174312</v>
      </c>
      <c r="V145" s="45">
        <v>0.64977949365683652</v>
      </c>
      <c r="W145" s="45">
        <v>0.57157647595957084</v>
      </c>
      <c r="X145" s="45">
        <v>0.6298095238798338</v>
      </c>
      <c r="Y145" s="45">
        <v>0.56617874880851793</v>
      </c>
      <c r="Z145" s="45">
        <v>0.58731817225275529</v>
      </c>
      <c r="AA145" s="45"/>
      <c r="AB145" s="45">
        <v>0.24642845041336919</v>
      </c>
      <c r="AC145" s="45">
        <v>0.21679860192468003</v>
      </c>
      <c r="AD145" s="45">
        <v>0.21320166912667618</v>
      </c>
      <c r="AE145" s="45">
        <v>0.24018140242063704</v>
      </c>
      <c r="AF145" s="45">
        <v>0.25768946089857514</v>
      </c>
      <c r="AG145" s="45">
        <v>0.24313562299821773</v>
      </c>
      <c r="AH145" s="45">
        <v>0.28257055686913701</v>
      </c>
      <c r="AI145" s="45">
        <v>0.24700954995329791</v>
      </c>
      <c r="AJ145" s="45">
        <v>0.27366049334215997</v>
      </c>
      <c r="AK145" s="45">
        <v>0.22985933641182446</v>
      </c>
      <c r="AL145" s="45">
        <v>0.24033870402688159</v>
      </c>
      <c r="AM145" s="40">
        <v>0.24582590604150009</v>
      </c>
      <c r="AN145" s="40"/>
      <c r="AO145" s="40"/>
      <c r="AP145" s="40"/>
      <c r="AQ145" s="40"/>
      <c r="AR145" s="40"/>
      <c r="AS145" s="40"/>
      <c r="AT145" s="40"/>
      <c r="AU145" s="40"/>
      <c r="AV145" s="40"/>
      <c r="AW145" s="40"/>
      <c r="AX145" s="40"/>
      <c r="AY145" s="40"/>
      <c r="AZ145" s="40"/>
      <c r="BA145" s="40"/>
      <c r="BB145" s="40"/>
      <c r="BC145" s="40"/>
      <c r="BD145" s="40"/>
      <c r="BE145" s="40"/>
      <c r="BF145" s="40"/>
      <c r="BG145" s="40"/>
      <c r="BH145" s="40"/>
      <c r="BI145" s="40"/>
      <c r="BJ145" s="40"/>
      <c r="BK145" s="40"/>
      <c r="BL145" s="40"/>
      <c r="BM145" s="40"/>
      <c r="BN145" s="40"/>
      <c r="BO145" s="40"/>
      <c r="BP145" s="40"/>
      <c r="BQ145" s="40"/>
      <c r="BR145" s="40"/>
      <c r="BS145" s="40"/>
      <c r="BT145" s="40"/>
      <c r="BU145" s="40"/>
      <c r="BV145" s="40"/>
      <c r="BW145" s="40"/>
      <c r="BX145" s="40"/>
      <c r="BY145" s="40"/>
      <c r="BZ145" s="40"/>
      <c r="CA145" s="40"/>
      <c r="CB145" s="40"/>
      <c r="CC145" s="40"/>
      <c r="CD145" s="40"/>
      <c r="CE145" s="40"/>
      <c r="CF145" s="40"/>
      <c r="CG145" s="40"/>
      <c r="CH145" s="40"/>
      <c r="CI145" s="40"/>
      <c r="CJ145" s="40"/>
      <c r="CK145" s="40"/>
      <c r="CL145" s="40"/>
      <c r="CM145" s="40"/>
      <c r="CN145" s="40"/>
      <c r="CO145" s="40"/>
      <c r="CP145" s="40"/>
      <c r="CQ145" s="40"/>
      <c r="CR145" s="40"/>
      <c r="CS145" s="40"/>
      <c r="CT145" s="40"/>
      <c r="CU145" s="40"/>
      <c r="CV145" s="40"/>
      <c r="CW145" s="40"/>
    </row>
    <row r="146" spans="1:131" s="20" customFormat="1">
      <c r="A146" s="20" t="s">
        <v>750</v>
      </c>
      <c r="C146" s="45">
        <v>10.158626007806667</v>
      </c>
      <c r="D146" s="45">
        <v>3.1083153124410465</v>
      </c>
      <c r="E146" s="45">
        <v>0.62166306248820935</v>
      </c>
      <c r="F146" s="45">
        <v>3.7299783749292557</v>
      </c>
      <c r="G146" s="45">
        <v>6.4007425820361217</v>
      </c>
      <c r="H146" s="45">
        <v>6.3154553580725832</v>
      </c>
      <c r="I146" s="45">
        <v>3216.4399535203488</v>
      </c>
      <c r="J146" s="45">
        <v>11.71242461137634</v>
      </c>
      <c r="K146" s="45">
        <v>38.707287267638193</v>
      </c>
      <c r="L146" s="81">
        <v>0.98667541728628494</v>
      </c>
      <c r="M146" s="45">
        <v>9.6507844193338285E-2</v>
      </c>
      <c r="N146" s="45">
        <v>1.3696744567852645E-3</v>
      </c>
      <c r="O146" s="45">
        <v>0.60007633232468383</v>
      </c>
      <c r="P146" s="45">
        <v>0.55321549589019947</v>
      </c>
      <c r="Q146" s="45">
        <v>0.63798398944068235</v>
      </c>
      <c r="R146" s="45">
        <v>0.58673759589986341</v>
      </c>
      <c r="S146" s="45">
        <v>0.61181253469161634</v>
      </c>
      <c r="T146" s="45">
        <v>0.62278297758340762</v>
      </c>
      <c r="U146" s="45">
        <v>0.60465491299174312</v>
      </c>
      <c r="V146" s="45">
        <v>0.64977949365683652</v>
      </c>
      <c r="W146" s="45">
        <v>0.57157647595957084</v>
      </c>
      <c r="X146" s="45">
        <v>0.6298095238798338</v>
      </c>
      <c r="Y146" s="45">
        <v>0.56617874880851793</v>
      </c>
      <c r="Z146" s="45">
        <v>0.58731817225275529</v>
      </c>
      <c r="AA146" s="45"/>
      <c r="AB146" s="45">
        <v>0.24642845041336919</v>
      </c>
      <c r="AC146" s="45">
        <v>0.21679860192468003</v>
      </c>
      <c r="AD146" s="45">
        <v>0.21320166912667618</v>
      </c>
      <c r="AE146" s="45">
        <v>0.24018140242063704</v>
      </c>
      <c r="AF146" s="45">
        <v>0.25768946089857514</v>
      </c>
      <c r="AG146" s="45">
        <v>0.24313562299821773</v>
      </c>
      <c r="AH146" s="45">
        <v>0.28257055686913701</v>
      </c>
      <c r="AI146" s="45">
        <v>0.24700954995329791</v>
      </c>
      <c r="AJ146" s="45">
        <v>0.27366049334215997</v>
      </c>
      <c r="AK146" s="45">
        <v>0.22985933641182446</v>
      </c>
      <c r="AL146" s="45">
        <v>0.24033870402688159</v>
      </c>
      <c r="AM146" s="40">
        <v>0.24582590604150009</v>
      </c>
      <c r="AN146" s="40"/>
      <c r="AO146" s="40"/>
      <c r="AP146" s="40"/>
      <c r="AQ146" s="40"/>
      <c r="AR146" s="40"/>
      <c r="AS146" s="40"/>
      <c r="AT146" s="40"/>
      <c r="AU146" s="40"/>
      <c r="AV146" s="40"/>
      <c r="AW146" s="40"/>
      <c r="AX146" s="40"/>
      <c r="AY146" s="40"/>
      <c r="AZ146" s="40"/>
      <c r="BA146" s="40"/>
      <c r="BB146" s="40"/>
      <c r="BC146" s="40"/>
      <c r="BD146" s="40"/>
      <c r="BE146" s="40"/>
      <c r="BF146" s="40"/>
      <c r="BG146" s="40"/>
      <c r="BH146" s="40"/>
      <c r="BI146" s="40"/>
      <c r="BJ146" s="40"/>
      <c r="BK146" s="40"/>
      <c r="BL146" s="40"/>
      <c r="BM146" s="40"/>
      <c r="BN146" s="40"/>
      <c r="BO146" s="40"/>
      <c r="BP146" s="40"/>
      <c r="BQ146" s="40"/>
      <c r="BR146" s="40"/>
      <c r="BS146" s="40"/>
      <c r="BT146" s="40"/>
      <c r="BU146" s="40"/>
      <c r="BV146" s="40"/>
      <c r="BW146" s="40"/>
      <c r="BX146" s="40"/>
      <c r="BY146" s="40"/>
      <c r="BZ146" s="40"/>
      <c r="CA146" s="40"/>
      <c r="CB146" s="40"/>
      <c r="CC146" s="40"/>
      <c r="CD146" s="40"/>
      <c r="CE146" s="40"/>
      <c r="CF146" s="40"/>
      <c r="CG146" s="40"/>
      <c r="CH146" s="40"/>
      <c r="CI146" s="40"/>
      <c r="CJ146" s="40"/>
      <c r="CK146" s="40"/>
      <c r="CL146" s="40"/>
      <c r="CM146" s="40"/>
      <c r="CN146" s="40"/>
      <c r="CO146" s="40"/>
      <c r="CP146" s="40"/>
      <c r="CQ146" s="40"/>
      <c r="CR146" s="40"/>
      <c r="CS146" s="40"/>
      <c r="CT146" s="40"/>
      <c r="CU146" s="40"/>
      <c r="CV146" s="40"/>
      <c r="CW146" s="40"/>
    </row>
    <row r="147" spans="1:131" s="20" customFormat="1">
      <c r="A147" s="20" t="s">
        <v>751</v>
      </c>
      <c r="C147" s="45">
        <v>10.158626007806665</v>
      </c>
      <c r="D147" s="45">
        <v>3.1083153124410461</v>
      </c>
      <c r="E147" s="45">
        <v>0.62166306248820924</v>
      </c>
      <c r="F147" s="45">
        <v>3.7299783749292552</v>
      </c>
      <c r="G147" s="45">
        <v>6.4007425820361208</v>
      </c>
      <c r="H147" s="45">
        <v>6.3154553580725814</v>
      </c>
      <c r="I147" s="45">
        <v>3216.4399535203488</v>
      </c>
      <c r="J147" s="45">
        <v>11.71242461137634</v>
      </c>
      <c r="K147" s="45">
        <v>38.707287267638193</v>
      </c>
      <c r="L147" s="81">
        <v>0.98667541728628483</v>
      </c>
      <c r="M147" s="45">
        <v>9.6507844193338285E-2</v>
      </c>
      <c r="N147" s="45">
        <v>1.3696744567852643E-3</v>
      </c>
      <c r="O147" s="45">
        <v>0.60007633232468371</v>
      </c>
      <c r="P147" s="45">
        <v>0.55321549589019936</v>
      </c>
      <c r="Q147" s="45">
        <v>0.63798398944068224</v>
      </c>
      <c r="R147" s="45">
        <v>0.5867375958998633</v>
      </c>
      <c r="S147" s="45">
        <v>0.61181253469161623</v>
      </c>
      <c r="T147" s="45">
        <v>0.6227829775834075</v>
      </c>
      <c r="U147" s="45">
        <v>0.60465491299174301</v>
      </c>
      <c r="V147" s="45">
        <v>0.64977949365683629</v>
      </c>
      <c r="W147" s="45">
        <v>0.57157647595957073</v>
      </c>
      <c r="X147" s="45">
        <v>0.62980952387983369</v>
      </c>
      <c r="Y147" s="45">
        <v>0.56617874880851782</v>
      </c>
      <c r="Z147" s="45">
        <v>0.58731817225275518</v>
      </c>
      <c r="AA147" s="45"/>
      <c r="AB147" s="45">
        <v>0.24642845041336917</v>
      </c>
      <c r="AC147" s="45">
        <v>0.21679860192467998</v>
      </c>
      <c r="AD147" s="45">
        <v>0.21320166912667615</v>
      </c>
      <c r="AE147" s="45">
        <v>0.24018140242063699</v>
      </c>
      <c r="AF147" s="45">
        <v>0.25768946089857508</v>
      </c>
      <c r="AG147" s="45">
        <v>0.2431356229982177</v>
      </c>
      <c r="AH147" s="45">
        <v>0.28257055686913696</v>
      </c>
      <c r="AI147" s="45">
        <v>0.24700954995329785</v>
      </c>
      <c r="AJ147" s="45">
        <v>0.27366049334215992</v>
      </c>
      <c r="AK147" s="45">
        <v>0.22985933641182441</v>
      </c>
      <c r="AL147" s="45">
        <v>0.24033870402688157</v>
      </c>
      <c r="AM147" s="40">
        <v>0.24582590604150004</v>
      </c>
      <c r="AN147" s="40"/>
      <c r="AO147" s="40"/>
      <c r="AP147" s="40"/>
      <c r="AQ147" s="40"/>
      <c r="AR147" s="40"/>
      <c r="AS147" s="40"/>
      <c r="AT147" s="40"/>
      <c r="AU147" s="40"/>
      <c r="AV147" s="40"/>
      <c r="AW147" s="40"/>
      <c r="AX147" s="40"/>
      <c r="AY147" s="40"/>
      <c r="AZ147" s="40"/>
      <c r="BA147" s="40"/>
      <c r="BB147" s="40"/>
      <c r="BC147" s="40"/>
      <c r="BD147" s="40"/>
      <c r="BE147" s="40"/>
      <c r="BF147" s="40"/>
      <c r="BG147" s="40"/>
      <c r="BH147" s="40"/>
      <c r="BI147" s="40"/>
      <c r="BJ147" s="40"/>
      <c r="BK147" s="40"/>
      <c r="BL147" s="40"/>
      <c r="BM147" s="40"/>
      <c r="BN147" s="40"/>
      <c r="BO147" s="40"/>
      <c r="BP147" s="40"/>
      <c r="BQ147" s="40"/>
      <c r="BR147" s="40"/>
      <c r="BS147" s="40"/>
      <c r="BT147" s="40"/>
      <c r="BU147" s="40"/>
      <c r="BV147" s="40"/>
      <c r="BW147" s="40"/>
      <c r="BX147" s="40"/>
      <c r="BY147" s="40"/>
      <c r="BZ147" s="40"/>
      <c r="CA147" s="40"/>
      <c r="CB147" s="40"/>
      <c r="CC147" s="40"/>
      <c r="CD147" s="40"/>
      <c r="CE147" s="40"/>
      <c r="CF147" s="40"/>
      <c r="CG147" s="40"/>
      <c r="CH147" s="40"/>
      <c r="CI147" s="40"/>
      <c r="CJ147" s="40"/>
      <c r="CK147" s="40"/>
      <c r="CL147" s="40"/>
      <c r="CM147" s="40"/>
      <c r="CN147" s="40"/>
      <c r="CO147" s="40"/>
      <c r="CP147" s="40"/>
      <c r="CQ147" s="40"/>
      <c r="CR147" s="40"/>
      <c r="CS147" s="40"/>
      <c r="CT147" s="40"/>
      <c r="CU147" s="40"/>
      <c r="CV147" s="40"/>
      <c r="CW147" s="40"/>
    </row>
    <row r="148" spans="1:131" s="20" customFormat="1">
      <c r="C148" s="40"/>
      <c r="D148" s="40"/>
      <c r="E148" s="40"/>
      <c r="F148" s="40"/>
      <c r="G148" s="40"/>
      <c r="H148" s="40"/>
      <c r="I148" s="40"/>
      <c r="J148" s="40"/>
      <c r="K148" s="40"/>
      <c r="L148" s="40"/>
      <c r="M148" s="40"/>
      <c r="N148" s="40"/>
      <c r="O148" s="40"/>
      <c r="P148" s="40"/>
      <c r="Q148" s="40"/>
      <c r="R148" s="40"/>
      <c r="S148" s="40"/>
      <c r="T148" s="40"/>
      <c r="U148" s="40"/>
      <c r="V148" s="40"/>
      <c r="W148" s="40"/>
      <c r="X148" s="40"/>
      <c r="Y148" s="40"/>
      <c r="Z148" s="40"/>
      <c r="AA148" s="40"/>
      <c r="AB148" s="40"/>
      <c r="AC148" s="40"/>
      <c r="AD148" s="40"/>
      <c r="AE148" s="40"/>
      <c r="AF148" s="40"/>
      <c r="AG148" s="40"/>
      <c r="AH148" s="40"/>
      <c r="AI148" s="40"/>
      <c r="AJ148" s="40"/>
      <c r="AK148" s="40"/>
      <c r="AL148" s="40"/>
      <c r="AM148" s="40"/>
      <c r="AN148" s="40"/>
      <c r="AO148" s="40"/>
      <c r="AP148" s="40"/>
      <c r="AQ148" s="40"/>
      <c r="AR148" s="40"/>
      <c r="AS148" s="40"/>
      <c r="AT148" s="40"/>
      <c r="AU148" s="40"/>
      <c r="AV148" s="40"/>
      <c r="AW148" s="40"/>
      <c r="AX148" s="40"/>
      <c r="AY148" s="40"/>
      <c r="AZ148" s="40"/>
      <c r="BA148" s="40"/>
      <c r="BB148" s="40"/>
      <c r="BC148" s="40"/>
      <c r="BD148" s="40"/>
      <c r="BE148" s="40"/>
      <c r="BF148" s="40"/>
      <c r="BG148" s="40"/>
      <c r="BH148" s="40"/>
      <c r="BI148" s="40"/>
      <c r="BJ148" s="40"/>
      <c r="BK148" s="40"/>
      <c r="BL148" s="40"/>
      <c r="BM148" s="40"/>
      <c r="BN148" s="40"/>
      <c r="BO148" s="40"/>
      <c r="BP148" s="40"/>
      <c r="BQ148" s="40"/>
      <c r="BR148" s="40"/>
      <c r="BS148" s="40"/>
      <c r="BT148" s="40"/>
      <c r="BU148" s="40"/>
      <c r="BV148" s="40"/>
      <c r="BW148" s="40"/>
      <c r="BX148" s="40"/>
      <c r="BY148" s="40"/>
      <c r="BZ148" s="40"/>
      <c r="CA148" s="40"/>
      <c r="CB148" s="40"/>
      <c r="CC148" s="40"/>
      <c r="CD148" s="40"/>
      <c r="CE148" s="40"/>
      <c r="CF148" s="40"/>
      <c r="CG148" s="40"/>
      <c r="CH148" s="40"/>
      <c r="CI148" s="40"/>
      <c r="CJ148" s="40"/>
      <c r="CK148" s="40"/>
      <c r="CL148" s="40"/>
      <c r="CM148" s="40"/>
      <c r="CN148" s="40"/>
      <c r="CO148" s="40"/>
      <c r="CP148" s="40"/>
      <c r="CQ148" s="40"/>
      <c r="CR148" s="40"/>
      <c r="CS148" s="40"/>
      <c r="CT148" s="40"/>
      <c r="CU148" s="40"/>
      <c r="CV148" s="40"/>
      <c r="CW148" s="40"/>
    </row>
    <row r="149" spans="1:131" s="20" customFormat="1">
      <c r="A149"/>
      <c r="B149"/>
      <c r="C149"/>
      <c r="D149"/>
      <c r="E149"/>
      <c r="F149"/>
      <c r="G149"/>
      <c r="H149"/>
      <c r="I149"/>
      <c r="J149"/>
      <c r="K149"/>
      <c r="L149"/>
      <c r="M149"/>
      <c r="N149"/>
      <c r="O149"/>
      <c r="P149"/>
      <c r="Q149"/>
      <c r="R149"/>
      <c r="S149"/>
      <c r="T149"/>
      <c r="U149"/>
      <c r="V149"/>
      <c r="W149"/>
      <c r="X149"/>
      <c r="Y149"/>
      <c r="Z149"/>
      <c r="AA149"/>
      <c r="AB149"/>
      <c r="AC149"/>
      <c r="AD149"/>
      <c r="AE149"/>
      <c r="AF149"/>
      <c r="AG149"/>
      <c r="AH149"/>
      <c r="AI149"/>
      <c r="AJ149"/>
      <c r="AK149"/>
      <c r="AL149"/>
      <c r="AM149"/>
      <c r="AN149"/>
      <c r="AO149"/>
      <c r="AP149"/>
      <c r="AQ149"/>
      <c r="AR149"/>
      <c r="AS149"/>
      <c r="AT149"/>
      <c r="AU149"/>
      <c r="AV149"/>
      <c r="AW149"/>
      <c r="AX149"/>
      <c r="AY149"/>
      <c r="AZ149"/>
      <c r="BA149"/>
      <c r="BB149"/>
      <c r="BC149"/>
      <c r="BD149"/>
      <c r="BE149"/>
      <c r="BF149"/>
      <c r="BG149"/>
      <c r="BH149"/>
      <c r="BI149"/>
      <c r="BJ149"/>
      <c r="BK149"/>
      <c r="BL149"/>
      <c r="BM149"/>
      <c r="BN149"/>
      <c r="BO149"/>
      <c r="BP149"/>
      <c r="BQ149"/>
      <c r="BR149"/>
      <c r="BS149"/>
      <c r="BT149"/>
      <c r="BU149"/>
      <c r="BV149"/>
      <c r="BW149"/>
      <c r="BX149"/>
      <c r="BY149"/>
      <c r="BZ149"/>
      <c r="CA149"/>
      <c r="CB149"/>
      <c r="CC149"/>
      <c r="CD149"/>
      <c r="CE149"/>
      <c r="CF149"/>
      <c r="CG149"/>
      <c r="CH149"/>
      <c r="CI149"/>
      <c r="CJ149"/>
      <c r="CK149"/>
      <c r="CL149"/>
      <c r="CM149"/>
      <c r="CN149"/>
      <c r="CO149"/>
      <c r="CP149"/>
      <c r="CQ149"/>
      <c r="CR149"/>
      <c r="CS149"/>
      <c r="CT149"/>
      <c r="CU149"/>
      <c r="CV149"/>
      <c r="CW149"/>
      <c r="CX149"/>
      <c r="CY149"/>
      <c r="CZ149"/>
      <c r="DA149"/>
      <c r="DB149"/>
      <c r="DC149"/>
      <c r="DD149"/>
      <c r="DE149"/>
      <c r="DF149"/>
      <c r="DG149"/>
      <c r="DH149"/>
      <c r="DI149"/>
      <c r="DJ149"/>
      <c r="DK149"/>
      <c r="DL149"/>
      <c r="DM149"/>
      <c r="DN149"/>
      <c r="DO149"/>
      <c r="DP149"/>
      <c r="DQ149"/>
      <c r="DR149"/>
      <c r="DS149"/>
      <c r="DT149"/>
      <c r="DU149"/>
      <c r="DV149"/>
      <c r="DW149"/>
      <c r="DX149"/>
      <c r="DY149"/>
      <c r="DZ149"/>
      <c r="EA149"/>
    </row>
    <row r="150" spans="1:131" s="20" customFormat="1">
      <c r="A150"/>
      <c r="B150"/>
      <c r="C150"/>
      <c r="D150"/>
      <c r="E150"/>
      <c r="F150"/>
      <c r="G150"/>
      <c r="H150"/>
      <c r="I150"/>
      <c r="J150"/>
      <c r="K150"/>
      <c r="L150"/>
      <c r="M150"/>
      <c r="N150"/>
      <c r="O150"/>
      <c r="P150"/>
      <c r="Q150"/>
      <c r="R150"/>
      <c r="S150"/>
      <c r="T150"/>
      <c r="U150"/>
      <c r="V150"/>
      <c r="W150"/>
      <c r="X150"/>
      <c r="Y150"/>
      <c r="Z150"/>
      <c r="AA150"/>
      <c r="AB150"/>
      <c r="AC150"/>
      <c r="AD150"/>
      <c r="AE150"/>
      <c r="AF150"/>
      <c r="AG150"/>
      <c r="AH150"/>
      <c r="AI150"/>
      <c r="AJ150"/>
      <c r="AK150"/>
      <c r="AL150"/>
      <c r="AM150"/>
      <c r="AN150"/>
      <c r="AO150"/>
      <c r="AP150"/>
      <c r="AQ150"/>
      <c r="AR150"/>
      <c r="AS150"/>
      <c r="AT150"/>
      <c r="AU150"/>
      <c r="AV150"/>
      <c r="AW150"/>
      <c r="AX150"/>
      <c r="AY150"/>
      <c r="AZ150"/>
      <c r="BA150"/>
      <c r="BB150"/>
      <c r="BC150"/>
      <c r="BD150"/>
      <c r="BE150"/>
      <c r="BF150"/>
      <c r="BG150"/>
      <c r="BH150"/>
      <c r="BI150"/>
      <c r="BJ150"/>
      <c r="BK150"/>
      <c r="BL150"/>
      <c r="BM150"/>
      <c r="BN150"/>
      <c r="BO150"/>
      <c r="BP150"/>
      <c r="BQ150"/>
      <c r="BR150"/>
      <c r="BS150"/>
      <c r="BT150"/>
      <c r="BU150"/>
      <c r="BV150"/>
      <c r="BW150"/>
      <c r="BX150"/>
      <c r="BY150"/>
      <c r="BZ150"/>
      <c r="CA150"/>
      <c r="CB150"/>
      <c r="CC150"/>
      <c r="CD150"/>
      <c r="CE150"/>
      <c r="CF150"/>
      <c r="CG150"/>
      <c r="CH150"/>
      <c r="CI150"/>
      <c r="CJ150"/>
      <c r="CK150"/>
      <c r="CL150"/>
      <c r="CM150"/>
      <c r="CN150"/>
      <c r="CO150"/>
      <c r="CP150"/>
      <c r="CQ150"/>
      <c r="CR150"/>
      <c r="CS150"/>
      <c r="CT150"/>
      <c r="CU150"/>
      <c r="CV150"/>
      <c r="CW150"/>
      <c r="CX150"/>
      <c r="CY150"/>
      <c r="CZ150"/>
      <c r="DA150"/>
      <c r="DB150"/>
      <c r="DC150"/>
      <c r="DD150"/>
      <c r="DE150"/>
      <c r="DF150"/>
      <c r="DG150"/>
      <c r="DH150"/>
      <c r="DI150"/>
      <c r="DJ150"/>
      <c r="DK150"/>
      <c r="DL150"/>
      <c r="DM150"/>
      <c r="DN150"/>
      <c r="DO150"/>
      <c r="DP150"/>
      <c r="DQ150"/>
      <c r="DR150"/>
      <c r="DS150"/>
      <c r="DT150"/>
      <c r="DU150"/>
      <c r="DV150"/>
      <c r="DW150"/>
      <c r="DX150"/>
      <c r="DY150"/>
      <c r="DZ150"/>
      <c r="EA150"/>
    </row>
    <row r="151" spans="1:131" s="20" customFormat="1">
      <c r="A151"/>
      <c r="B151"/>
      <c r="C151"/>
      <c r="D151"/>
      <c r="E151"/>
      <c r="F151"/>
      <c r="G151"/>
      <c r="H151"/>
      <c r="I151"/>
      <c r="J151"/>
      <c r="K151"/>
      <c r="L151"/>
      <c r="M151"/>
      <c r="N151"/>
      <c r="O151"/>
      <c r="P151"/>
      <c r="Q151"/>
      <c r="R151"/>
      <c r="S151"/>
      <c r="T151"/>
      <c r="U151"/>
      <c r="V151"/>
      <c r="W151"/>
      <c r="X151"/>
      <c r="Y151"/>
      <c r="Z151"/>
      <c r="AA151"/>
      <c r="AB151"/>
      <c r="AC151"/>
      <c r="AD151"/>
      <c r="AE151"/>
      <c r="AF151"/>
      <c r="AG151"/>
      <c r="AH151"/>
      <c r="AI151"/>
      <c r="AJ151"/>
      <c r="AK151"/>
      <c r="AL151"/>
      <c r="AM151"/>
      <c r="AN151"/>
      <c r="AO151"/>
      <c r="AP151"/>
      <c r="AQ151"/>
      <c r="AR151"/>
      <c r="AS151"/>
      <c r="AT151"/>
      <c r="AU151"/>
      <c r="AV151"/>
      <c r="AW151"/>
      <c r="AX151"/>
      <c r="AY151"/>
      <c r="AZ151"/>
      <c r="BA151"/>
      <c r="BB151"/>
      <c r="BC151"/>
      <c r="BD151"/>
      <c r="BE151"/>
      <c r="BF151"/>
      <c r="BG151"/>
      <c r="BH151"/>
      <c r="BI151"/>
      <c r="BJ151"/>
      <c r="BK151"/>
      <c r="BL151"/>
      <c r="BM151"/>
      <c r="BN151"/>
      <c r="BO151"/>
      <c r="BP151"/>
      <c r="BQ151"/>
      <c r="BR151"/>
      <c r="BS151"/>
      <c r="BT151"/>
      <c r="BU151"/>
      <c r="BV151"/>
      <c r="BW151"/>
      <c r="BX151"/>
      <c r="BY151"/>
      <c r="BZ151"/>
      <c r="CA151"/>
      <c r="CB151"/>
      <c r="CC151"/>
      <c r="CD151"/>
      <c r="CE151"/>
      <c r="CF151"/>
      <c r="CG151"/>
      <c r="CH151"/>
      <c r="CI151"/>
      <c r="CJ151"/>
      <c r="CK151"/>
      <c r="CL151"/>
      <c r="CM151"/>
      <c r="CN151"/>
      <c r="CO151"/>
      <c r="CP151"/>
      <c r="CQ151"/>
      <c r="CR151"/>
      <c r="CS151"/>
      <c r="CT151"/>
      <c r="CU151"/>
      <c r="CV151"/>
      <c r="CW151"/>
      <c r="CX151"/>
      <c r="CY151"/>
      <c r="CZ151"/>
      <c r="DA151"/>
      <c r="DB151"/>
      <c r="DC151"/>
      <c r="DD151"/>
      <c r="DE151"/>
      <c r="DF151"/>
      <c r="DG151"/>
      <c r="DH151"/>
      <c r="DI151"/>
      <c r="DJ151"/>
      <c r="DK151"/>
      <c r="DL151"/>
      <c r="DM151"/>
      <c r="DN151"/>
      <c r="DO151"/>
      <c r="DP151"/>
      <c r="DQ151"/>
      <c r="DR151"/>
      <c r="DS151"/>
      <c r="DT151"/>
      <c r="DU151"/>
      <c r="DV151"/>
      <c r="DW151"/>
      <c r="DX151"/>
      <c r="DY151"/>
      <c r="DZ151"/>
      <c r="EA151"/>
    </row>
    <row r="152" spans="1:131" s="20" customFormat="1">
      <c r="A152"/>
      <c r="B152"/>
      <c r="C152"/>
      <c r="D152"/>
      <c r="E152"/>
      <c r="F152"/>
      <c r="G152"/>
      <c r="H152"/>
      <c r="I152"/>
      <c r="J152"/>
      <c r="K152"/>
      <c r="L152"/>
      <c r="M152"/>
      <c r="N152"/>
      <c r="O152"/>
      <c r="P152"/>
      <c r="Q152"/>
      <c r="R152"/>
      <c r="S152"/>
      <c r="T152"/>
      <c r="U152"/>
      <c r="V152"/>
      <c r="W152"/>
      <c r="X152"/>
      <c r="Y152"/>
      <c r="Z152"/>
      <c r="AA152"/>
      <c r="AB152"/>
      <c r="AC152"/>
      <c r="AD152"/>
      <c r="AE152"/>
      <c r="AF152"/>
      <c r="AG152"/>
      <c r="AH152"/>
      <c r="AI152"/>
      <c r="AJ152"/>
      <c r="AK152"/>
      <c r="AL152"/>
      <c r="AM152"/>
      <c r="AN152"/>
      <c r="AO152"/>
      <c r="AP152"/>
      <c r="AQ152"/>
      <c r="AR152"/>
      <c r="AS152"/>
      <c r="AT152"/>
      <c r="AU152"/>
      <c r="AV152"/>
      <c r="AW152"/>
      <c r="AX152"/>
      <c r="AY152"/>
      <c r="AZ152"/>
      <c r="BA152"/>
      <c r="BB152"/>
      <c r="BC152"/>
      <c r="BD152"/>
      <c r="BE152"/>
      <c r="BF152"/>
      <c r="BG152"/>
      <c r="BH152"/>
      <c r="BI152"/>
      <c r="BJ152"/>
      <c r="BK152"/>
      <c r="BL152"/>
      <c r="BM152"/>
      <c r="BN152"/>
      <c r="BO152"/>
      <c r="BP152"/>
      <c r="BQ152"/>
      <c r="BR152"/>
      <c r="BS152"/>
      <c r="BT152"/>
      <c r="BU152"/>
      <c r="BV152"/>
      <c r="BW152"/>
      <c r="BX152"/>
      <c r="BY152"/>
      <c r="BZ152"/>
      <c r="CA152"/>
      <c r="CB152"/>
      <c r="CC152"/>
      <c r="CD152"/>
      <c r="CE152"/>
      <c r="CF152"/>
      <c r="CG152"/>
      <c r="CH152"/>
      <c r="CI152"/>
      <c r="CJ152"/>
      <c r="CK152"/>
      <c r="CL152"/>
      <c r="CM152"/>
      <c r="CN152"/>
      <c r="CO152"/>
      <c r="CP152"/>
      <c r="CQ152"/>
      <c r="CR152"/>
      <c r="CS152"/>
      <c r="CT152"/>
      <c r="CU152"/>
      <c r="CV152"/>
      <c r="CW152"/>
      <c r="CX152"/>
      <c r="CY152"/>
      <c r="CZ152"/>
      <c r="DA152"/>
      <c r="DB152"/>
      <c r="DC152"/>
      <c r="DD152"/>
      <c r="DE152"/>
      <c r="DF152"/>
      <c r="DG152"/>
      <c r="DH152"/>
      <c r="DI152"/>
      <c r="DJ152"/>
      <c r="DK152"/>
      <c r="DL152"/>
      <c r="DM152"/>
      <c r="DN152"/>
      <c r="DO152"/>
      <c r="DP152"/>
      <c r="DQ152"/>
      <c r="DR152"/>
      <c r="DS152"/>
      <c r="DT152"/>
      <c r="DU152"/>
      <c r="DV152"/>
      <c r="DW152"/>
      <c r="DX152"/>
      <c r="DY152"/>
      <c r="DZ152"/>
      <c r="EA152"/>
    </row>
    <row r="153" spans="1:131" s="20" customFormat="1">
      <c r="A153"/>
      <c r="B153"/>
      <c r="C153"/>
      <c r="D153"/>
      <c r="E153"/>
      <c r="F153"/>
      <c r="G153"/>
      <c r="H153"/>
      <c r="I153"/>
      <c r="J153"/>
      <c r="K153"/>
      <c r="L153"/>
      <c r="M153"/>
      <c r="N153"/>
      <c r="O153"/>
      <c r="P153"/>
      <c r="Q153"/>
      <c r="R153"/>
      <c r="S153"/>
      <c r="T153"/>
      <c r="U153"/>
      <c r="V153"/>
      <c r="W153"/>
      <c r="X153"/>
      <c r="Y153"/>
      <c r="Z153"/>
      <c r="AA153"/>
      <c r="AB153"/>
      <c r="AC153"/>
      <c r="AD153"/>
      <c r="AE153"/>
      <c r="AF153"/>
      <c r="AG153"/>
      <c r="AH153"/>
      <c r="AI153"/>
      <c r="AJ153"/>
      <c r="AK153"/>
      <c r="AL153"/>
      <c r="AM153"/>
      <c r="AN153"/>
      <c r="AO153"/>
      <c r="AP153"/>
      <c r="AQ153"/>
      <c r="AR153"/>
      <c r="AS153"/>
      <c r="AT153"/>
      <c r="AU153"/>
      <c r="AV153"/>
      <c r="AW153"/>
      <c r="AX153"/>
      <c r="AY153"/>
      <c r="AZ153"/>
      <c r="BA153"/>
      <c r="BB153"/>
      <c r="BC153"/>
      <c r="BD153"/>
      <c r="BE153"/>
      <c r="BF153"/>
      <c r="BG153"/>
      <c r="BH153"/>
      <c r="BI153"/>
      <c r="BJ153"/>
      <c r="BK153"/>
      <c r="BL153"/>
      <c r="BM153"/>
      <c r="BN153"/>
      <c r="BO153"/>
      <c r="BP153"/>
      <c r="BQ153"/>
      <c r="BR153"/>
      <c r="BS153"/>
      <c r="BT153"/>
      <c r="BU153"/>
      <c r="BV153"/>
      <c r="BW153"/>
      <c r="BX153"/>
      <c r="BY153"/>
      <c r="BZ153"/>
      <c r="CA153"/>
      <c r="CB153"/>
      <c r="CC153"/>
      <c r="CD153"/>
      <c r="CE153"/>
      <c r="CF153"/>
      <c r="CG153"/>
      <c r="CH153"/>
      <c r="CI153"/>
      <c r="CJ153"/>
      <c r="CK153"/>
      <c r="CL153"/>
      <c r="CM153"/>
      <c r="CN153"/>
      <c r="CO153"/>
      <c r="CP153"/>
      <c r="CQ153"/>
      <c r="CR153"/>
      <c r="CS153"/>
      <c r="CT153"/>
      <c r="CU153"/>
      <c r="CV153"/>
      <c r="CW153"/>
      <c r="CX153"/>
      <c r="CY153"/>
      <c r="CZ153"/>
      <c r="DA153"/>
      <c r="DB153"/>
      <c r="DC153"/>
      <c r="DD153"/>
      <c r="DE153"/>
      <c r="DF153"/>
      <c r="DG153"/>
      <c r="DH153"/>
      <c r="DI153"/>
      <c r="DJ153"/>
      <c r="DK153"/>
      <c r="DL153"/>
      <c r="DM153"/>
      <c r="DN153"/>
      <c r="DO153"/>
      <c r="DP153"/>
      <c r="DQ153"/>
      <c r="DR153"/>
      <c r="DS153"/>
      <c r="DT153"/>
      <c r="DU153"/>
      <c r="DV153"/>
      <c r="DW153"/>
      <c r="DX153"/>
      <c r="DY153"/>
      <c r="DZ153"/>
      <c r="EA153"/>
    </row>
    <row r="154" spans="1:131" s="20" customFormat="1">
      <c r="A154"/>
      <c r="B154"/>
      <c r="C154"/>
      <c r="D154"/>
      <c r="E154"/>
      <c r="F154"/>
      <c r="G154"/>
      <c r="H154"/>
      <c r="I154"/>
      <c r="J154"/>
      <c r="K154"/>
      <c r="L154"/>
      <c r="M154"/>
      <c r="N154"/>
      <c r="O154"/>
      <c r="P154"/>
      <c r="Q154"/>
      <c r="R154"/>
      <c r="S154"/>
      <c r="T154"/>
      <c r="U154"/>
      <c r="V154"/>
      <c r="W154"/>
      <c r="X154"/>
      <c r="Y154"/>
      <c r="Z154"/>
      <c r="AA154"/>
      <c r="AB154"/>
      <c r="AC154"/>
      <c r="AD154"/>
      <c r="AE154"/>
      <c r="AF154"/>
      <c r="AG154"/>
      <c r="AH154"/>
      <c r="AI154"/>
      <c r="AJ154"/>
      <c r="AK154"/>
      <c r="AL154"/>
      <c r="AM154"/>
      <c r="AN154"/>
      <c r="AO154"/>
      <c r="AP154"/>
      <c r="AQ154"/>
      <c r="AR154"/>
      <c r="AS154"/>
      <c r="AT154"/>
      <c r="AU154"/>
      <c r="AV154"/>
      <c r="AW154"/>
      <c r="AX154"/>
      <c r="AY154"/>
      <c r="AZ154"/>
      <c r="BA154"/>
      <c r="BB154"/>
      <c r="BC154"/>
      <c r="BD154"/>
      <c r="BE154"/>
      <c r="BF154"/>
      <c r="BG154"/>
      <c r="BH154"/>
      <c r="BI154"/>
      <c r="BJ154"/>
      <c r="BK154"/>
      <c r="BL154"/>
      <c r="BM154"/>
      <c r="BN154"/>
      <c r="BO154"/>
      <c r="BP154"/>
      <c r="BQ154"/>
      <c r="BR154"/>
      <c r="BS154"/>
      <c r="BT154"/>
      <c r="BU154"/>
      <c r="BV154"/>
      <c r="BW154"/>
      <c r="BX154"/>
      <c r="BY154"/>
      <c r="BZ154"/>
      <c r="CA154"/>
      <c r="CB154"/>
      <c r="CC154"/>
      <c r="CD154"/>
      <c r="CE154"/>
      <c r="CF154"/>
      <c r="CG154"/>
      <c r="CH154"/>
      <c r="CI154"/>
      <c r="CJ154"/>
      <c r="CK154"/>
      <c r="CL154"/>
      <c r="CM154"/>
      <c r="CN154"/>
      <c r="CO154"/>
      <c r="CP154"/>
      <c r="CQ154"/>
      <c r="CR154"/>
      <c r="CS154"/>
      <c r="CT154"/>
      <c r="CU154"/>
      <c r="CV154"/>
      <c r="CW154"/>
      <c r="CX154"/>
      <c r="CY154"/>
      <c r="CZ154"/>
      <c r="DA154"/>
      <c r="DB154"/>
      <c r="DC154"/>
      <c r="DD154"/>
      <c r="DE154"/>
      <c r="DF154"/>
      <c r="DG154"/>
      <c r="DH154"/>
      <c r="DI154"/>
      <c r="DJ154"/>
      <c r="DK154"/>
      <c r="DL154"/>
      <c r="DM154"/>
      <c r="DN154"/>
      <c r="DO154"/>
      <c r="DP154"/>
      <c r="DQ154"/>
      <c r="DR154"/>
      <c r="DS154"/>
      <c r="DT154"/>
      <c r="DU154"/>
      <c r="DV154"/>
      <c r="DW154"/>
      <c r="DX154"/>
      <c r="DY154"/>
      <c r="DZ154"/>
      <c r="EA154"/>
    </row>
    <row r="155" spans="1:131" s="20" customFormat="1">
      <c r="A155"/>
      <c r="B155"/>
      <c r="C155"/>
      <c r="D155"/>
      <c r="E155"/>
      <c r="F155"/>
      <c r="G155"/>
      <c r="H155"/>
      <c r="I155"/>
      <c r="J155"/>
      <c r="K155"/>
      <c r="L155"/>
      <c r="M155"/>
      <c r="N155"/>
      <c r="O155"/>
      <c r="P155"/>
      <c r="Q155"/>
      <c r="R155"/>
      <c r="S155"/>
      <c r="T155"/>
      <c r="U155"/>
      <c r="V155"/>
      <c r="W155"/>
      <c r="X155"/>
      <c r="Y155"/>
      <c r="Z155"/>
      <c r="AA155"/>
      <c r="AB155"/>
      <c r="AC155"/>
      <c r="AD155"/>
      <c r="AE155"/>
      <c r="AF155"/>
      <c r="AG155"/>
      <c r="AH155"/>
      <c r="AI155"/>
      <c r="AJ155"/>
      <c r="AK155"/>
      <c r="AL155"/>
      <c r="AM155"/>
      <c r="AN155"/>
      <c r="AO155"/>
      <c r="AP155"/>
      <c r="AQ155"/>
      <c r="AR155"/>
      <c r="AS155"/>
      <c r="AT155"/>
      <c r="AU155"/>
      <c r="AV155"/>
      <c r="AW155"/>
      <c r="AX155"/>
      <c r="AY155"/>
      <c r="AZ155"/>
      <c r="BA155"/>
      <c r="BB155"/>
      <c r="BC155"/>
      <c r="BD155"/>
      <c r="BE155"/>
      <c r="BF155"/>
      <c r="BG155"/>
      <c r="BH155"/>
      <c r="BI155"/>
      <c r="BJ155"/>
      <c r="BK155"/>
      <c r="BL155"/>
      <c r="BM155"/>
      <c r="BN155"/>
      <c r="BO155"/>
      <c r="BP155"/>
      <c r="BQ155"/>
      <c r="BR155"/>
      <c r="BS155"/>
      <c r="BT155"/>
      <c r="BU155"/>
      <c r="BV155"/>
      <c r="BW155"/>
      <c r="BX155"/>
      <c r="BY155"/>
      <c r="BZ155"/>
      <c r="CA155"/>
      <c r="CB155"/>
      <c r="CC155"/>
      <c r="CD155"/>
      <c r="CE155"/>
      <c r="CF155"/>
      <c r="CG155"/>
      <c r="CH155"/>
      <c r="CI155"/>
      <c r="CJ155"/>
      <c r="CK155"/>
      <c r="CL155"/>
      <c r="CM155"/>
      <c r="CN155"/>
      <c r="CO155"/>
      <c r="CP155"/>
      <c r="CQ155"/>
      <c r="CR155"/>
      <c r="CS155"/>
      <c r="CT155"/>
      <c r="CU155"/>
      <c r="CV155"/>
      <c r="CW155"/>
      <c r="CX155"/>
      <c r="CY155"/>
      <c r="CZ155"/>
      <c r="DA155"/>
      <c r="DB155"/>
      <c r="DC155"/>
      <c r="DD155"/>
      <c r="DE155"/>
      <c r="DF155"/>
      <c r="DG155"/>
      <c r="DH155"/>
      <c r="DI155"/>
      <c r="DJ155"/>
      <c r="DK155"/>
      <c r="DL155"/>
      <c r="DM155"/>
      <c r="DN155"/>
      <c r="DO155"/>
      <c r="DP155"/>
      <c r="DQ155"/>
      <c r="DR155"/>
      <c r="DS155"/>
      <c r="DT155"/>
      <c r="DU155"/>
      <c r="DV155"/>
      <c r="DW155"/>
      <c r="DX155"/>
      <c r="DY155"/>
      <c r="DZ155"/>
      <c r="EA155"/>
    </row>
    <row r="156" spans="1:131" s="20" customFormat="1">
      <c r="A156"/>
      <c r="B156"/>
      <c r="C156"/>
      <c r="D156"/>
      <c r="E156"/>
      <c r="F156"/>
      <c r="G156"/>
      <c r="H156"/>
      <c r="I156"/>
      <c r="J156"/>
      <c r="K156"/>
      <c r="L156"/>
      <c r="M156"/>
      <c r="N156"/>
      <c r="O156"/>
      <c r="P156"/>
      <c r="Q156"/>
      <c r="R156"/>
      <c r="S156"/>
      <c r="T156"/>
      <c r="U156"/>
      <c r="V156"/>
      <c r="W156"/>
      <c r="X156"/>
      <c r="Y156"/>
      <c r="Z156"/>
      <c r="AA156"/>
      <c r="AB156"/>
      <c r="AC156"/>
      <c r="AD156"/>
      <c r="AE156"/>
      <c r="AF156"/>
      <c r="AG156"/>
      <c r="AH156"/>
      <c r="AI156"/>
      <c r="AJ156"/>
      <c r="AK156"/>
      <c r="AL156"/>
      <c r="AM156"/>
      <c r="AN156"/>
      <c r="AO156"/>
      <c r="AP156"/>
      <c r="AQ156"/>
      <c r="AR156"/>
      <c r="AS156"/>
      <c r="AT156"/>
      <c r="AU156"/>
      <c r="AV156"/>
      <c r="AW156"/>
      <c r="AX156"/>
      <c r="AY156"/>
      <c r="AZ156"/>
      <c r="BA156"/>
      <c r="BB156"/>
      <c r="BC156"/>
      <c r="BD156"/>
      <c r="BE156"/>
      <c r="BF156"/>
      <c r="BG156"/>
      <c r="BH156"/>
      <c r="BI156"/>
      <c r="BJ156"/>
      <c r="BK156"/>
      <c r="BL156"/>
      <c r="BM156"/>
      <c r="BN156"/>
      <c r="BO156"/>
      <c r="BP156"/>
      <c r="BQ156"/>
      <c r="BR156"/>
      <c r="BS156"/>
      <c r="BT156"/>
      <c r="BU156"/>
      <c r="BV156"/>
      <c r="BW156"/>
      <c r="BX156"/>
      <c r="BY156"/>
      <c r="BZ156"/>
      <c r="CA156"/>
      <c r="CB156"/>
      <c r="CC156"/>
      <c r="CD156"/>
      <c r="CE156"/>
      <c r="CF156"/>
      <c r="CG156"/>
      <c r="CH156"/>
      <c r="CI156"/>
      <c r="CJ156"/>
      <c r="CK156"/>
      <c r="CL156"/>
      <c r="CM156"/>
      <c r="CN156"/>
      <c r="CO156"/>
      <c r="CP156"/>
      <c r="CQ156"/>
      <c r="CR156"/>
      <c r="CS156"/>
      <c r="CT156"/>
      <c r="CU156"/>
      <c r="CV156"/>
      <c r="CW156"/>
      <c r="CX156"/>
      <c r="CY156"/>
      <c r="CZ156"/>
      <c r="DA156"/>
      <c r="DB156"/>
      <c r="DC156"/>
      <c r="DD156"/>
      <c r="DE156"/>
      <c r="DF156"/>
      <c r="DG156"/>
      <c r="DH156"/>
      <c r="DI156"/>
      <c r="DJ156"/>
      <c r="DK156"/>
      <c r="DL156"/>
      <c r="DM156"/>
      <c r="DN156"/>
      <c r="DO156"/>
      <c r="DP156"/>
      <c r="DQ156"/>
      <c r="DR156"/>
      <c r="DS156"/>
      <c r="DT156"/>
      <c r="DU156"/>
      <c r="DV156"/>
      <c r="DW156"/>
      <c r="DX156"/>
      <c r="DY156"/>
      <c r="DZ156"/>
      <c r="EA156"/>
    </row>
    <row r="157" spans="1:131" s="20" customFormat="1">
      <c r="A157"/>
      <c r="B157"/>
      <c r="C157"/>
      <c r="D157"/>
      <c r="E157"/>
      <c r="F157"/>
      <c r="G157"/>
      <c r="H157"/>
      <c r="I157"/>
      <c r="J157"/>
      <c r="K157"/>
      <c r="L157"/>
      <c r="M157"/>
      <c r="N157"/>
      <c r="O157"/>
      <c r="P157"/>
      <c r="Q157"/>
      <c r="R157"/>
      <c r="S157"/>
      <c r="T157"/>
      <c r="U157"/>
      <c r="V157"/>
      <c r="W157"/>
      <c r="X157"/>
      <c r="Y157"/>
      <c r="Z157"/>
      <c r="AA157"/>
      <c r="AB157"/>
      <c r="AC157"/>
      <c r="AD157"/>
      <c r="AE157"/>
      <c r="AF157"/>
      <c r="AG157"/>
      <c r="AH157"/>
      <c r="AI157"/>
      <c r="AJ157"/>
      <c r="AK157"/>
      <c r="AL157"/>
      <c r="AM157"/>
      <c r="AN157"/>
      <c r="AO157"/>
      <c r="AP157"/>
      <c r="AQ157"/>
      <c r="AR157"/>
      <c r="AS157"/>
      <c r="AT157"/>
      <c r="AU157"/>
      <c r="AV157"/>
      <c r="AW157"/>
      <c r="AX157"/>
      <c r="AY157"/>
      <c r="AZ157"/>
      <c r="BA157"/>
      <c r="BB157"/>
      <c r="BC157"/>
      <c r="BD157"/>
      <c r="BE157"/>
      <c r="BF157"/>
      <c r="BG157"/>
      <c r="BH157"/>
      <c r="BI157"/>
      <c r="BJ157"/>
      <c r="BK157"/>
      <c r="BL157"/>
      <c r="BM157"/>
      <c r="BN157"/>
      <c r="BO157"/>
      <c r="BP157"/>
      <c r="BQ157"/>
      <c r="BR157"/>
      <c r="BS157"/>
      <c r="BT157"/>
      <c r="BU157"/>
      <c r="BV157"/>
      <c r="BW157"/>
      <c r="BX157"/>
      <c r="BY157"/>
      <c r="BZ157"/>
      <c r="CA157"/>
      <c r="CB157"/>
      <c r="CC157"/>
      <c r="CD157"/>
      <c r="CE157"/>
      <c r="CF157"/>
      <c r="CG157"/>
      <c r="CH157"/>
      <c r="CI157"/>
      <c r="CJ157"/>
      <c r="CK157"/>
      <c r="CL157"/>
      <c r="CM157"/>
      <c r="CN157"/>
      <c r="CO157"/>
      <c r="CP157"/>
      <c r="CQ157"/>
      <c r="CR157"/>
      <c r="CS157"/>
      <c r="CT157"/>
      <c r="CU157"/>
      <c r="CV157"/>
      <c r="CW157"/>
      <c r="CX157"/>
      <c r="CY157"/>
      <c r="CZ157"/>
      <c r="DA157"/>
      <c r="DB157"/>
      <c r="DC157"/>
      <c r="DD157"/>
      <c r="DE157"/>
      <c r="DF157"/>
      <c r="DG157"/>
      <c r="DH157"/>
      <c r="DI157"/>
      <c r="DJ157"/>
      <c r="DK157"/>
      <c r="DL157"/>
      <c r="DM157"/>
      <c r="DN157"/>
      <c r="DO157"/>
      <c r="DP157"/>
      <c r="DQ157"/>
      <c r="DR157"/>
      <c r="DS157"/>
      <c r="DT157"/>
      <c r="DU157"/>
      <c r="DV157"/>
      <c r="DW157"/>
      <c r="DX157"/>
      <c r="DY157"/>
      <c r="DZ157"/>
      <c r="EA157"/>
    </row>
    <row r="158" spans="1:131" s="20" customFormat="1">
      <c r="A158"/>
      <c r="B158"/>
      <c r="C158"/>
      <c r="D158"/>
      <c r="E158"/>
      <c r="F158"/>
      <c r="G158"/>
      <c r="H158"/>
      <c r="I158"/>
      <c r="J158"/>
      <c r="K158"/>
      <c r="L158"/>
      <c r="M158"/>
      <c r="N158"/>
      <c r="O158"/>
      <c r="P158"/>
      <c r="Q158"/>
      <c r="R158"/>
      <c r="S158"/>
      <c r="T158"/>
      <c r="U158"/>
      <c r="V158"/>
      <c r="W158"/>
      <c r="X158"/>
      <c r="Y158"/>
      <c r="Z158"/>
      <c r="AA158"/>
      <c r="AB158"/>
      <c r="AC158"/>
      <c r="AD158"/>
      <c r="AE158"/>
      <c r="AF158"/>
      <c r="AG158"/>
      <c r="AH158"/>
      <c r="AI158"/>
      <c r="AJ158"/>
      <c r="AK158"/>
      <c r="AL158"/>
      <c r="AM158"/>
      <c r="AN158"/>
      <c r="AO158"/>
      <c r="AP158"/>
      <c r="AQ158"/>
      <c r="AR158"/>
      <c r="AS158"/>
      <c r="AT158"/>
      <c r="AU158"/>
      <c r="AV158"/>
      <c r="AW158"/>
      <c r="AX158"/>
      <c r="AY158"/>
      <c r="AZ158"/>
      <c r="BA158"/>
      <c r="BB158"/>
      <c r="BC158"/>
      <c r="BD158"/>
      <c r="BE158"/>
      <c r="BF158"/>
      <c r="BG158"/>
      <c r="BH158"/>
      <c r="BI158"/>
      <c r="BJ158"/>
      <c r="BK158"/>
      <c r="BL158"/>
      <c r="BM158"/>
      <c r="BN158"/>
      <c r="BO158"/>
      <c r="BP158"/>
      <c r="BQ158"/>
      <c r="BR158"/>
      <c r="BS158"/>
      <c r="BT158"/>
      <c r="BU158"/>
      <c r="BV158"/>
      <c r="BW158"/>
      <c r="BX158"/>
      <c r="BY158"/>
      <c r="BZ158"/>
      <c r="CA158"/>
      <c r="CB158"/>
      <c r="CC158"/>
      <c r="CD158"/>
      <c r="CE158"/>
      <c r="CF158"/>
      <c r="CG158"/>
      <c r="CH158"/>
      <c r="CI158"/>
      <c r="CJ158"/>
      <c r="CK158"/>
      <c r="CL158"/>
      <c r="CM158"/>
      <c r="CN158"/>
      <c r="CO158"/>
      <c r="CP158"/>
      <c r="CQ158"/>
      <c r="CR158"/>
      <c r="CS158"/>
      <c r="CT158"/>
      <c r="CU158"/>
      <c r="CV158"/>
      <c r="CW158"/>
      <c r="CX158"/>
      <c r="CY158"/>
      <c r="CZ158"/>
      <c r="DA158"/>
      <c r="DB158"/>
      <c r="DC158"/>
      <c r="DD158"/>
      <c r="DE158"/>
      <c r="DF158"/>
      <c r="DG158"/>
      <c r="DH158"/>
      <c r="DI158"/>
      <c r="DJ158"/>
      <c r="DK158"/>
      <c r="DL158"/>
      <c r="DM158"/>
      <c r="DN158"/>
      <c r="DO158"/>
      <c r="DP158"/>
      <c r="DQ158"/>
      <c r="DR158"/>
      <c r="DS158"/>
      <c r="DT158"/>
      <c r="DU158"/>
      <c r="DV158"/>
      <c r="DW158"/>
      <c r="DX158"/>
      <c r="DY158"/>
      <c r="DZ158"/>
      <c r="EA158"/>
    </row>
  </sheetData>
  <mergeCells count="3">
    <mergeCell ref="I6:N6"/>
    <mergeCell ref="O6:P6"/>
    <mergeCell ref="R6:T6"/>
  </mergeCells>
  <pageMargins left="0.7" right="0.7" top="0.75" bottom="0.75" header="0.3" footer="0.3"/>
  <legacyDrawing r:id="rId1"/>
</worksheet>
</file>

<file path=xl/worksheets/sheet8.xml><?xml version="1.0" encoding="utf-8"?>
<worksheet xmlns="http://schemas.openxmlformats.org/spreadsheetml/2006/main" xmlns:r="http://schemas.openxmlformats.org/officeDocument/2006/relationships">
  <dimension ref="A1:EA158"/>
  <sheetViews>
    <sheetView topLeftCell="A16" zoomScaleNormal="100" workbookViewId="0">
      <selection activeCell="A28" sqref="A28:EA148"/>
    </sheetView>
  </sheetViews>
  <sheetFormatPr defaultRowHeight="12.75"/>
  <cols>
    <col min="1" max="1" width="43.5703125" customWidth="1"/>
    <col min="2" max="2" width="53.28515625" customWidth="1"/>
    <col min="3" max="3" width="17.42578125" bestFit="1" customWidth="1"/>
    <col min="4" max="4" width="12.140625" bestFit="1" customWidth="1"/>
    <col min="5" max="5" width="12.5703125" customWidth="1"/>
    <col min="6" max="6" width="13.7109375" customWidth="1"/>
    <col min="7" max="7" width="30.42578125" customWidth="1"/>
    <col min="8" max="8" width="15.7109375" bestFit="1" customWidth="1"/>
    <col min="9" max="9" width="15.42578125" bestFit="1" customWidth="1"/>
    <col min="10" max="10" width="14.42578125" bestFit="1" customWidth="1"/>
    <col min="11" max="11" width="14.28515625" customWidth="1"/>
    <col min="12" max="12" width="12.5703125" customWidth="1"/>
    <col min="13" max="13" width="13.28515625" bestFit="1" customWidth="1"/>
    <col min="14" max="14" width="12.140625" bestFit="1" customWidth="1"/>
    <col min="15" max="15" width="13.28515625" bestFit="1" customWidth="1"/>
    <col min="16" max="16" width="27.7109375" customWidth="1"/>
    <col min="17" max="18" width="13.28515625" bestFit="1" customWidth="1"/>
    <col min="19" max="19" width="14.42578125" bestFit="1" customWidth="1"/>
    <col min="20" max="20" width="10.7109375" customWidth="1"/>
    <col min="21" max="21" width="14" bestFit="1" customWidth="1"/>
    <col min="22" max="22" width="12.140625" bestFit="1" customWidth="1"/>
    <col min="23" max="23" width="15.42578125" bestFit="1" customWidth="1"/>
    <col min="24" max="24" width="12.42578125" bestFit="1" customWidth="1"/>
    <col min="25" max="25" width="13.28515625" bestFit="1" customWidth="1"/>
    <col min="26" max="26" width="12.28515625" bestFit="1" customWidth="1"/>
    <col min="27" max="27" width="12.5703125" bestFit="1" customWidth="1"/>
    <col min="28" max="30" width="14.28515625" bestFit="1" customWidth="1"/>
    <col min="31" max="31" width="13.7109375" bestFit="1" customWidth="1"/>
    <col min="32" max="32" width="14" bestFit="1" customWidth="1"/>
    <col min="33" max="33" width="12.85546875" bestFit="1" customWidth="1"/>
    <col min="34" max="34" width="15.28515625" bestFit="1" customWidth="1"/>
    <col min="35" max="35" width="12.28515625" bestFit="1" customWidth="1"/>
    <col min="36" max="36" width="10.85546875" bestFit="1" customWidth="1"/>
    <col min="37" max="37" width="12.28515625" bestFit="1" customWidth="1"/>
    <col min="38" max="38" width="12.5703125" bestFit="1" customWidth="1"/>
    <col min="39" max="43" width="12.85546875" customWidth="1"/>
    <col min="44" max="44" width="12.5703125" customWidth="1"/>
    <col min="45" max="45" width="12.28515625" customWidth="1"/>
    <col min="46" max="46" width="12.7109375" customWidth="1"/>
    <col min="47" max="47" width="11.85546875" customWidth="1"/>
    <col min="48" max="48" width="12.5703125" bestFit="1" customWidth="1"/>
    <col min="49" max="49" width="13.42578125" customWidth="1"/>
    <col min="50" max="50" width="15.7109375" bestFit="1" customWidth="1"/>
    <col min="51" max="51" width="11" bestFit="1" customWidth="1"/>
    <col min="52" max="52" width="16.140625" bestFit="1" customWidth="1"/>
    <col min="53" max="53" width="17.28515625" bestFit="1" customWidth="1"/>
    <col min="54" max="54" width="15" bestFit="1" customWidth="1"/>
    <col min="55" max="55" width="12.5703125" bestFit="1" customWidth="1"/>
    <col min="56" max="56" width="13.5703125" customWidth="1"/>
    <col min="57" max="58" width="14.5703125" bestFit="1" customWidth="1"/>
    <col min="59" max="59" width="14.85546875" bestFit="1" customWidth="1"/>
    <col min="60" max="60" width="15" bestFit="1" customWidth="1"/>
    <col min="61" max="61" width="13.28515625" bestFit="1" customWidth="1"/>
    <col min="62" max="62" width="14" bestFit="1" customWidth="1"/>
    <col min="63" max="63" width="13.28515625" bestFit="1" customWidth="1"/>
    <col min="64" max="64" width="11.140625" bestFit="1" customWidth="1"/>
    <col min="65" max="65" width="16.85546875" bestFit="1" customWidth="1"/>
    <col min="66" max="66" width="14.7109375" customWidth="1"/>
    <col min="67" max="67" width="12" customWidth="1"/>
    <col min="68" max="68" width="14" customWidth="1"/>
    <col min="69" max="69" width="12.5703125" customWidth="1"/>
    <col min="70" max="70" width="11.28515625" customWidth="1"/>
    <col min="71" max="71" width="14.42578125" customWidth="1"/>
    <col min="72" max="72" width="15.7109375" customWidth="1"/>
    <col min="73" max="73" width="12.85546875" customWidth="1"/>
    <col min="74" max="74" width="13" customWidth="1"/>
    <col min="75" max="75" width="11.7109375" customWidth="1"/>
    <col min="76" max="76" width="14" customWidth="1"/>
    <col min="77" max="77" width="14.85546875" customWidth="1"/>
    <col min="78" max="78" width="11.85546875" customWidth="1"/>
    <col min="79" max="79" width="13.85546875" customWidth="1"/>
    <col min="80" max="80" width="13.7109375" customWidth="1"/>
    <col min="81" max="81" width="13" customWidth="1"/>
    <col min="82" max="82" width="12.42578125" customWidth="1"/>
    <col min="83" max="83" width="13" customWidth="1"/>
    <col min="84" max="84" width="12.7109375" customWidth="1"/>
    <col min="85" max="85" width="12.42578125" customWidth="1"/>
    <col min="86" max="86" width="10.28515625" customWidth="1"/>
    <col min="87" max="91" width="9.85546875" customWidth="1"/>
    <col min="92" max="99" width="10.7109375" customWidth="1"/>
    <col min="100" max="100" width="16.5703125" customWidth="1"/>
    <col min="101" max="105" width="10.7109375" customWidth="1"/>
  </cols>
  <sheetData>
    <row r="1" spans="1:105">
      <c r="A1" s="11" t="s">
        <v>13</v>
      </c>
      <c r="B1" s="12"/>
      <c r="C1" s="12"/>
      <c r="D1" s="12"/>
      <c r="E1" s="12"/>
      <c r="F1" s="12"/>
      <c r="G1" s="12"/>
      <c r="H1" s="13"/>
      <c r="I1" s="14"/>
      <c r="J1" s="14"/>
      <c r="K1" s="14"/>
      <c r="L1" s="14"/>
      <c r="M1" s="14"/>
      <c r="N1" s="15"/>
      <c r="O1" s="16"/>
      <c r="P1" s="15"/>
      <c r="Q1" s="15"/>
      <c r="R1" s="15"/>
      <c r="S1" s="13"/>
      <c r="T1" s="13"/>
      <c r="U1" s="13"/>
      <c r="V1" s="15"/>
      <c r="W1" s="13"/>
      <c r="X1" s="13"/>
      <c r="Y1" s="13"/>
      <c r="Z1" s="13"/>
      <c r="AA1" s="13"/>
      <c r="AB1" s="13"/>
      <c r="AC1" s="13"/>
      <c r="AD1" s="13"/>
      <c r="AE1" s="13"/>
      <c r="AF1" s="13"/>
      <c r="AG1" s="13"/>
      <c r="AH1" s="13"/>
      <c r="AI1" s="13"/>
      <c r="AJ1" s="13"/>
      <c r="AK1" s="13"/>
      <c r="AL1" s="13"/>
      <c r="AM1" s="13"/>
      <c r="AN1" s="13"/>
      <c r="AO1" s="13"/>
      <c r="AP1" s="17"/>
      <c r="AQ1" s="13"/>
      <c r="AR1" s="13"/>
      <c r="AS1" s="13"/>
      <c r="AT1" s="13"/>
      <c r="AU1" s="13"/>
      <c r="AV1" s="17"/>
      <c r="AW1" s="13"/>
      <c r="AX1" s="13"/>
      <c r="AY1" s="13"/>
      <c r="AZ1" s="13"/>
      <c r="BA1" s="13"/>
      <c r="BB1" s="13"/>
      <c r="BC1" s="13"/>
      <c r="BD1" s="13"/>
      <c r="BE1" s="13"/>
      <c r="BF1" s="13"/>
      <c r="BG1" s="13"/>
      <c r="BH1" s="13"/>
      <c r="BI1" s="13"/>
      <c r="BJ1" s="13"/>
      <c r="BK1" s="13"/>
      <c r="BL1" s="13"/>
      <c r="BM1" s="18"/>
      <c r="BN1" s="13"/>
      <c r="BO1" s="13"/>
      <c r="BP1" s="13"/>
      <c r="BQ1" s="13"/>
      <c r="BR1" s="13"/>
      <c r="BS1" s="13"/>
      <c r="BT1" s="13"/>
      <c r="BU1" s="13"/>
      <c r="BV1" s="13"/>
      <c r="BW1" s="13"/>
      <c r="BX1" s="13"/>
      <c r="BY1" s="13"/>
      <c r="BZ1" s="13"/>
      <c r="CA1" s="13"/>
      <c r="CB1" s="13"/>
      <c r="CC1" s="13"/>
      <c r="CD1" s="13"/>
      <c r="CE1" s="13"/>
      <c r="CF1" s="13"/>
      <c r="CG1" s="13"/>
      <c r="CH1" s="13"/>
      <c r="CI1" s="13"/>
      <c r="CJ1" s="13"/>
      <c r="CK1" s="13"/>
      <c r="CL1" s="13"/>
      <c r="CM1" s="13"/>
      <c r="CN1" s="13"/>
      <c r="CO1" s="13"/>
      <c r="CP1" s="17"/>
      <c r="CQ1" s="13"/>
      <c r="CR1" s="13"/>
      <c r="CS1" s="13"/>
      <c r="CT1" s="13"/>
      <c r="CU1" s="13"/>
      <c r="CV1" s="13"/>
      <c r="CW1" s="13"/>
      <c r="CX1" s="13"/>
      <c r="CY1" s="13"/>
      <c r="CZ1" s="13"/>
      <c r="DA1" s="13"/>
    </row>
    <row r="2" spans="1:105">
      <c r="A2" s="19" t="s">
        <v>14</v>
      </c>
      <c r="B2" s="13" t="str">
        <f>'7PSourceSummary'!D2</f>
        <v>MotorsRewind</v>
      </c>
      <c r="C2" s="13"/>
      <c r="D2" s="13"/>
      <c r="E2" s="13"/>
      <c r="F2" s="13"/>
      <c r="G2" s="13"/>
      <c r="H2" s="13"/>
      <c r="I2" s="14"/>
      <c r="J2" s="14"/>
      <c r="K2" s="14"/>
      <c r="L2" s="14"/>
      <c r="M2" s="14"/>
      <c r="N2" s="15"/>
      <c r="O2" s="15"/>
      <c r="P2" s="15"/>
      <c r="Q2" s="15"/>
      <c r="R2" s="15"/>
      <c r="S2" s="13"/>
      <c r="T2" s="13"/>
      <c r="U2" s="13"/>
      <c r="V2" s="15"/>
      <c r="W2" s="13"/>
      <c r="X2" s="13"/>
      <c r="Y2" s="13"/>
      <c r="Z2" s="13"/>
      <c r="AA2" s="13"/>
      <c r="AB2" s="13"/>
      <c r="AC2" s="13"/>
      <c r="AD2" s="13"/>
      <c r="AE2" s="13"/>
      <c r="AF2" s="13"/>
      <c r="AG2" s="13"/>
      <c r="AH2" s="13"/>
      <c r="AI2" s="13"/>
      <c r="AJ2" s="13"/>
      <c r="AK2" s="13"/>
      <c r="AL2" s="13"/>
      <c r="AM2" s="13"/>
      <c r="AN2" s="13"/>
      <c r="AO2" s="13"/>
      <c r="AP2" s="13"/>
      <c r="AQ2" s="13"/>
      <c r="AR2" s="13"/>
      <c r="AS2" s="13"/>
      <c r="AT2" s="13"/>
      <c r="AU2" s="13"/>
      <c r="AV2" s="13"/>
      <c r="AW2" s="13"/>
      <c r="AX2" s="13"/>
      <c r="AY2" s="13"/>
      <c r="AZ2" s="13"/>
      <c r="BA2" s="13"/>
      <c r="BB2" s="17"/>
      <c r="BC2" s="13"/>
      <c r="BD2" s="13"/>
      <c r="BE2" s="13"/>
      <c r="BF2" s="13"/>
      <c r="BG2" s="13"/>
      <c r="BH2" s="13"/>
      <c r="BI2" s="13"/>
      <c r="BJ2" s="13"/>
      <c r="BK2" s="13"/>
      <c r="BL2" s="13"/>
      <c r="BM2" s="13"/>
      <c r="BN2" s="13"/>
      <c r="BO2" s="13"/>
      <c r="BP2" s="13"/>
      <c r="BQ2" s="13"/>
      <c r="BR2" s="13"/>
      <c r="BS2" s="13"/>
      <c r="BT2" s="13"/>
      <c r="BU2" s="13"/>
      <c r="BV2" s="13"/>
      <c r="BW2" s="13"/>
      <c r="BX2" s="13"/>
      <c r="BY2" s="13"/>
      <c r="BZ2" s="13"/>
      <c r="CA2" s="13"/>
      <c r="CB2" s="13"/>
      <c r="CC2" s="13"/>
      <c r="CD2" s="13"/>
      <c r="CE2" s="13"/>
      <c r="CF2" s="13"/>
      <c r="CG2" s="13"/>
      <c r="CH2" s="13"/>
      <c r="CI2" s="13"/>
      <c r="CJ2" s="13"/>
      <c r="CK2" s="13"/>
      <c r="CL2" s="13"/>
      <c r="CM2" s="13"/>
      <c r="CN2" s="13"/>
      <c r="CO2" s="13"/>
      <c r="CP2" s="13"/>
      <c r="CQ2" s="13"/>
      <c r="CR2" s="13"/>
      <c r="CS2" s="13"/>
      <c r="CT2" s="13"/>
      <c r="CU2" s="13"/>
      <c r="CV2" s="13"/>
      <c r="CW2" s="13"/>
      <c r="CX2" s="13"/>
      <c r="CY2" s="13"/>
      <c r="CZ2" s="13"/>
      <c r="DA2" s="13"/>
    </row>
    <row r="3" spans="1:105">
      <c r="A3" s="19" t="s">
        <v>15</v>
      </c>
      <c r="B3" s="20"/>
      <c r="C3" s="19">
        <v>2012</v>
      </c>
      <c r="D3" s="20"/>
      <c r="E3" s="20"/>
      <c r="F3" s="20"/>
      <c r="G3" s="20"/>
      <c r="H3" s="20"/>
      <c r="I3" s="20"/>
      <c r="J3" s="21"/>
      <c r="K3" s="22"/>
      <c r="L3" s="20"/>
      <c r="M3" s="20"/>
      <c r="N3" s="20"/>
      <c r="O3" s="20"/>
      <c r="P3" s="20"/>
      <c r="Q3" s="20"/>
      <c r="R3" s="20"/>
      <c r="S3" s="20"/>
      <c r="T3" s="20"/>
      <c r="U3" s="20"/>
      <c r="V3" s="20"/>
      <c r="W3" s="20"/>
      <c r="X3" s="20"/>
      <c r="Y3" s="20"/>
      <c r="Z3" s="20"/>
      <c r="AA3" s="20"/>
      <c r="AB3" s="20"/>
      <c r="AC3" s="20"/>
      <c r="AD3" s="20"/>
      <c r="AE3" s="20"/>
      <c r="AF3" s="20"/>
      <c r="AG3" s="20"/>
      <c r="AH3" s="20"/>
      <c r="AI3" s="20"/>
      <c r="AJ3" s="20"/>
      <c r="AK3" s="20"/>
      <c r="AL3" s="20"/>
      <c r="AM3" s="20"/>
      <c r="AN3" s="20"/>
      <c r="AO3" s="20"/>
      <c r="AP3" s="20"/>
      <c r="AQ3" s="20"/>
      <c r="AR3" s="20"/>
      <c r="AS3" s="20"/>
      <c r="AT3" s="20"/>
      <c r="AU3" s="20"/>
      <c r="AV3" s="20"/>
      <c r="AW3" s="20"/>
      <c r="AX3" s="20"/>
      <c r="AY3" s="20"/>
      <c r="AZ3" s="20"/>
      <c r="BA3" s="20"/>
      <c r="BB3" s="20"/>
      <c r="BC3" s="20"/>
      <c r="BD3" s="20"/>
      <c r="BE3" s="20"/>
      <c r="BF3" s="20"/>
      <c r="BG3" s="20"/>
      <c r="BH3" s="20"/>
      <c r="BI3" s="20"/>
      <c r="BJ3" s="20"/>
      <c r="BK3" s="20"/>
      <c r="BL3" s="20"/>
      <c r="BM3" s="20"/>
      <c r="BN3" s="20"/>
      <c r="BO3" s="20"/>
      <c r="BP3" s="20"/>
      <c r="BQ3" s="20"/>
      <c r="BR3" s="20"/>
      <c r="BS3" s="20"/>
      <c r="BT3" s="20"/>
      <c r="BU3" s="20"/>
      <c r="BV3" s="20"/>
      <c r="BW3" s="20"/>
      <c r="BX3" s="20"/>
      <c r="BY3" s="20"/>
      <c r="BZ3" s="20"/>
      <c r="CA3" s="20"/>
      <c r="CB3" s="20"/>
      <c r="CC3" s="20"/>
      <c r="CD3" s="20"/>
      <c r="CE3" s="20"/>
      <c r="CF3" s="20"/>
      <c r="CG3" s="20"/>
      <c r="CH3" s="20"/>
      <c r="CI3" s="20"/>
      <c r="CJ3" s="20"/>
      <c r="CK3" s="20"/>
      <c r="CL3" s="20"/>
      <c r="CM3" s="20"/>
      <c r="CN3" s="20"/>
      <c r="CO3" s="22"/>
      <c r="CP3" s="22"/>
      <c r="CQ3" s="20"/>
      <c r="CR3" s="20"/>
      <c r="CS3" s="20"/>
      <c r="CT3" s="20"/>
      <c r="CU3" s="20"/>
      <c r="CV3" s="20"/>
      <c r="CW3" s="20"/>
      <c r="CX3" s="20"/>
      <c r="CY3" s="20"/>
      <c r="CZ3" s="20"/>
      <c r="DA3" s="20"/>
    </row>
    <row r="4" spans="1:105">
      <c r="A4" s="98"/>
      <c r="B4" s="102" t="s">
        <v>305</v>
      </c>
      <c r="C4" s="103">
        <v>1.107352410306802</v>
      </c>
      <c r="D4" s="20"/>
      <c r="E4" s="20"/>
      <c r="F4" s="20"/>
      <c r="G4" s="20"/>
      <c r="H4" s="20"/>
      <c r="I4" s="20"/>
      <c r="J4" s="20"/>
      <c r="K4" s="20"/>
      <c r="L4" s="20"/>
      <c r="M4" s="20"/>
      <c r="N4" s="20"/>
      <c r="O4" s="20"/>
      <c r="P4" s="20"/>
      <c r="Q4" s="20"/>
      <c r="R4" s="20"/>
      <c r="S4" s="20"/>
      <c r="T4" s="20"/>
      <c r="U4" s="20"/>
      <c r="V4" s="20"/>
      <c r="W4" s="20"/>
      <c r="X4" s="20"/>
      <c r="Y4" s="20"/>
      <c r="Z4" s="20"/>
      <c r="AA4" s="20"/>
      <c r="AB4" s="20"/>
      <c r="AC4" s="20"/>
      <c r="AD4" s="20"/>
      <c r="AE4" s="20"/>
      <c r="AF4" s="20"/>
      <c r="AG4" s="20"/>
      <c r="AH4" s="20"/>
      <c r="AI4" s="20"/>
      <c r="AJ4" s="20"/>
      <c r="AK4" s="20"/>
      <c r="AL4" s="20"/>
      <c r="AM4" s="20"/>
      <c r="AN4" s="20"/>
      <c r="AO4" s="20"/>
      <c r="AP4" s="20"/>
      <c r="AQ4" s="20"/>
      <c r="AR4" s="20"/>
      <c r="AS4" s="20"/>
      <c r="AT4" s="20"/>
      <c r="AU4" s="20"/>
      <c r="AV4" s="20"/>
      <c r="AW4" s="20"/>
      <c r="AX4" s="20"/>
      <c r="AY4" s="20"/>
      <c r="AZ4" s="20"/>
      <c r="BA4" s="20"/>
      <c r="BB4" s="20"/>
      <c r="BC4" s="20"/>
      <c r="BD4" s="20"/>
      <c r="BE4" s="20"/>
      <c r="BF4" s="20"/>
      <c r="BG4" s="20"/>
      <c r="BH4" s="20"/>
      <c r="BI4" s="20"/>
      <c r="BJ4" s="20"/>
      <c r="BK4" s="20"/>
      <c r="BL4" s="20"/>
      <c r="BM4" s="20"/>
      <c r="BN4" s="20"/>
      <c r="BO4" s="20"/>
      <c r="BP4" s="20"/>
      <c r="BQ4" s="20"/>
      <c r="BR4" s="20"/>
      <c r="BS4" s="20"/>
      <c r="BT4" s="20"/>
      <c r="BU4" s="20"/>
      <c r="BV4" s="20"/>
      <c r="BW4" s="20"/>
      <c r="BX4" s="20"/>
      <c r="BY4" s="20"/>
      <c r="BZ4" s="20"/>
      <c r="CA4" s="20"/>
      <c r="CB4" s="20"/>
      <c r="CC4" s="20"/>
      <c r="CD4" s="20"/>
      <c r="CE4" s="20"/>
      <c r="CF4" s="20"/>
      <c r="CG4" s="20"/>
      <c r="CH4" s="20"/>
      <c r="CI4" s="20"/>
      <c r="CJ4" s="20"/>
      <c r="CK4" s="20"/>
      <c r="CL4" s="20"/>
      <c r="CM4" s="20"/>
      <c r="CN4" s="20"/>
      <c r="CO4" s="20"/>
      <c r="CP4" s="20"/>
      <c r="CQ4" s="20"/>
      <c r="CR4" s="20"/>
      <c r="CS4" s="20"/>
      <c r="CT4" s="20"/>
      <c r="CU4" s="20"/>
      <c r="CV4" s="20"/>
      <c r="CW4" s="20"/>
      <c r="CX4" s="20"/>
      <c r="CY4" s="20"/>
      <c r="CZ4" s="20"/>
      <c r="DA4" s="20"/>
    </row>
    <row r="5" spans="1:105">
      <c r="A5" s="23">
        <v>1</v>
      </c>
      <c r="B5" s="23">
        <v>2</v>
      </c>
      <c r="C5" s="23">
        <v>3</v>
      </c>
      <c r="D5" s="23">
        <v>4</v>
      </c>
      <c r="E5" s="23">
        <v>5</v>
      </c>
      <c r="F5" s="23">
        <v>6</v>
      </c>
      <c r="G5" s="23">
        <v>7</v>
      </c>
      <c r="H5" s="23">
        <v>8</v>
      </c>
      <c r="I5" s="23">
        <v>9</v>
      </c>
      <c r="J5" s="23">
        <v>10</v>
      </c>
      <c r="K5" s="23">
        <v>11</v>
      </c>
      <c r="L5" s="23">
        <v>12</v>
      </c>
      <c r="M5" s="23">
        <v>13</v>
      </c>
      <c r="N5" s="23">
        <v>14</v>
      </c>
      <c r="O5" s="23">
        <v>15</v>
      </c>
      <c r="P5" s="23">
        <v>16</v>
      </c>
      <c r="Q5" s="23">
        <v>17</v>
      </c>
      <c r="R5" s="23">
        <v>18</v>
      </c>
      <c r="S5" s="23">
        <v>19</v>
      </c>
      <c r="T5" s="23">
        <v>20</v>
      </c>
      <c r="U5" s="23">
        <v>21</v>
      </c>
      <c r="V5" s="23">
        <v>22</v>
      </c>
      <c r="W5" s="23">
        <v>23</v>
      </c>
      <c r="X5" s="23">
        <v>24</v>
      </c>
      <c r="Y5" s="23">
        <v>25</v>
      </c>
      <c r="Z5" s="23">
        <v>26</v>
      </c>
      <c r="AA5" s="23">
        <v>27</v>
      </c>
      <c r="AB5" s="23">
        <v>28</v>
      </c>
      <c r="AC5" s="23">
        <v>29</v>
      </c>
      <c r="AD5" s="23">
        <v>30</v>
      </c>
      <c r="AE5" s="23">
        <v>31</v>
      </c>
      <c r="AF5" s="23">
        <v>32</v>
      </c>
      <c r="AG5" s="23">
        <v>33</v>
      </c>
      <c r="AH5" s="23">
        <v>34</v>
      </c>
      <c r="AI5" s="23">
        <v>35</v>
      </c>
      <c r="AJ5" s="23">
        <v>36</v>
      </c>
      <c r="AK5" s="23">
        <v>37</v>
      </c>
      <c r="AL5" s="23">
        <v>38</v>
      </c>
      <c r="AM5" s="23">
        <v>39</v>
      </c>
      <c r="AN5" s="23">
        <v>40</v>
      </c>
      <c r="AO5" s="23">
        <v>41</v>
      </c>
      <c r="AP5" s="23">
        <v>42</v>
      </c>
      <c r="AQ5" s="23">
        <v>43</v>
      </c>
      <c r="AR5" s="23">
        <v>44</v>
      </c>
      <c r="AS5" s="23">
        <v>45</v>
      </c>
      <c r="AT5" s="23">
        <v>46</v>
      </c>
      <c r="AU5" s="23">
        <v>47</v>
      </c>
      <c r="AV5" s="23">
        <v>48</v>
      </c>
      <c r="AW5" s="23">
        <v>49</v>
      </c>
      <c r="AX5" s="23">
        <v>50</v>
      </c>
      <c r="AY5" s="23">
        <v>51</v>
      </c>
      <c r="AZ5" s="23">
        <v>52</v>
      </c>
      <c r="BA5" s="23">
        <v>53</v>
      </c>
      <c r="BB5" s="23">
        <v>54</v>
      </c>
      <c r="BC5" s="23">
        <v>55</v>
      </c>
      <c r="BD5" s="23">
        <v>56</v>
      </c>
      <c r="BE5" s="23">
        <v>57</v>
      </c>
      <c r="BF5" s="23">
        <v>58</v>
      </c>
      <c r="BG5" s="23">
        <v>59</v>
      </c>
      <c r="BH5" s="23">
        <v>60</v>
      </c>
      <c r="BI5" s="23">
        <v>61</v>
      </c>
      <c r="BJ5" s="23">
        <v>62</v>
      </c>
      <c r="BK5" s="23">
        <v>63</v>
      </c>
      <c r="BL5" s="23">
        <v>64</v>
      </c>
      <c r="BM5" s="23">
        <v>65</v>
      </c>
      <c r="BN5" s="23">
        <v>66</v>
      </c>
      <c r="BO5" s="23">
        <v>67</v>
      </c>
      <c r="BP5" s="23">
        <v>68</v>
      </c>
      <c r="BQ5" s="23">
        <v>69</v>
      </c>
      <c r="BR5" s="23">
        <v>70</v>
      </c>
      <c r="BS5" s="23">
        <v>71</v>
      </c>
      <c r="BT5" s="23">
        <v>72</v>
      </c>
      <c r="BU5" s="23">
        <v>73</v>
      </c>
      <c r="BV5" s="23">
        <v>74</v>
      </c>
      <c r="BW5" s="23">
        <v>75</v>
      </c>
      <c r="BX5" s="23">
        <v>76</v>
      </c>
      <c r="BY5" s="23">
        <v>77</v>
      </c>
      <c r="BZ5" s="23">
        <v>78</v>
      </c>
      <c r="CA5" s="23">
        <v>79</v>
      </c>
      <c r="CB5" s="23">
        <v>80</v>
      </c>
      <c r="CC5" s="23">
        <v>81</v>
      </c>
      <c r="CD5" s="23">
        <v>82</v>
      </c>
      <c r="CE5" s="23">
        <v>83</v>
      </c>
      <c r="CF5" s="23">
        <v>84</v>
      </c>
      <c r="CG5" s="23">
        <v>85</v>
      </c>
      <c r="CH5" s="23">
        <v>86</v>
      </c>
      <c r="CI5" s="23">
        <v>87</v>
      </c>
      <c r="CJ5" s="23">
        <v>88</v>
      </c>
      <c r="CK5" s="23">
        <v>89</v>
      </c>
      <c r="CL5" s="23">
        <v>90</v>
      </c>
      <c r="CM5" s="23">
        <v>91</v>
      </c>
      <c r="CN5" s="23">
        <v>92</v>
      </c>
      <c r="CO5" s="23">
        <v>93</v>
      </c>
      <c r="CP5" s="23">
        <v>94</v>
      </c>
      <c r="CQ5" s="23">
        <v>95</v>
      </c>
      <c r="CR5" s="23">
        <v>96</v>
      </c>
      <c r="CS5" s="23">
        <v>97</v>
      </c>
      <c r="CT5" s="23">
        <v>98</v>
      </c>
      <c r="CU5" s="23">
        <v>99</v>
      </c>
      <c r="CV5" s="23">
        <v>100</v>
      </c>
      <c r="CW5" s="23">
        <v>101</v>
      </c>
      <c r="CX5" s="23">
        <v>102</v>
      </c>
      <c r="CY5" s="23">
        <v>103</v>
      </c>
      <c r="CZ5" s="23">
        <v>104</v>
      </c>
      <c r="DA5" s="23">
        <v>105</v>
      </c>
    </row>
    <row r="6" spans="1:105">
      <c r="A6" s="24" t="s">
        <v>16</v>
      </c>
      <c r="B6" s="25"/>
      <c r="C6" s="25"/>
      <c r="D6" s="25"/>
      <c r="E6" s="25"/>
      <c r="F6" s="25"/>
      <c r="G6" s="26"/>
      <c r="H6" s="27"/>
      <c r="I6" s="643" t="s">
        <v>17</v>
      </c>
      <c r="J6" s="644"/>
      <c r="K6" s="644"/>
      <c r="L6" s="644"/>
      <c r="M6" s="644"/>
      <c r="N6" s="645"/>
      <c r="O6" s="646" t="s">
        <v>18</v>
      </c>
      <c r="P6" s="647"/>
      <c r="Q6" s="28" t="s">
        <v>19</v>
      </c>
      <c r="R6" s="648" t="s">
        <v>20</v>
      </c>
      <c r="S6" s="648"/>
      <c r="T6" s="648"/>
      <c r="U6" s="29"/>
      <c r="V6" s="29"/>
      <c r="W6" s="29"/>
      <c r="X6" s="30"/>
      <c r="Y6" s="31"/>
      <c r="Z6" s="29"/>
      <c r="AA6" s="29"/>
      <c r="AB6" s="29"/>
      <c r="AC6" s="29"/>
      <c r="AD6" s="29"/>
      <c r="AE6" s="32"/>
      <c r="AF6" s="32"/>
      <c r="AG6" s="32"/>
      <c r="AH6" s="32"/>
      <c r="AI6" s="32"/>
      <c r="AJ6" s="32"/>
      <c r="AK6" s="32"/>
      <c r="AL6" s="32"/>
      <c r="AM6" s="32"/>
      <c r="AN6" s="32"/>
      <c r="AO6" s="32"/>
      <c r="AP6" s="13"/>
      <c r="AQ6" s="13"/>
      <c r="AR6" s="13"/>
      <c r="AS6" s="13"/>
      <c r="AT6" s="13"/>
      <c r="AU6" s="13"/>
      <c r="AV6" s="13"/>
      <c r="AW6" s="13"/>
      <c r="AX6" s="13"/>
      <c r="AY6" s="13"/>
      <c r="AZ6" s="13"/>
      <c r="BA6" s="13"/>
      <c r="BB6" s="13"/>
      <c r="BC6" s="13"/>
      <c r="BD6" s="13"/>
      <c r="BE6" s="13"/>
      <c r="BF6" s="13"/>
      <c r="BG6" s="13"/>
      <c r="BH6" s="13"/>
      <c r="BI6" s="13"/>
      <c r="BJ6" s="13"/>
      <c r="BK6" s="13"/>
      <c r="BL6" s="13"/>
      <c r="BM6" s="13"/>
      <c r="BN6" s="13"/>
      <c r="BO6" s="13"/>
      <c r="BP6" s="13"/>
      <c r="BQ6" s="13"/>
      <c r="BR6" s="13"/>
      <c r="BS6" s="13"/>
      <c r="BT6" s="13"/>
      <c r="BU6" s="13"/>
      <c r="BV6" s="13"/>
      <c r="BW6" s="13"/>
      <c r="BX6" s="13"/>
      <c r="BY6" s="13"/>
      <c r="BZ6" s="13"/>
      <c r="CA6" s="13"/>
      <c r="CB6" s="13"/>
      <c r="CC6" s="13"/>
      <c r="CD6" s="13"/>
      <c r="CE6" s="13"/>
      <c r="CF6" s="13"/>
      <c r="CG6" s="13"/>
      <c r="CH6" s="13"/>
      <c r="CI6" s="13"/>
      <c r="CJ6" s="13"/>
      <c r="CK6" s="13"/>
      <c r="CL6" s="13"/>
      <c r="CM6" s="13"/>
      <c r="CN6" s="13"/>
      <c r="CO6" s="13"/>
      <c r="CP6" s="13"/>
      <c r="CQ6" s="13"/>
      <c r="CR6" s="13"/>
      <c r="CS6" s="13"/>
      <c r="CT6" s="13"/>
      <c r="CU6" s="13"/>
      <c r="CV6" s="13"/>
      <c r="CW6" s="13"/>
      <c r="CX6" s="13"/>
      <c r="CY6" s="13"/>
      <c r="CZ6" s="13"/>
      <c r="DA6" s="13"/>
    </row>
    <row r="7" spans="1:105" ht="39.75" customHeight="1">
      <c r="A7" s="33" t="s">
        <v>21</v>
      </c>
      <c r="B7" s="33" t="s">
        <v>22</v>
      </c>
      <c r="C7" s="33" t="s">
        <v>23</v>
      </c>
      <c r="D7" s="33" t="s">
        <v>24</v>
      </c>
      <c r="E7" s="33" t="s">
        <v>25</v>
      </c>
      <c r="F7" s="34" t="s">
        <v>26</v>
      </c>
      <c r="G7" s="33" t="s">
        <v>27</v>
      </c>
      <c r="H7" s="35" t="s">
        <v>28</v>
      </c>
      <c r="I7" s="35" t="s">
        <v>29</v>
      </c>
      <c r="J7" s="35" t="s">
        <v>30</v>
      </c>
      <c r="K7" s="35" t="s">
        <v>31</v>
      </c>
      <c r="L7" s="35" t="s">
        <v>32</v>
      </c>
      <c r="M7" s="35" t="s">
        <v>33</v>
      </c>
      <c r="N7" s="35" t="s">
        <v>34</v>
      </c>
      <c r="O7" s="36" t="s">
        <v>35</v>
      </c>
      <c r="P7" s="35" t="s">
        <v>27</v>
      </c>
      <c r="Q7" s="37" t="s">
        <v>36</v>
      </c>
      <c r="R7" s="38" t="s">
        <v>37</v>
      </c>
      <c r="S7" s="38" t="s">
        <v>38</v>
      </c>
      <c r="T7" s="38" t="s">
        <v>39</v>
      </c>
      <c r="U7" s="39"/>
      <c r="V7" s="39"/>
      <c r="W7" s="39"/>
      <c r="X7" s="39"/>
      <c r="Y7" s="39"/>
      <c r="Z7" s="39"/>
      <c r="AA7" s="39"/>
      <c r="AB7" s="39"/>
      <c r="AC7" s="39"/>
      <c r="AD7" s="39"/>
      <c r="AE7" s="32"/>
      <c r="AF7" s="32"/>
      <c r="AG7" s="32"/>
      <c r="AH7" s="32"/>
      <c r="AI7" s="32"/>
      <c r="AJ7" s="32"/>
      <c r="AK7" s="32"/>
      <c r="AL7" s="32"/>
      <c r="AM7" s="32"/>
      <c r="AN7" s="32"/>
      <c r="AO7" s="32"/>
      <c r="AP7" s="13"/>
      <c r="AQ7" s="13"/>
      <c r="AR7" s="13"/>
      <c r="AS7" s="13"/>
      <c r="AT7" s="13"/>
      <c r="AU7" s="13"/>
      <c r="AV7" s="13"/>
      <c r="AW7" s="13"/>
      <c r="AX7" s="13"/>
      <c r="AY7" s="13"/>
      <c r="AZ7" s="13"/>
      <c r="BA7" s="13"/>
      <c r="BB7" s="13"/>
      <c r="BC7" s="13"/>
      <c r="BD7" s="13"/>
      <c r="BE7" s="13"/>
      <c r="BF7" s="13"/>
      <c r="BG7" s="13"/>
      <c r="BH7" s="13"/>
      <c r="BI7" s="13"/>
      <c r="BJ7" s="13"/>
      <c r="BK7" s="13"/>
      <c r="BL7" s="13"/>
      <c r="BM7" s="13"/>
      <c r="BN7" s="13"/>
      <c r="BO7" s="13"/>
      <c r="BP7" s="13"/>
      <c r="BQ7" s="13"/>
      <c r="BR7" s="13"/>
      <c r="BS7" s="13"/>
      <c r="BT7" s="13"/>
      <c r="BU7" s="13"/>
      <c r="BV7" s="13"/>
      <c r="BW7" s="13"/>
      <c r="BX7" s="13"/>
      <c r="BY7" s="13"/>
      <c r="BZ7" s="13"/>
      <c r="CA7" s="13"/>
      <c r="CB7" s="13"/>
      <c r="CC7" s="13"/>
      <c r="CD7" s="13"/>
      <c r="CE7" s="13"/>
      <c r="CF7" s="13"/>
      <c r="CG7" s="13"/>
      <c r="CH7" s="13"/>
      <c r="CI7" s="13"/>
      <c r="CJ7" s="13"/>
      <c r="CK7" s="13"/>
      <c r="CL7" s="13"/>
      <c r="CM7" s="13"/>
      <c r="CN7" s="13"/>
      <c r="CO7" s="13"/>
      <c r="CP7" s="13"/>
      <c r="CQ7" s="13"/>
      <c r="CR7" s="13"/>
      <c r="CS7" s="13"/>
      <c r="CT7" s="13"/>
      <c r="CU7" s="13"/>
      <c r="CV7" s="13"/>
      <c r="CW7" s="13"/>
      <c r="CX7" s="13"/>
      <c r="CY7" s="13"/>
      <c r="CZ7" s="13"/>
      <c r="DA7" s="13"/>
    </row>
    <row r="8" spans="1:105" ht="15">
      <c r="A8" s="20" t="str">
        <f>MMap!A29</f>
        <v>MotorsRewind-NR-Large Off</v>
      </c>
      <c r="B8" s="247" t="str">
        <f>A8</f>
        <v>MotorsRewind-NR-Large Off</v>
      </c>
      <c r="C8" s="46">
        <f>MMap!I29</f>
        <v>9.454977581921101</v>
      </c>
      <c r="D8" s="46">
        <f>MMap!H11</f>
        <v>10</v>
      </c>
      <c r="E8" s="46">
        <f>MMap!J29</f>
        <v>3.1083153124410465</v>
      </c>
      <c r="F8" s="46"/>
      <c r="G8" s="621" t="s">
        <v>716</v>
      </c>
      <c r="H8" s="46"/>
      <c r="I8" s="46"/>
      <c r="J8" s="46"/>
      <c r="K8" s="46"/>
      <c r="L8" s="46"/>
      <c r="M8" s="46"/>
      <c r="N8" s="46"/>
      <c r="O8" s="46"/>
      <c r="P8" s="46"/>
      <c r="Q8" s="622" t="s">
        <v>417</v>
      </c>
      <c r="R8" s="46"/>
      <c r="S8" s="46"/>
      <c r="T8" s="46"/>
      <c r="U8" s="40"/>
      <c r="V8" s="40"/>
      <c r="W8" s="40"/>
      <c r="X8" s="40"/>
      <c r="Y8" s="40"/>
      <c r="Z8" s="40"/>
      <c r="AA8" s="40"/>
      <c r="AB8" s="40"/>
      <c r="AC8" s="40"/>
      <c r="AD8" s="40"/>
      <c r="AE8" s="40"/>
      <c r="AF8" s="40"/>
      <c r="AG8" s="40"/>
      <c r="AH8" s="40"/>
      <c r="AI8" s="40"/>
      <c r="AJ8" s="40"/>
      <c r="AK8" s="40"/>
      <c r="AL8" s="40"/>
      <c r="AM8" s="40"/>
      <c r="AN8" s="40"/>
      <c r="AO8" s="40"/>
      <c r="AP8" s="40"/>
      <c r="AQ8" s="40"/>
      <c r="AR8" s="40"/>
      <c r="AS8" s="40"/>
      <c r="AT8" s="40"/>
      <c r="AU8" s="40"/>
      <c r="AV8" s="40"/>
      <c r="AW8" s="40"/>
      <c r="AX8" s="40"/>
      <c r="AY8" s="40"/>
      <c r="AZ8" s="40"/>
      <c r="BA8" s="40"/>
      <c r="BB8" s="40"/>
      <c r="BC8" s="40"/>
      <c r="BD8" s="40"/>
      <c r="BE8" s="40"/>
      <c r="BF8" s="40"/>
      <c r="BG8" s="40"/>
      <c r="BH8" s="40"/>
      <c r="BI8" s="40"/>
      <c r="BJ8" s="40"/>
      <c r="BK8" s="40"/>
      <c r="BL8" s="40"/>
      <c r="BM8" s="40"/>
      <c r="BN8" s="40"/>
      <c r="BO8" s="40"/>
      <c r="BP8" s="40"/>
      <c r="BQ8" s="40"/>
      <c r="BR8" s="40"/>
      <c r="BS8" s="40"/>
      <c r="BT8" s="40"/>
      <c r="BU8" s="40"/>
      <c r="BV8" s="40"/>
      <c r="BW8" s="40"/>
      <c r="BX8" s="40"/>
      <c r="BY8" s="40"/>
      <c r="BZ8" s="40"/>
      <c r="CA8" s="40"/>
      <c r="CB8" s="40"/>
      <c r="CC8" s="40"/>
      <c r="CD8" s="40"/>
      <c r="CE8" s="40"/>
      <c r="CF8" s="40"/>
      <c r="CG8" s="40"/>
      <c r="CH8" s="40"/>
      <c r="CI8" s="40"/>
      <c r="CJ8" s="40"/>
      <c r="CK8" s="40"/>
      <c r="CL8" s="40"/>
      <c r="CM8" s="40"/>
      <c r="CN8" s="40"/>
      <c r="CO8" s="40"/>
      <c r="CP8" s="40"/>
      <c r="CQ8" s="40"/>
      <c r="CR8" s="40"/>
      <c r="CS8" s="40"/>
      <c r="CT8" s="40"/>
      <c r="CU8" s="40"/>
      <c r="CV8" s="40"/>
      <c r="CW8" s="40"/>
      <c r="CX8" s="20"/>
      <c r="CY8" s="17"/>
      <c r="CZ8" s="17"/>
      <c r="DA8" s="17"/>
    </row>
    <row r="9" spans="1:105" ht="15">
      <c r="A9" s="20" t="str">
        <f>MMap!A30</f>
        <v>MotorsRewind-NR-Medium Off</v>
      </c>
      <c r="B9" s="247" t="str">
        <f t="shared" ref="B9:B25" si="0">A9</f>
        <v>MotorsRewind-NR-Medium Off</v>
      </c>
      <c r="C9" s="46">
        <f>MMap!I30</f>
        <v>9.4549775819210993</v>
      </c>
      <c r="D9" s="46">
        <f>MMap!H12</f>
        <v>10</v>
      </c>
      <c r="E9" s="46">
        <f>MMap!J30</f>
        <v>3.1083153124410461</v>
      </c>
      <c r="F9" s="46"/>
      <c r="G9" s="621" t="s">
        <v>716</v>
      </c>
      <c r="H9" s="46"/>
      <c r="O9" s="46"/>
      <c r="P9" s="46"/>
      <c r="Q9" s="622" t="s">
        <v>417</v>
      </c>
    </row>
    <row r="10" spans="1:105" ht="15">
      <c r="A10" s="20" t="str">
        <f>MMap!A31</f>
        <v>MotorsRewind-NR-Small Off</v>
      </c>
      <c r="B10" s="247" t="str">
        <f t="shared" si="0"/>
        <v>MotorsRewind-NR-Small Off</v>
      </c>
      <c r="C10" s="46">
        <f>MMap!I31</f>
        <v>9.454977581921101</v>
      </c>
      <c r="D10" s="46">
        <f>MMap!H13</f>
        <v>10</v>
      </c>
      <c r="E10" s="46">
        <f>MMap!J31</f>
        <v>3.1083153124410465</v>
      </c>
      <c r="F10" s="46"/>
      <c r="G10" s="621" t="s">
        <v>716</v>
      </c>
      <c r="H10" s="46"/>
      <c r="O10" s="46"/>
      <c r="P10" s="46"/>
      <c r="Q10" s="622" t="s">
        <v>417</v>
      </c>
    </row>
    <row r="11" spans="1:105" ht="15">
      <c r="A11" s="20" t="str">
        <f>MMap!A32</f>
        <v>MotorsRewind-NR-Xlarge Ret</v>
      </c>
      <c r="B11" s="247" t="str">
        <f t="shared" si="0"/>
        <v>MotorsRewind-NR-Xlarge Ret</v>
      </c>
      <c r="C11" s="46">
        <f>MMap!I32</f>
        <v>7.5686072452063842</v>
      </c>
      <c r="D11" s="46">
        <f>MMap!H14</f>
        <v>10</v>
      </c>
      <c r="E11" s="46">
        <f>MMap!J32</f>
        <v>1.6587818490520578</v>
      </c>
      <c r="F11" s="46"/>
      <c r="G11" s="621" t="s">
        <v>716</v>
      </c>
      <c r="H11" s="46"/>
      <c r="O11" s="46"/>
      <c r="P11" s="46"/>
      <c r="Q11" s="622" t="s">
        <v>417</v>
      </c>
    </row>
    <row r="12" spans="1:105" ht="15">
      <c r="A12" s="20" t="str">
        <f>MMap!A33</f>
        <v>MotorsRewind-NR-Large Ret</v>
      </c>
      <c r="B12" s="247" t="str">
        <f t="shared" si="0"/>
        <v>MotorsRewind-NR-Large Ret</v>
      </c>
      <c r="C12" s="46">
        <f>MMap!I33</f>
        <v>7.5686072452063851</v>
      </c>
      <c r="D12" s="46">
        <f>MMap!H15</f>
        <v>10</v>
      </c>
      <c r="E12" s="46">
        <f>MMap!J33</f>
        <v>1.6587818490520581</v>
      </c>
      <c r="F12" s="46"/>
      <c r="G12" s="621" t="s">
        <v>716</v>
      </c>
      <c r="H12" s="46"/>
      <c r="O12" s="46"/>
      <c r="P12" s="46"/>
      <c r="Q12" s="622" t="s">
        <v>417</v>
      </c>
    </row>
    <row r="13" spans="1:105" ht="15">
      <c r="A13" s="20" t="str">
        <f>MMap!A34</f>
        <v>MotorsRewind-NR-Medium Ret</v>
      </c>
      <c r="B13" s="247" t="str">
        <f t="shared" si="0"/>
        <v>MotorsRewind-NR-Medium Ret</v>
      </c>
      <c r="C13" s="46">
        <f>MMap!I34</f>
        <v>7.5686072452063851</v>
      </c>
      <c r="D13" s="46">
        <f>MMap!H16</f>
        <v>10</v>
      </c>
      <c r="E13" s="46">
        <f>MMap!J34</f>
        <v>1.6587818490520581</v>
      </c>
      <c r="F13" s="46"/>
      <c r="G13" s="621" t="s">
        <v>716</v>
      </c>
      <c r="H13" s="46"/>
      <c r="O13" s="46"/>
      <c r="P13" s="46"/>
      <c r="Q13" s="622" t="s">
        <v>417</v>
      </c>
    </row>
    <row r="14" spans="1:105" ht="15">
      <c r="A14" s="20" t="str">
        <f>MMap!A35</f>
        <v>MotorsRewind-NR-Small Ret</v>
      </c>
      <c r="B14" s="247" t="str">
        <f t="shared" si="0"/>
        <v>MotorsRewind-NR-Small Ret</v>
      </c>
      <c r="C14" s="46">
        <f>MMap!I35</f>
        <v>7.5686072452063842</v>
      </c>
      <c r="D14" s="46">
        <f>MMap!H17</f>
        <v>10</v>
      </c>
      <c r="E14" s="46">
        <f>MMap!J35</f>
        <v>1.6587818490520576</v>
      </c>
      <c r="F14" s="46"/>
      <c r="G14" s="621" t="s">
        <v>716</v>
      </c>
      <c r="H14" s="46"/>
      <c r="O14" s="46"/>
      <c r="P14" s="46"/>
      <c r="Q14" s="622" t="s">
        <v>417</v>
      </c>
    </row>
    <row r="15" spans="1:105" ht="15">
      <c r="A15" s="20" t="str">
        <f>MMap!A36</f>
        <v>MotorsRewind-NR-School K-12</v>
      </c>
      <c r="B15" s="247" t="str">
        <f t="shared" si="0"/>
        <v>MotorsRewind-NR-School K-12</v>
      </c>
      <c r="C15" s="46">
        <f>MMap!I36</f>
        <v>3.7571187427270414</v>
      </c>
      <c r="D15" s="46">
        <f>MMap!H18</f>
        <v>10</v>
      </c>
      <c r="E15" s="46">
        <f>MMap!J36</f>
        <v>1.2351493821633019</v>
      </c>
      <c r="F15" s="46"/>
      <c r="G15" s="621" t="s">
        <v>716</v>
      </c>
      <c r="H15" s="46"/>
      <c r="O15" s="46"/>
      <c r="P15" s="46"/>
      <c r="Q15" s="622" t="s">
        <v>417</v>
      </c>
    </row>
    <row r="16" spans="1:105" ht="15">
      <c r="A16" s="20" t="str">
        <f>MMap!A37</f>
        <v>MotorsRewind-NR-University</v>
      </c>
      <c r="B16" s="247" t="str">
        <f t="shared" si="0"/>
        <v>MotorsRewind-NR-University</v>
      </c>
      <c r="C16" s="46">
        <f>MMap!I37</f>
        <v>3.7571187427270414</v>
      </c>
      <c r="D16" s="46">
        <f>MMap!H19</f>
        <v>10</v>
      </c>
      <c r="E16" s="46">
        <f>MMap!J37</f>
        <v>1.2351493821633019</v>
      </c>
      <c r="F16" s="46"/>
      <c r="G16" s="621" t="s">
        <v>716</v>
      </c>
      <c r="H16" s="46"/>
      <c r="O16" s="46"/>
      <c r="P16" s="46"/>
      <c r="Q16" s="622" t="s">
        <v>417</v>
      </c>
    </row>
    <row r="17" spans="1:131" ht="15">
      <c r="A17" s="20" t="str">
        <f>MMap!A38</f>
        <v>MotorsRewind-NR-Warehouse</v>
      </c>
      <c r="B17" s="247" t="str">
        <f t="shared" si="0"/>
        <v>MotorsRewind-NR-Warehouse</v>
      </c>
      <c r="C17" s="46">
        <f>MMap!I38</f>
        <v>3.5750954827000525</v>
      </c>
      <c r="D17" s="46">
        <f>MMap!H20</f>
        <v>10</v>
      </c>
      <c r="E17" s="46">
        <f>MMap!J38</f>
        <v>1.1753094003695672</v>
      </c>
      <c r="F17" s="46"/>
      <c r="G17" s="621" t="s">
        <v>716</v>
      </c>
      <c r="H17" s="46"/>
      <c r="O17" s="46"/>
      <c r="P17" s="46"/>
      <c r="Q17" s="622" t="s">
        <v>417</v>
      </c>
    </row>
    <row r="18" spans="1:131" ht="15">
      <c r="A18" s="20" t="str">
        <f>MMap!A39</f>
        <v>MotorsRewind-NR-Supermarket</v>
      </c>
      <c r="B18" s="247" t="str">
        <f t="shared" si="0"/>
        <v>MotorsRewind-NR-Supermarket</v>
      </c>
      <c r="C18" s="46">
        <f>MMap!I39</f>
        <v>33.646988179193947</v>
      </c>
      <c r="D18" s="46">
        <f>MMap!H21</f>
        <v>10</v>
      </c>
      <c r="E18" s="46">
        <f>MMap!J39</f>
        <v>4.4245667498943506</v>
      </c>
      <c r="F18" s="46"/>
      <c r="G18" s="621" t="s">
        <v>716</v>
      </c>
      <c r="H18" s="46"/>
      <c r="O18" s="46"/>
      <c r="P18" s="46"/>
      <c r="Q18" s="622" t="s">
        <v>417</v>
      </c>
    </row>
    <row r="19" spans="1:131" ht="15">
      <c r="A19" s="20" t="str">
        <f>MMap!A40</f>
        <v>MotorsRewind-NR-MiniMart</v>
      </c>
      <c r="B19" s="247" t="str">
        <f t="shared" si="0"/>
        <v>MotorsRewind-NR-MiniMart</v>
      </c>
      <c r="C19" s="46">
        <f>MMap!I40</f>
        <v>33.646988179193947</v>
      </c>
      <c r="D19" s="46">
        <f>MMap!H22</f>
        <v>10</v>
      </c>
      <c r="E19" s="46">
        <f>MMap!J40</f>
        <v>4.4245667498943497</v>
      </c>
      <c r="F19" s="46"/>
      <c r="G19" s="621" t="s">
        <v>716</v>
      </c>
      <c r="H19" s="46"/>
      <c r="O19" s="46"/>
      <c r="P19" s="46"/>
      <c r="Q19" s="622" t="s">
        <v>417</v>
      </c>
    </row>
    <row r="20" spans="1:131" ht="15">
      <c r="A20" s="20" t="str">
        <f>MMap!A41</f>
        <v>MotorsRewind-NR-Restaurant</v>
      </c>
      <c r="B20" s="247" t="str">
        <f t="shared" si="0"/>
        <v>MotorsRewind-NR-Restaurant</v>
      </c>
      <c r="C20" s="46">
        <f>MMap!I41</f>
        <v>27.059319746899781</v>
      </c>
      <c r="D20" s="46">
        <f>MMap!H23</f>
        <v>10</v>
      </c>
      <c r="E20" s="46">
        <f>MMap!J41</f>
        <v>5.3374361082157593</v>
      </c>
      <c r="F20" s="46"/>
      <c r="G20" s="621" t="s">
        <v>716</v>
      </c>
      <c r="H20" s="46"/>
      <c r="O20" s="46"/>
      <c r="P20" s="46"/>
      <c r="Q20" s="622" t="s">
        <v>417</v>
      </c>
    </row>
    <row r="21" spans="1:131" ht="15">
      <c r="A21" s="20" t="str">
        <f>MMap!A42</f>
        <v>MotorsRewind-NR-Lodging</v>
      </c>
      <c r="B21" s="247" t="str">
        <f t="shared" si="0"/>
        <v>MotorsRewind-NR-Lodging</v>
      </c>
      <c r="C21" s="46">
        <f>MMap!I42</f>
        <v>8.4524862894111745</v>
      </c>
      <c r="D21" s="46">
        <f>MMap!H24</f>
        <v>10</v>
      </c>
      <c r="E21" s="46">
        <f>MMap!J42</f>
        <v>0.79392777383845026</v>
      </c>
      <c r="F21" s="46"/>
      <c r="G21" s="621" t="s">
        <v>716</v>
      </c>
      <c r="H21" s="46"/>
      <c r="O21" s="46"/>
      <c r="P21" s="46"/>
      <c r="Q21" s="622" t="s">
        <v>417</v>
      </c>
    </row>
    <row r="22" spans="1:131" ht="15">
      <c r="A22" s="20" t="str">
        <f>MMap!A43</f>
        <v>MotorsRewind-NR-Hospital</v>
      </c>
      <c r="B22" s="247" t="str">
        <f t="shared" si="0"/>
        <v>MotorsRewind-NR-Hospital</v>
      </c>
      <c r="C22" s="46">
        <f>MMap!I43</f>
        <v>9.0341239448680977</v>
      </c>
      <c r="D22" s="46">
        <f>MMap!H25</f>
        <v>10</v>
      </c>
      <c r="E22" s="46">
        <f>MMap!J43</f>
        <v>0.95773147581723928</v>
      </c>
      <c r="F22" s="46"/>
      <c r="G22" s="621" t="s">
        <v>716</v>
      </c>
      <c r="H22" s="46"/>
      <c r="O22" s="46"/>
      <c r="P22" s="46"/>
      <c r="Q22" s="622" t="s">
        <v>417</v>
      </c>
    </row>
    <row r="23" spans="1:131" ht="15">
      <c r="A23" s="20" t="str">
        <f>MMap!A44</f>
        <v>MotorsRewind-NR-Residential Care</v>
      </c>
      <c r="B23" s="247" t="str">
        <f t="shared" si="0"/>
        <v>MotorsRewind-NR-Residential Care</v>
      </c>
      <c r="C23" s="46">
        <f>MMap!I44</f>
        <v>9.0341239448680977</v>
      </c>
      <c r="D23" s="46">
        <f>MMap!H26</f>
        <v>10</v>
      </c>
      <c r="E23" s="46">
        <f>MMap!J44</f>
        <v>0.84856001731881181</v>
      </c>
      <c r="F23" s="46"/>
      <c r="G23" s="621" t="s">
        <v>716</v>
      </c>
      <c r="H23" s="46"/>
      <c r="O23" s="46"/>
      <c r="P23" s="46"/>
      <c r="Q23" s="622" t="s">
        <v>417</v>
      </c>
    </row>
    <row r="24" spans="1:131" ht="15">
      <c r="A24" s="20" t="str">
        <f>MMap!A45</f>
        <v>MotorsRewind-NR-Assembly</v>
      </c>
      <c r="B24" s="247" t="str">
        <f t="shared" si="0"/>
        <v>MotorsRewind-NR-Assembly</v>
      </c>
      <c r="C24" s="46">
        <f>MMap!I45</f>
        <v>7.511154525686969</v>
      </c>
      <c r="D24" s="46">
        <f>MMap!H27</f>
        <v>10</v>
      </c>
      <c r="E24" s="46">
        <f>MMap!J45</f>
        <v>2.3705138343329133</v>
      </c>
      <c r="F24" s="46"/>
      <c r="G24" s="621" t="s">
        <v>716</v>
      </c>
      <c r="H24" s="46"/>
      <c r="O24" s="46"/>
      <c r="P24" s="46"/>
      <c r="Q24" s="622" t="s">
        <v>417</v>
      </c>
    </row>
    <row r="25" spans="1:131" ht="15">
      <c r="A25" s="20" t="str">
        <f>MMap!A46</f>
        <v>MotorsRewind-NR-Other</v>
      </c>
      <c r="B25" s="247" t="str">
        <f t="shared" si="0"/>
        <v>MotorsRewind-NR-Other</v>
      </c>
      <c r="C25" s="46">
        <f>MMap!I46</f>
        <v>7.6168572161106853</v>
      </c>
      <c r="D25" s="46">
        <f>MMap!H28</f>
        <v>10</v>
      </c>
      <c r="E25" s="46">
        <f>MMap!J46</f>
        <v>2.0032279262329817</v>
      </c>
      <c r="F25" s="46"/>
      <c r="G25" s="621" t="s">
        <v>716</v>
      </c>
      <c r="H25" s="46"/>
      <c r="O25" s="46"/>
      <c r="P25" s="46"/>
      <c r="Q25" s="622" t="s">
        <v>417</v>
      </c>
    </row>
    <row r="28" spans="1:131">
      <c r="A28" s="20"/>
      <c r="B28" s="20"/>
      <c r="C28" s="20"/>
      <c r="D28" s="20"/>
      <c r="E28" s="20"/>
      <c r="F28" s="20"/>
      <c r="G28" s="20"/>
      <c r="H28" s="20"/>
      <c r="I28" s="20"/>
      <c r="J28" s="20"/>
      <c r="K28" s="20"/>
      <c r="L28" s="20"/>
      <c r="M28" s="20"/>
      <c r="N28" s="20"/>
      <c r="O28" s="20"/>
      <c r="P28" s="20"/>
      <c r="Q28" s="20"/>
      <c r="R28" s="20"/>
      <c r="S28" s="20"/>
      <c r="T28" s="20"/>
      <c r="U28" s="20"/>
      <c r="V28" s="20"/>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row>
    <row r="29" spans="1:131">
      <c r="A29" s="49" t="s">
        <v>74</v>
      </c>
      <c r="B29" s="50"/>
      <c r="C29" s="20"/>
      <c r="D29" s="20"/>
      <c r="E29" s="20"/>
      <c r="F29" s="20"/>
      <c r="G29" s="20"/>
      <c r="H29" s="20"/>
      <c r="I29" s="20"/>
      <c r="J29" s="20"/>
      <c r="K29" s="20"/>
      <c r="L29" s="20"/>
      <c r="M29" s="20"/>
      <c r="N29" s="20"/>
      <c r="O29" s="20"/>
      <c r="P29" s="20"/>
      <c r="Q29" s="20"/>
      <c r="R29" s="20"/>
      <c r="S29" s="20"/>
      <c r="T29" s="20"/>
      <c r="U29" s="20"/>
      <c r="V29" s="20"/>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row>
    <row r="30" spans="1:131">
      <c r="A30" s="20" t="s">
        <v>75</v>
      </c>
      <c r="B30" s="20" t="s">
        <v>306</v>
      </c>
      <c r="C30" s="20"/>
      <c r="D30" s="20"/>
      <c r="E30" s="20"/>
      <c r="F30" s="20"/>
      <c r="G30" s="20"/>
      <c r="H30" s="20"/>
      <c r="I30" s="20"/>
      <c r="J30" s="20"/>
      <c r="K30" s="20"/>
      <c r="L30" s="20"/>
      <c r="M30" s="20"/>
      <c r="N30" s="20"/>
      <c r="O30" s="20"/>
      <c r="P30" s="20"/>
      <c r="Q30" s="20"/>
      <c r="R30" s="20"/>
      <c r="S30" s="20"/>
      <c r="T30" s="20"/>
      <c r="U30" s="20"/>
      <c r="V30" s="20"/>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row>
    <row r="31" spans="1:131">
      <c r="A31" s="20" t="s">
        <v>76</v>
      </c>
      <c r="B31" s="20" t="s">
        <v>765</v>
      </c>
      <c r="C31" s="20"/>
      <c r="D31" s="20"/>
      <c r="E31" s="20"/>
      <c r="F31" s="20"/>
      <c r="G31" s="20"/>
      <c r="H31" s="20"/>
      <c r="I31" s="20"/>
      <c r="J31" s="20"/>
      <c r="K31" s="20"/>
      <c r="L31" s="20"/>
      <c r="M31" s="20"/>
      <c r="N31" s="20"/>
      <c r="O31" s="20"/>
      <c r="P31" s="20"/>
      <c r="Q31" s="20"/>
      <c r="R31" s="20"/>
      <c r="S31" s="20"/>
      <c r="T31" s="20"/>
      <c r="U31" s="20"/>
      <c r="V31" s="20"/>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row>
    <row r="32" spans="1:131">
      <c r="A32" s="20"/>
      <c r="B32" s="20"/>
      <c r="C32" s="20"/>
      <c r="D32" s="20"/>
      <c r="E32" s="20"/>
      <c r="F32" s="20"/>
      <c r="G32" s="20"/>
      <c r="H32" s="20"/>
      <c r="I32" s="20"/>
      <c r="J32" s="20"/>
      <c r="K32" s="20"/>
      <c r="L32" s="20"/>
      <c r="M32" s="20"/>
      <c r="N32" s="20"/>
      <c r="O32" s="20"/>
      <c r="P32" s="20"/>
      <c r="Q32" s="20"/>
      <c r="R32" s="20"/>
      <c r="S32" s="20"/>
      <c r="T32" s="20"/>
      <c r="U32" s="20"/>
      <c r="V32" s="20"/>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row>
    <row r="33" spans="1:131" ht="13.5" thickBot="1">
      <c r="A33" s="51" t="s">
        <v>77</v>
      </c>
      <c r="B33" s="52"/>
      <c r="C33" s="52"/>
      <c r="D33" s="52"/>
      <c r="E33" s="52"/>
      <c r="F33" s="52"/>
      <c r="G33" s="52"/>
      <c r="H33" s="52"/>
      <c r="I33" s="52"/>
      <c r="J33" s="52"/>
      <c r="K33" s="52"/>
      <c r="L33" s="52"/>
      <c r="M33" s="52"/>
      <c r="N33" s="52"/>
      <c r="O33" s="52"/>
      <c r="P33" s="52"/>
      <c r="Q33" s="52"/>
      <c r="R33" s="52"/>
      <c r="S33" s="52"/>
      <c r="T33" s="52"/>
      <c r="U33" s="52"/>
      <c r="V33" s="52"/>
      <c r="W33" s="52"/>
      <c r="X33" s="52"/>
      <c r="Y33" s="52"/>
      <c r="Z33" s="52"/>
      <c r="AA33" s="52"/>
      <c r="AB33" s="52"/>
      <c r="AC33" s="52"/>
      <c r="AD33" s="52"/>
      <c r="AE33" s="52"/>
      <c r="AF33" s="52"/>
      <c r="AG33" s="52"/>
      <c r="AH33" s="52"/>
      <c r="AI33" s="53"/>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row>
    <row r="34" spans="1:131">
      <c r="A34" s="20"/>
      <c r="B34" s="54" t="s">
        <v>78</v>
      </c>
      <c r="C34" s="55"/>
      <c r="D34" s="55" t="s">
        <v>78</v>
      </c>
      <c r="E34" s="56"/>
      <c r="F34" s="20"/>
      <c r="G34" s="54" t="s">
        <v>79</v>
      </c>
      <c r="H34" s="55"/>
      <c r="I34" s="55"/>
      <c r="J34" s="55"/>
      <c r="K34" s="55"/>
      <c r="L34" s="55"/>
      <c r="M34" s="55"/>
      <c r="N34" s="55"/>
      <c r="O34" s="56"/>
      <c r="P34" s="20"/>
      <c r="Q34" s="54" t="s">
        <v>80</v>
      </c>
      <c r="R34" s="55"/>
      <c r="S34" s="55"/>
      <c r="T34" s="55"/>
      <c r="U34" s="56"/>
      <c r="V34" s="20"/>
      <c r="W34" s="54" t="s">
        <v>81</v>
      </c>
      <c r="X34" s="56"/>
      <c r="Y34" s="20"/>
      <c r="Z34" s="54" t="s">
        <v>82</v>
      </c>
      <c r="AA34" s="55"/>
      <c r="AB34" s="56"/>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row>
    <row r="35" spans="1:131">
      <c r="A35" s="20"/>
      <c r="B35" s="57" t="s">
        <v>85</v>
      </c>
      <c r="C35" s="58" t="s">
        <v>83</v>
      </c>
      <c r="D35" s="58" t="s">
        <v>85</v>
      </c>
      <c r="E35" s="59" t="s">
        <v>83</v>
      </c>
      <c r="F35" s="20"/>
      <c r="G35" s="57" t="s">
        <v>86</v>
      </c>
      <c r="H35" s="58" t="s">
        <v>761</v>
      </c>
      <c r="I35" s="58"/>
      <c r="J35" s="58"/>
      <c r="K35" s="58" t="s">
        <v>324</v>
      </c>
      <c r="L35" s="58"/>
      <c r="M35" s="58"/>
      <c r="N35" s="58"/>
      <c r="O35" s="59"/>
      <c r="P35" s="20"/>
      <c r="Q35" s="57"/>
      <c r="R35" s="58" t="s">
        <v>87</v>
      </c>
      <c r="S35" s="58" t="s">
        <v>88</v>
      </c>
      <c r="T35" s="58" t="s">
        <v>89</v>
      </c>
      <c r="U35" s="59" t="s">
        <v>90</v>
      </c>
      <c r="V35" s="20"/>
      <c r="W35" s="57" t="s">
        <v>91</v>
      </c>
      <c r="X35" s="59">
        <v>20</v>
      </c>
      <c r="Y35" s="20"/>
      <c r="Z35" s="57"/>
      <c r="AA35" s="58" t="s">
        <v>83</v>
      </c>
      <c r="AB35" s="59" t="s">
        <v>84</v>
      </c>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row>
    <row r="36" spans="1:131">
      <c r="A36" s="20"/>
      <c r="B36" s="57" t="s">
        <v>92</v>
      </c>
      <c r="C36" s="58" t="s">
        <v>307</v>
      </c>
      <c r="D36" s="58" t="s">
        <v>92</v>
      </c>
      <c r="E36" s="59" t="s">
        <v>307</v>
      </c>
      <c r="F36" s="20"/>
      <c r="G36" s="57" t="s">
        <v>93</v>
      </c>
      <c r="H36" s="58" t="s">
        <v>308</v>
      </c>
      <c r="I36" s="58"/>
      <c r="J36" s="58"/>
      <c r="K36" s="58" t="s">
        <v>325</v>
      </c>
      <c r="L36" s="58"/>
      <c r="M36" s="58"/>
      <c r="N36" s="58"/>
      <c r="O36" s="59"/>
      <c r="P36" s="20"/>
      <c r="Q36" s="57" t="s">
        <v>94</v>
      </c>
      <c r="R36" s="58">
        <v>6.8012888465852586E-2</v>
      </c>
      <c r="S36" s="58">
        <v>4.387844424080023E-2</v>
      </c>
      <c r="T36" s="58">
        <v>5.3289007766645871E-2</v>
      </c>
      <c r="U36" s="59">
        <v>5.447903102274565E-2</v>
      </c>
      <c r="V36" s="20"/>
      <c r="W36" s="57" t="s">
        <v>95</v>
      </c>
      <c r="X36" s="59">
        <v>2016</v>
      </c>
      <c r="Y36" s="20"/>
      <c r="Z36" s="57" t="s">
        <v>309</v>
      </c>
      <c r="AA36" s="58">
        <v>4.03890184699085E-3</v>
      </c>
      <c r="AB36" s="59">
        <v>0.01</v>
      </c>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row>
    <row r="37" spans="1:131">
      <c r="A37" s="20"/>
      <c r="B37" s="57" t="s">
        <v>97</v>
      </c>
      <c r="C37" s="58" t="s">
        <v>310</v>
      </c>
      <c r="D37" s="58" t="s">
        <v>97</v>
      </c>
      <c r="E37" s="59" t="s">
        <v>310</v>
      </c>
      <c r="F37" s="20"/>
      <c r="G37" s="57" t="s">
        <v>98</v>
      </c>
      <c r="H37" s="58" t="s">
        <v>311</v>
      </c>
      <c r="I37" s="58"/>
      <c r="J37" s="58"/>
      <c r="K37" s="58" t="s">
        <v>326</v>
      </c>
      <c r="L37" s="58"/>
      <c r="M37" s="58"/>
      <c r="N37" s="58"/>
      <c r="O37" s="59"/>
      <c r="P37" s="20"/>
      <c r="Q37" s="57" t="s">
        <v>99</v>
      </c>
      <c r="R37" s="58">
        <v>12</v>
      </c>
      <c r="S37" s="58">
        <v>12</v>
      </c>
      <c r="T37" s="58">
        <v>1</v>
      </c>
      <c r="U37" s="59">
        <v>1</v>
      </c>
      <c r="V37" s="20"/>
      <c r="W37" s="57" t="s">
        <v>100</v>
      </c>
      <c r="X37" s="59">
        <v>2016</v>
      </c>
      <c r="Y37" s="20"/>
      <c r="Z37" s="57" t="s">
        <v>96</v>
      </c>
      <c r="AA37" s="58">
        <v>26</v>
      </c>
      <c r="AB37" s="59">
        <v>0</v>
      </c>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row>
    <row r="38" spans="1:131" ht="13.5" thickBot="1">
      <c r="A38" s="20"/>
      <c r="B38" s="60" t="s">
        <v>101</v>
      </c>
      <c r="C38" s="61" t="s">
        <v>310</v>
      </c>
      <c r="D38" s="61" t="s">
        <v>101</v>
      </c>
      <c r="E38" s="62" t="s">
        <v>310</v>
      </c>
      <c r="F38" s="20"/>
      <c r="G38" s="57" t="s">
        <v>102</v>
      </c>
      <c r="H38" s="58" t="s">
        <v>312</v>
      </c>
      <c r="I38" s="58"/>
      <c r="J38" s="58"/>
      <c r="K38" s="58" t="s">
        <v>325</v>
      </c>
      <c r="L38" s="58"/>
      <c r="M38" s="58"/>
      <c r="N38" s="58"/>
      <c r="O38" s="59"/>
      <c r="P38" s="20"/>
      <c r="Q38" s="57"/>
      <c r="R38" s="58" t="s">
        <v>87</v>
      </c>
      <c r="S38" s="58" t="s">
        <v>88</v>
      </c>
      <c r="T38" s="58" t="s">
        <v>89</v>
      </c>
      <c r="U38" s="59" t="s">
        <v>90</v>
      </c>
      <c r="V38" s="20"/>
      <c r="W38" s="57" t="s">
        <v>103</v>
      </c>
      <c r="X38" s="59">
        <v>2012</v>
      </c>
      <c r="Y38" s="20"/>
      <c r="Z38" s="57" t="s">
        <v>313</v>
      </c>
      <c r="AA38" s="58">
        <v>0.9</v>
      </c>
      <c r="AB38" s="59" t="s">
        <v>314</v>
      </c>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row>
    <row r="39" spans="1:131">
      <c r="A39" s="20"/>
      <c r="B39" s="20"/>
      <c r="C39" s="20"/>
      <c r="D39" s="20"/>
      <c r="E39" s="20"/>
      <c r="F39" s="20"/>
      <c r="G39" s="57" t="s">
        <v>105</v>
      </c>
      <c r="H39" s="58" t="s">
        <v>311</v>
      </c>
      <c r="I39" s="58"/>
      <c r="J39" s="58"/>
      <c r="K39" s="58"/>
      <c r="L39" s="58"/>
      <c r="M39" s="58"/>
      <c r="N39" s="58"/>
      <c r="O39" s="59"/>
      <c r="P39" s="20"/>
      <c r="Q39" s="57" t="s">
        <v>106</v>
      </c>
      <c r="R39" s="58">
        <v>0.35</v>
      </c>
      <c r="S39" s="58">
        <v>0.19500000000000001</v>
      </c>
      <c r="T39" s="58">
        <v>0.45499999999999996</v>
      </c>
      <c r="U39" s="59">
        <v>0</v>
      </c>
      <c r="V39" s="20"/>
      <c r="W39" s="57" t="s">
        <v>107</v>
      </c>
      <c r="X39" s="59">
        <v>0.04</v>
      </c>
      <c r="Y39" s="20"/>
      <c r="Z39" s="57" t="s">
        <v>315</v>
      </c>
      <c r="AA39" s="58">
        <v>4.7399348199455904E-2</v>
      </c>
      <c r="AB39" s="59">
        <v>0</v>
      </c>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row>
    <row r="40" spans="1:131">
      <c r="A40" s="20"/>
      <c r="B40" s="20" t="s">
        <v>108</v>
      </c>
      <c r="C40" s="20" t="s">
        <v>83</v>
      </c>
      <c r="D40" s="20"/>
      <c r="E40" s="20"/>
      <c r="F40" s="20"/>
      <c r="G40" s="57" t="s">
        <v>109</v>
      </c>
      <c r="H40" s="58" t="s">
        <v>316</v>
      </c>
      <c r="I40" s="58"/>
      <c r="J40" s="58"/>
      <c r="K40" s="58" t="s">
        <v>115</v>
      </c>
      <c r="L40" s="58"/>
      <c r="M40" s="58"/>
      <c r="N40" s="58"/>
      <c r="O40" s="59"/>
      <c r="P40" s="20"/>
      <c r="Q40" s="57" t="s">
        <v>110</v>
      </c>
      <c r="R40" s="58">
        <v>1</v>
      </c>
      <c r="S40" s="58">
        <v>0</v>
      </c>
      <c r="T40" s="58">
        <v>0</v>
      </c>
      <c r="U40" s="59">
        <v>0</v>
      </c>
      <c r="V40" s="20"/>
      <c r="W40" s="57" t="s">
        <v>111</v>
      </c>
      <c r="X40" s="59">
        <v>0</v>
      </c>
      <c r="Y40" s="20"/>
      <c r="Z40" s="57" t="s">
        <v>104</v>
      </c>
      <c r="AA40" s="58">
        <v>31</v>
      </c>
      <c r="AB40" s="59">
        <v>0</v>
      </c>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row>
    <row r="41" spans="1:131">
      <c r="A41" s="20"/>
      <c r="B41" s="20" t="s">
        <v>112</v>
      </c>
      <c r="C41" s="20" t="s">
        <v>113</v>
      </c>
      <c r="D41" s="20"/>
      <c r="E41" s="20"/>
      <c r="F41" s="20"/>
      <c r="G41" s="57" t="s">
        <v>114</v>
      </c>
      <c r="H41" s="58" t="s">
        <v>115</v>
      </c>
      <c r="I41" s="58"/>
      <c r="J41" s="58"/>
      <c r="K41" s="58" t="s">
        <v>120</v>
      </c>
      <c r="L41" s="58"/>
      <c r="M41" s="58"/>
      <c r="N41" s="58"/>
      <c r="O41" s="59"/>
      <c r="P41" s="20"/>
      <c r="Q41" s="57" t="s">
        <v>116</v>
      </c>
      <c r="R41" s="58">
        <v>1</v>
      </c>
      <c r="S41" s="58">
        <v>0</v>
      </c>
      <c r="T41" s="58">
        <v>0</v>
      </c>
      <c r="U41" s="59">
        <v>0</v>
      </c>
      <c r="V41" s="20"/>
      <c r="W41" s="57" t="s">
        <v>317</v>
      </c>
      <c r="X41" s="59">
        <v>0.2</v>
      </c>
      <c r="Y41" s="20"/>
      <c r="Z41" s="57" t="s">
        <v>318</v>
      </c>
      <c r="AA41" s="58">
        <v>0.7</v>
      </c>
      <c r="AB41" s="59" t="s">
        <v>314</v>
      </c>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row>
    <row r="42" spans="1:131">
      <c r="A42" s="20"/>
      <c r="B42" s="20" t="s">
        <v>117</v>
      </c>
      <c r="C42" s="20" t="s">
        <v>118</v>
      </c>
      <c r="D42" s="20"/>
      <c r="E42" s="20"/>
      <c r="F42" s="20"/>
      <c r="G42" s="57" t="s">
        <v>119</v>
      </c>
      <c r="H42" s="58" t="s">
        <v>120</v>
      </c>
      <c r="I42" s="58"/>
      <c r="J42" s="58"/>
      <c r="K42" s="58" t="s">
        <v>126</v>
      </c>
      <c r="L42" s="58"/>
      <c r="M42" s="58"/>
      <c r="N42" s="58"/>
      <c r="O42" s="59"/>
      <c r="P42" s="20"/>
      <c r="Q42" s="57" t="s">
        <v>121</v>
      </c>
      <c r="R42" s="58"/>
      <c r="S42" s="58">
        <v>0.3</v>
      </c>
      <c r="T42" s="58">
        <v>0.7</v>
      </c>
      <c r="U42" s="59">
        <v>0</v>
      </c>
      <c r="V42" s="20"/>
      <c r="W42" s="57" t="s">
        <v>122</v>
      </c>
      <c r="X42" s="59">
        <v>0</v>
      </c>
      <c r="Y42" s="20"/>
      <c r="Z42" s="57" t="s">
        <v>319</v>
      </c>
      <c r="AA42" s="58">
        <v>0</v>
      </c>
      <c r="AB42" s="59">
        <v>0</v>
      </c>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row>
    <row r="43" spans="1:131" ht="13.5" thickBot="1">
      <c r="A43" s="20"/>
      <c r="B43" s="20" t="s">
        <v>123</v>
      </c>
      <c r="C43" s="20" t="s">
        <v>124</v>
      </c>
      <c r="D43" s="20"/>
      <c r="E43" s="20"/>
      <c r="F43" s="20"/>
      <c r="G43" s="60" t="s">
        <v>125</v>
      </c>
      <c r="H43" s="61" t="s">
        <v>126</v>
      </c>
      <c r="I43" s="61"/>
      <c r="J43" s="61"/>
      <c r="K43" s="61"/>
      <c r="L43" s="61"/>
      <c r="M43" s="61"/>
      <c r="N43" s="61"/>
      <c r="O43" s="62"/>
      <c r="P43" s="20"/>
      <c r="Q43" s="60" t="s">
        <v>320</v>
      </c>
      <c r="R43" s="61"/>
      <c r="S43" s="61">
        <v>20</v>
      </c>
      <c r="T43" s="61"/>
      <c r="U43" s="62"/>
      <c r="V43" s="20"/>
      <c r="W43" s="60" t="s">
        <v>127</v>
      </c>
      <c r="X43" s="62">
        <v>2018</v>
      </c>
      <c r="Y43" s="20"/>
      <c r="Z43" s="60" t="s">
        <v>321</v>
      </c>
      <c r="AA43" s="61">
        <v>0</v>
      </c>
      <c r="AB43" s="62">
        <v>0</v>
      </c>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row>
    <row r="44" spans="1:131">
      <c r="A44" s="20"/>
      <c r="B44" s="20"/>
      <c r="C44" s="20"/>
      <c r="D44" s="20"/>
      <c r="E44" s="20"/>
      <c r="F44" s="20"/>
      <c r="G44" s="20"/>
      <c r="H44" s="20"/>
      <c r="I44" s="20"/>
      <c r="J44" s="20"/>
      <c r="K44" s="20"/>
      <c r="L44" s="20"/>
      <c r="M44" s="20"/>
      <c r="N44" s="20"/>
      <c r="O44" s="20"/>
      <c r="P44" s="20"/>
      <c r="Q44" s="20"/>
      <c r="R44" s="20"/>
      <c r="S44" s="20"/>
      <c r="T44" s="20"/>
      <c r="U44" s="20"/>
      <c r="V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row>
    <row r="45" spans="1:131">
      <c r="A45" s="20"/>
      <c r="B45" s="20"/>
      <c r="C45" s="20"/>
      <c r="D45" s="20"/>
      <c r="E45" s="20"/>
      <c r="F45" s="20"/>
      <c r="G45" s="20"/>
      <c r="H45" s="20"/>
      <c r="I45" s="20"/>
      <c r="J45" s="20"/>
      <c r="K45" s="20"/>
      <c r="L45" s="20"/>
      <c r="M45" s="20"/>
      <c r="N45" s="20"/>
      <c r="O45" s="20"/>
      <c r="P45" s="20"/>
      <c r="Q45" s="20"/>
      <c r="R45" s="20"/>
      <c r="S45" s="20"/>
      <c r="T45" s="20"/>
      <c r="U45" s="20"/>
      <c r="V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row>
    <row r="46" spans="1:131">
      <c r="A46" s="20"/>
      <c r="B46" s="20"/>
      <c r="C46" s="20"/>
      <c r="D46" s="20"/>
      <c r="E46" s="20"/>
      <c r="F46" s="20"/>
      <c r="G46" s="20"/>
      <c r="H46" s="20"/>
      <c r="I46" s="20"/>
      <c r="J46" s="20"/>
      <c r="K46" s="20"/>
      <c r="L46" s="20"/>
      <c r="M46" s="20"/>
      <c r="N46" s="20"/>
      <c r="O46" s="20"/>
      <c r="P46" s="20"/>
      <c r="Q46" s="20"/>
      <c r="R46" s="20"/>
      <c r="S46" s="20"/>
      <c r="T46" s="20"/>
      <c r="U46" s="20"/>
      <c r="V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row>
    <row r="47" spans="1:131">
      <c r="A47" s="20"/>
      <c r="B47" s="20"/>
      <c r="C47" s="20"/>
      <c r="D47" s="20"/>
      <c r="E47" s="20"/>
      <c r="F47" s="20"/>
      <c r="G47" s="20"/>
      <c r="H47" s="20"/>
      <c r="I47" s="20"/>
      <c r="J47" s="20"/>
      <c r="K47" s="20"/>
      <c r="L47" s="20"/>
      <c r="M47" s="20"/>
      <c r="N47" s="20"/>
      <c r="O47" s="20"/>
      <c r="P47" s="20"/>
      <c r="Q47" s="20"/>
      <c r="R47" s="20"/>
      <c r="S47" s="20"/>
      <c r="T47" s="20"/>
      <c r="U47" s="20"/>
      <c r="V47" s="20"/>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row>
    <row r="48" spans="1:131" s="176" customFormat="1">
      <c r="A48" s="20"/>
      <c r="B48" s="20"/>
      <c r="C48" s="20"/>
      <c r="D48" s="20"/>
      <c r="E48" s="20"/>
      <c r="F48" s="20"/>
      <c r="G48" s="20"/>
      <c r="H48" s="20"/>
      <c r="I48" s="20"/>
      <c r="J48" s="20"/>
      <c r="K48" s="20"/>
      <c r="L48" s="20"/>
      <c r="M48" s="20"/>
      <c r="N48" s="20"/>
      <c r="O48" s="20"/>
      <c r="P48" s="20"/>
      <c r="Q48" s="20"/>
      <c r="R48" s="20"/>
      <c r="S48" s="20"/>
      <c r="T48" s="20"/>
      <c r="U48" s="20"/>
      <c r="V48" s="20"/>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row>
    <row r="49" spans="1:131" s="176" customFormat="1">
      <c r="A49" s="20"/>
      <c r="B49" s="20"/>
      <c r="C49" s="20"/>
      <c r="D49" s="20"/>
      <c r="E49" s="20"/>
      <c r="F49" s="20"/>
      <c r="G49" s="20"/>
      <c r="H49" s="20"/>
      <c r="I49" s="20"/>
      <c r="J49" s="20"/>
      <c r="K49" s="20"/>
      <c r="L49" s="20"/>
      <c r="M49" s="20"/>
      <c r="N49" s="20"/>
      <c r="O49" s="20"/>
      <c r="P49" s="20"/>
      <c r="Q49" s="20"/>
      <c r="R49" s="20"/>
      <c r="S49" s="20"/>
      <c r="T49" s="20"/>
      <c r="U49" s="20"/>
      <c r="V49" s="20"/>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row>
    <row r="50" spans="1:131" s="177" customFormat="1">
      <c r="A50" s="20"/>
      <c r="B50" s="20"/>
      <c r="C50" s="20"/>
      <c r="D50" s="20"/>
      <c r="E50" s="20"/>
      <c r="F50" s="20"/>
      <c r="G50" s="20"/>
      <c r="H50" s="20"/>
      <c r="I50" s="20"/>
      <c r="J50" s="20"/>
      <c r="K50" s="20"/>
      <c r="L50" s="20"/>
      <c r="M50" s="20"/>
      <c r="N50" s="20"/>
      <c r="O50" s="20"/>
      <c r="P50" s="20"/>
      <c r="Q50" s="20"/>
      <c r="R50" s="20"/>
      <c r="S50" s="20"/>
      <c r="T50" s="20"/>
      <c r="U50" s="20"/>
      <c r="V50" s="20"/>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row>
    <row r="51" spans="1:131" s="20" customFormat="1" ht="13.5" thickBot="1">
      <c r="A51" s="51" t="s">
        <v>128</v>
      </c>
      <c r="B51" s="53"/>
      <c r="C51" s="40"/>
      <c r="D51" s="40"/>
      <c r="E51" s="40"/>
      <c r="F51" s="40"/>
      <c r="G51" s="40"/>
      <c r="H51" s="40"/>
      <c r="I51" s="40"/>
      <c r="J51" s="40"/>
      <c r="K51" s="40"/>
      <c r="L51" s="40"/>
      <c r="M51" s="40"/>
      <c r="N51" s="40"/>
      <c r="O51" s="40"/>
      <c r="P51" s="40"/>
      <c r="Q51" s="40"/>
      <c r="R51" s="40"/>
      <c r="S51" s="40"/>
      <c r="T51" s="40"/>
      <c r="U51" s="40"/>
      <c r="V51" s="40"/>
      <c r="W51" s="40"/>
      <c r="X51" s="40"/>
      <c r="Y51" s="40"/>
      <c r="Z51" s="40"/>
      <c r="AA51" s="40"/>
      <c r="AB51" s="40"/>
      <c r="AC51" s="40"/>
      <c r="AD51" s="40"/>
      <c r="AE51" s="40"/>
      <c r="AF51" s="40"/>
      <c r="AG51" s="40"/>
      <c r="AH51" s="40"/>
      <c r="AI51" s="40"/>
      <c r="AJ51" s="40"/>
      <c r="AK51" s="40"/>
      <c r="AL51" s="40"/>
      <c r="AM51" s="40"/>
      <c r="AN51" s="40"/>
      <c r="AO51" s="40"/>
      <c r="AP51" s="40"/>
      <c r="AQ51" s="40"/>
      <c r="AR51" s="40"/>
      <c r="AS51" s="40"/>
      <c r="AT51" s="40"/>
      <c r="AU51" s="40"/>
      <c r="AV51" s="40"/>
      <c r="AW51" s="40"/>
      <c r="AX51" s="40"/>
      <c r="AY51" s="40"/>
      <c r="AZ51" s="40"/>
      <c r="BA51" s="40"/>
      <c r="BB51" s="40"/>
      <c r="BC51" s="40"/>
      <c r="BD51" s="40"/>
      <c r="BE51" s="40"/>
      <c r="BF51" s="40"/>
      <c r="BG51" s="40"/>
      <c r="BH51" s="40"/>
      <c r="BI51" s="40"/>
      <c r="BJ51" s="40"/>
      <c r="BK51" s="40"/>
      <c r="BL51" s="40"/>
      <c r="BM51" s="40"/>
      <c r="BN51" s="40"/>
      <c r="BO51" s="40"/>
      <c r="BP51" s="40"/>
      <c r="BQ51" s="40"/>
      <c r="BR51" s="40"/>
      <c r="BS51" s="40"/>
      <c r="BT51" s="40"/>
      <c r="BU51" s="40"/>
      <c r="BV51" s="40"/>
      <c r="BW51" s="40"/>
      <c r="BX51" s="40"/>
      <c r="BY51" s="40"/>
      <c r="BZ51" s="40"/>
      <c r="CA51" s="40"/>
      <c r="CB51" s="40"/>
      <c r="CC51" s="40"/>
      <c r="CD51" s="40"/>
      <c r="CE51" s="40"/>
      <c r="CF51" s="40"/>
      <c r="CG51" s="40"/>
      <c r="CH51" s="40"/>
      <c r="CI51" s="40"/>
      <c r="CJ51" s="40"/>
      <c r="CK51" s="40"/>
      <c r="CL51" s="40"/>
      <c r="CM51" s="40"/>
      <c r="CN51" s="40"/>
      <c r="CO51" s="40"/>
      <c r="CP51" s="40"/>
      <c r="CQ51" s="40"/>
      <c r="CR51" s="40"/>
      <c r="CS51" s="40"/>
      <c r="CT51" s="40"/>
      <c r="CU51" s="40"/>
      <c r="CV51" s="40"/>
      <c r="CW51" s="40"/>
    </row>
    <row r="52" spans="1:131" s="20" customFormat="1" ht="26.25" thickBot="1">
      <c r="A52" s="63" t="s">
        <v>129</v>
      </c>
      <c r="B52" s="64"/>
      <c r="C52" s="65" t="s">
        <v>130</v>
      </c>
      <c r="D52" s="66"/>
      <c r="E52" s="66"/>
      <c r="F52" s="66"/>
      <c r="G52" s="66"/>
      <c r="H52" s="66"/>
      <c r="I52" s="66"/>
      <c r="J52" s="66"/>
      <c r="K52" s="67"/>
      <c r="L52" s="65" t="s">
        <v>131</v>
      </c>
      <c r="M52" s="66"/>
      <c r="N52" s="66"/>
      <c r="O52" s="66"/>
      <c r="P52" s="66"/>
      <c r="Q52" s="67"/>
      <c r="R52" s="65" t="s">
        <v>132</v>
      </c>
      <c r="S52" s="66"/>
      <c r="T52" s="66"/>
      <c r="U52" s="67"/>
      <c r="V52" s="65" t="s">
        <v>133</v>
      </c>
      <c r="W52" s="66"/>
      <c r="X52" s="66"/>
      <c r="Y52" s="67"/>
      <c r="Z52" s="65" t="s">
        <v>134</v>
      </c>
      <c r="AA52" s="66"/>
      <c r="AB52" s="66"/>
      <c r="AC52" s="67"/>
      <c r="AD52" s="65" t="s">
        <v>135</v>
      </c>
      <c r="AE52" s="66"/>
      <c r="AF52" s="66"/>
      <c r="AG52" s="67"/>
      <c r="AH52" s="65" t="s">
        <v>136</v>
      </c>
      <c r="AI52" s="66"/>
      <c r="AJ52" s="66"/>
      <c r="AK52" s="66"/>
      <c r="AL52" s="67"/>
      <c r="AM52" s="65" t="s">
        <v>137</v>
      </c>
      <c r="AN52" s="66"/>
      <c r="AO52" s="66"/>
      <c r="AP52" s="66"/>
      <c r="AQ52" s="66"/>
      <c r="AR52" s="66"/>
      <c r="AS52" s="67"/>
      <c r="AT52" s="65" t="s">
        <v>138</v>
      </c>
      <c r="AU52" s="66"/>
      <c r="AV52" s="66"/>
      <c r="AW52" s="66"/>
      <c r="AX52" s="66"/>
      <c r="AY52" s="66"/>
      <c r="AZ52" s="67"/>
      <c r="BA52" s="65" t="s">
        <v>139</v>
      </c>
      <c r="BB52" s="66"/>
      <c r="BC52" s="66"/>
      <c r="BD52" s="66"/>
      <c r="BE52" s="66"/>
      <c r="BF52" s="67"/>
      <c r="BG52" s="65" t="s">
        <v>140</v>
      </c>
      <c r="BH52" s="67"/>
      <c r="BI52" s="65" t="s">
        <v>141</v>
      </c>
      <c r="BJ52" s="66"/>
      <c r="BK52" s="66"/>
      <c r="BL52" s="66"/>
      <c r="BM52" s="67"/>
      <c r="BN52" s="65" t="s">
        <v>142</v>
      </c>
      <c r="BO52" s="66"/>
      <c r="BP52" s="66"/>
      <c r="BQ52" s="66"/>
      <c r="BR52" s="66"/>
      <c r="BS52" s="66"/>
      <c r="BT52" s="66"/>
      <c r="BU52" s="66"/>
      <c r="BV52" s="66"/>
      <c r="BW52" s="66"/>
      <c r="BX52" s="66"/>
      <c r="BY52" s="66"/>
      <c r="BZ52" s="66"/>
      <c r="CA52" s="66"/>
      <c r="CB52" s="66"/>
      <c r="CC52" s="67"/>
      <c r="CD52" s="65" t="s">
        <v>143</v>
      </c>
      <c r="CE52" s="67"/>
      <c r="CF52" s="65" t="s">
        <v>144</v>
      </c>
      <c r="CG52" s="66"/>
      <c r="CH52" s="66"/>
      <c r="CI52" s="66"/>
      <c r="CJ52" s="66"/>
      <c r="CK52" s="67"/>
      <c r="CL52" s="68"/>
      <c r="CM52" s="65" t="s">
        <v>18</v>
      </c>
      <c r="CN52" s="66"/>
      <c r="CO52" s="66"/>
      <c r="CP52" s="67"/>
      <c r="CQ52" s="65" t="s">
        <v>145</v>
      </c>
      <c r="CR52" s="66"/>
      <c r="CS52" s="66"/>
      <c r="CT52" s="66"/>
      <c r="CU52" s="67"/>
      <c r="CV52" s="65" t="s">
        <v>146</v>
      </c>
      <c r="CW52" s="67"/>
    </row>
    <row r="53" spans="1:131" s="20" customFormat="1" ht="127.5">
      <c r="A53" s="69" t="s">
        <v>147</v>
      </c>
      <c r="B53" s="70" t="s">
        <v>148</v>
      </c>
      <c r="C53" s="71" t="s">
        <v>9</v>
      </c>
      <c r="D53" s="71" t="s">
        <v>149</v>
      </c>
      <c r="E53" s="71" t="s">
        <v>150</v>
      </c>
      <c r="F53" s="71" t="s">
        <v>151</v>
      </c>
      <c r="G53" s="71" t="s">
        <v>152</v>
      </c>
      <c r="H53" s="71" t="s">
        <v>153</v>
      </c>
      <c r="I53" s="71" t="s">
        <v>154</v>
      </c>
      <c r="J53" s="71" t="s">
        <v>155</v>
      </c>
      <c r="K53" s="71" t="s">
        <v>156</v>
      </c>
      <c r="L53" s="71" t="s">
        <v>157</v>
      </c>
      <c r="M53" s="71" t="s">
        <v>158</v>
      </c>
      <c r="N53" s="71" t="s">
        <v>159</v>
      </c>
      <c r="O53" s="71" t="s">
        <v>160</v>
      </c>
      <c r="P53" s="71" t="s">
        <v>161</v>
      </c>
      <c r="Q53" s="71" t="s">
        <v>162</v>
      </c>
      <c r="R53" s="71" t="s">
        <v>163</v>
      </c>
      <c r="S53" s="71" t="s">
        <v>164</v>
      </c>
      <c r="T53" s="71" t="s">
        <v>165</v>
      </c>
      <c r="U53" s="71" t="s">
        <v>87</v>
      </c>
      <c r="V53" s="71" t="s">
        <v>163</v>
      </c>
      <c r="W53" s="71" t="s">
        <v>164</v>
      </c>
      <c r="X53" s="71" t="s">
        <v>165</v>
      </c>
      <c r="Y53" s="71" t="s">
        <v>87</v>
      </c>
      <c r="Z53" s="71" t="s">
        <v>163</v>
      </c>
      <c r="AA53" s="71" t="s">
        <v>164</v>
      </c>
      <c r="AB53" s="71" t="s">
        <v>165</v>
      </c>
      <c r="AC53" s="71" t="s">
        <v>87</v>
      </c>
      <c r="AD53" s="71" t="s">
        <v>163</v>
      </c>
      <c r="AE53" s="71" t="s">
        <v>164</v>
      </c>
      <c r="AF53" s="71" t="s">
        <v>165</v>
      </c>
      <c r="AG53" s="71" t="s">
        <v>87</v>
      </c>
      <c r="AH53" s="71" t="s">
        <v>163</v>
      </c>
      <c r="AI53" s="71" t="s">
        <v>164</v>
      </c>
      <c r="AJ53" s="71" t="s">
        <v>165</v>
      </c>
      <c r="AK53" s="71" t="s">
        <v>87</v>
      </c>
      <c r="AL53" s="71" t="s">
        <v>166</v>
      </c>
      <c r="AM53" s="71" t="s">
        <v>167</v>
      </c>
      <c r="AN53" s="71" t="s">
        <v>168</v>
      </c>
      <c r="AO53" s="71" t="s">
        <v>169</v>
      </c>
      <c r="AP53" s="71" t="s">
        <v>170</v>
      </c>
      <c r="AQ53" s="71" t="s">
        <v>171</v>
      </c>
      <c r="AR53" s="71" t="s">
        <v>172</v>
      </c>
      <c r="AS53" s="71" t="s">
        <v>173</v>
      </c>
      <c r="AT53" s="71" t="s">
        <v>174</v>
      </c>
      <c r="AU53" s="71" t="s">
        <v>175</v>
      </c>
      <c r="AV53" s="71" t="s">
        <v>176</v>
      </c>
      <c r="AW53" s="71" t="s">
        <v>177</v>
      </c>
      <c r="AX53" s="71" t="s">
        <v>178</v>
      </c>
      <c r="AY53" s="71" t="s">
        <v>179</v>
      </c>
      <c r="AZ53" s="71" t="s">
        <v>180</v>
      </c>
      <c r="BA53" s="71" t="s">
        <v>181</v>
      </c>
      <c r="BB53" s="71" t="s">
        <v>182</v>
      </c>
      <c r="BC53" s="71" t="s">
        <v>183</v>
      </c>
      <c r="BD53" s="71" t="s">
        <v>184</v>
      </c>
      <c r="BE53" s="71" t="s">
        <v>185</v>
      </c>
      <c r="BF53" s="71" t="s">
        <v>186</v>
      </c>
      <c r="BG53" s="71" t="s">
        <v>187</v>
      </c>
      <c r="BH53" s="71" t="s">
        <v>188</v>
      </c>
      <c r="BI53" s="71" t="s">
        <v>189</v>
      </c>
      <c r="BJ53" s="71" t="s">
        <v>190</v>
      </c>
      <c r="BK53" s="71" t="s">
        <v>191</v>
      </c>
      <c r="BL53" s="71" t="s">
        <v>192</v>
      </c>
      <c r="BM53" s="71" t="s">
        <v>193</v>
      </c>
      <c r="BN53" s="71" t="s">
        <v>194</v>
      </c>
      <c r="BO53" s="71" t="s">
        <v>195</v>
      </c>
      <c r="BP53" s="71" t="s">
        <v>196</v>
      </c>
      <c r="BQ53" s="71" t="s">
        <v>197</v>
      </c>
      <c r="BR53" s="71" t="s">
        <v>198</v>
      </c>
      <c r="BS53" s="71" t="s">
        <v>199</v>
      </c>
      <c r="BT53" s="71" t="s">
        <v>200</v>
      </c>
      <c r="BU53" s="71" t="s">
        <v>201</v>
      </c>
      <c r="BV53" s="71" t="s">
        <v>202</v>
      </c>
      <c r="BW53" s="71" t="s">
        <v>203</v>
      </c>
      <c r="BX53" s="71" t="s">
        <v>204</v>
      </c>
      <c r="BY53" s="71" t="s">
        <v>205</v>
      </c>
      <c r="BZ53" s="71" t="s">
        <v>206</v>
      </c>
      <c r="CA53" s="71" t="s">
        <v>207</v>
      </c>
      <c r="CB53" s="71" t="s">
        <v>208</v>
      </c>
      <c r="CC53" s="71" t="s">
        <v>209</v>
      </c>
      <c r="CD53" s="71" t="s">
        <v>210</v>
      </c>
      <c r="CE53" s="71" t="s">
        <v>48</v>
      </c>
      <c r="CF53" s="71" t="s">
        <v>211</v>
      </c>
      <c r="CG53" s="71" t="s">
        <v>212</v>
      </c>
      <c r="CH53" s="71" t="s">
        <v>213</v>
      </c>
      <c r="CI53" s="71" t="s">
        <v>327</v>
      </c>
      <c r="CJ53" s="71" t="s">
        <v>328</v>
      </c>
      <c r="CK53" s="71" t="s">
        <v>329</v>
      </c>
      <c r="CL53" s="71"/>
      <c r="CM53" s="71" t="s">
        <v>214</v>
      </c>
      <c r="CN53" s="71" t="s">
        <v>215</v>
      </c>
      <c r="CO53" s="71" t="s">
        <v>216</v>
      </c>
      <c r="CP53" s="71" t="s">
        <v>217</v>
      </c>
      <c r="CQ53" s="71" t="s">
        <v>218</v>
      </c>
      <c r="CR53" s="71" t="s">
        <v>219</v>
      </c>
      <c r="CS53" s="71" t="s">
        <v>220</v>
      </c>
      <c r="CT53" s="71" t="s">
        <v>221</v>
      </c>
      <c r="CU53" s="71" t="s">
        <v>222</v>
      </c>
      <c r="CV53" s="71" t="s">
        <v>223</v>
      </c>
      <c r="CW53" s="72" t="s">
        <v>224</v>
      </c>
    </row>
    <row r="54" spans="1:131" s="20" customFormat="1">
      <c r="A54" s="20" t="s">
        <v>733</v>
      </c>
      <c r="B54" s="20" t="s">
        <v>733</v>
      </c>
      <c r="C54" s="40">
        <v>10</v>
      </c>
      <c r="D54" s="40">
        <v>9.454977581921101</v>
      </c>
      <c r="E54" s="40">
        <v>0</v>
      </c>
      <c r="F54" s="40">
        <v>3.1083153124410465</v>
      </c>
      <c r="G54" s="40">
        <v>0</v>
      </c>
      <c r="H54" s="40">
        <v>0</v>
      </c>
      <c r="I54" s="40" t="s">
        <v>716</v>
      </c>
      <c r="J54" s="40"/>
      <c r="K54" s="40"/>
      <c r="L54" s="40">
        <v>10.158626007806667</v>
      </c>
      <c r="M54" s="40">
        <v>1.3696744567852645E-3</v>
      </c>
      <c r="N54" s="40">
        <v>1.3597887607779027E-3</v>
      </c>
      <c r="O54" s="40">
        <v>0</v>
      </c>
      <c r="P54" s="40">
        <v>0</v>
      </c>
      <c r="Q54" s="40">
        <v>0</v>
      </c>
      <c r="R54" s="40">
        <v>0.61983959573759784</v>
      </c>
      <c r="S54" s="40">
        <v>1.4323550286792697</v>
      </c>
      <c r="T54" s="40">
        <v>0</v>
      </c>
      <c r="U54" s="40">
        <v>3.7268848951310449</v>
      </c>
      <c r="V54" s="40" t="s">
        <v>225</v>
      </c>
      <c r="W54" s="40" t="s">
        <v>225</v>
      </c>
      <c r="X54" s="40" t="s">
        <v>225</v>
      </c>
      <c r="Y54" s="40" t="s">
        <v>225</v>
      </c>
      <c r="Z54" s="40">
        <v>0</v>
      </c>
      <c r="AA54" s="40">
        <v>0</v>
      </c>
      <c r="AB54" s="40">
        <v>0</v>
      </c>
      <c r="AC54" s="40">
        <v>0</v>
      </c>
      <c r="AD54" s="40">
        <v>0</v>
      </c>
      <c r="AE54" s="40">
        <v>0</v>
      </c>
      <c r="AF54" s="40">
        <v>0</v>
      </c>
      <c r="AG54" s="40">
        <v>0</v>
      </c>
      <c r="AH54" s="40">
        <v>0.61983959573759784</v>
      </c>
      <c r="AI54" s="40">
        <v>1.4323550286792697</v>
      </c>
      <c r="AJ54" s="40">
        <v>0</v>
      </c>
      <c r="AK54" s="40">
        <v>3.7268848951310449</v>
      </c>
      <c r="AL54" s="40">
        <v>5.7790795195479125</v>
      </c>
      <c r="AM54" s="40">
        <v>5.2586038002716355</v>
      </c>
      <c r="AN54" s="40">
        <v>0.48397239420603011</v>
      </c>
      <c r="AO54" s="40">
        <v>0</v>
      </c>
      <c r="AP54" s="40">
        <v>0</v>
      </c>
      <c r="AQ54" s="40">
        <v>5.7425761944776657</v>
      </c>
      <c r="AR54" s="40">
        <v>0.61983959573759784</v>
      </c>
      <c r="AS54" s="73">
        <v>9.2646165781714931</v>
      </c>
      <c r="AT54" s="40">
        <v>5.2586038002716355</v>
      </c>
      <c r="AU54" s="40">
        <v>0.57287916359491764</v>
      </c>
      <c r="AV54" s="40">
        <v>0</v>
      </c>
      <c r="AW54" s="40">
        <v>0</v>
      </c>
      <c r="AX54" s="40">
        <v>5.8314829638665531</v>
      </c>
      <c r="AY54" s="40">
        <v>1.4323550286792697</v>
      </c>
      <c r="AZ54" s="73">
        <v>4.0712552733825937</v>
      </c>
      <c r="BA54" s="40">
        <v>5.2586038002716355</v>
      </c>
      <c r="BB54" s="40">
        <v>1.0568515578009476</v>
      </c>
      <c r="BC54" s="40">
        <v>0</v>
      </c>
      <c r="BD54" s="40">
        <v>0</v>
      </c>
      <c r="BE54" s="40">
        <v>6.3154553580725832</v>
      </c>
      <c r="BF54" s="40">
        <v>2.0521946244168676</v>
      </c>
      <c r="BG54" s="40">
        <v>7.2095463464037239</v>
      </c>
      <c r="BH54" s="73">
        <v>3.0774154083300571</v>
      </c>
      <c r="BI54" s="40">
        <v>4.4896703887231197</v>
      </c>
      <c r="BJ54" s="40">
        <v>10.374945393327826</v>
      </c>
      <c r="BK54" s="40">
        <v>0</v>
      </c>
      <c r="BL54" s="40">
        <v>26.994862656261855</v>
      </c>
      <c r="BM54" s="40">
        <v>41.859478438312799</v>
      </c>
      <c r="BN54" s="40">
        <v>5.2586038002716355</v>
      </c>
      <c r="BO54" s="40">
        <v>0</v>
      </c>
      <c r="BP54" s="40">
        <v>1.0568515578009476</v>
      </c>
      <c r="BQ54" s="40">
        <v>0</v>
      </c>
      <c r="BR54" s="40">
        <v>0</v>
      </c>
      <c r="BS54" s="40">
        <v>0</v>
      </c>
      <c r="BT54" s="40">
        <v>0</v>
      </c>
      <c r="BU54" s="40">
        <v>0</v>
      </c>
      <c r="BV54" s="40">
        <v>0</v>
      </c>
      <c r="BW54" s="40">
        <v>0</v>
      </c>
      <c r="BX54" s="40">
        <v>5.7790795195479125</v>
      </c>
      <c r="BY54" s="40"/>
      <c r="BZ54" s="40">
        <v>0</v>
      </c>
      <c r="CA54" s="40">
        <v>0</v>
      </c>
      <c r="CB54" s="40">
        <v>6.3154553580725832</v>
      </c>
      <c r="CC54" s="40">
        <v>5.7790795195479125</v>
      </c>
      <c r="CD54" s="73">
        <v>1.092813368757146</v>
      </c>
      <c r="CE54" s="40">
        <v>34.204409002665578</v>
      </c>
      <c r="CF54" s="40">
        <v>9.6507844193338285E-2</v>
      </c>
      <c r="CG54" s="40">
        <v>0</v>
      </c>
      <c r="CH54" s="40">
        <v>9.6507844193338285E-2</v>
      </c>
      <c r="CI54" s="40">
        <v>4.8253473537081667E-3</v>
      </c>
      <c r="CJ54" s="40">
        <v>0</v>
      </c>
      <c r="CK54" s="40">
        <v>4.8253473537081667E-3</v>
      </c>
      <c r="CL54" s="40"/>
      <c r="CM54" s="40">
        <v>0</v>
      </c>
      <c r="CN54" s="40"/>
      <c r="CO54" s="40">
        <v>0</v>
      </c>
      <c r="CP54" s="40">
        <v>0</v>
      </c>
      <c r="CQ54" s="40">
        <v>0</v>
      </c>
      <c r="CR54" s="40">
        <v>0</v>
      </c>
      <c r="CS54" s="40">
        <v>0</v>
      </c>
      <c r="CT54" s="40">
        <v>0</v>
      </c>
      <c r="CU54" s="40">
        <v>0</v>
      </c>
      <c r="CV54" s="40">
        <v>9999</v>
      </c>
      <c r="CW54" s="73">
        <v>9999</v>
      </c>
    </row>
    <row r="55" spans="1:131" s="20" customFormat="1">
      <c r="A55" s="20" t="s">
        <v>735</v>
      </c>
      <c r="B55" s="20" t="s">
        <v>735</v>
      </c>
      <c r="C55" s="40">
        <v>10</v>
      </c>
      <c r="D55" s="40">
        <v>9.4549775819210993</v>
      </c>
      <c r="E55" s="40">
        <v>0</v>
      </c>
      <c r="F55" s="40">
        <v>3.1083153124410461</v>
      </c>
      <c r="G55" s="40">
        <v>0</v>
      </c>
      <c r="H55" s="40">
        <v>0</v>
      </c>
      <c r="I55" s="40" t="s">
        <v>716</v>
      </c>
      <c r="J55" s="40"/>
      <c r="K55" s="40"/>
      <c r="L55" s="40">
        <v>10.158626007806665</v>
      </c>
      <c r="M55" s="40">
        <v>1.3696744567852643E-3</v>
      </c>
      <c r="N55" s="40">
        <v>1.3597887607779025E-3</v>
      </c>
      <c r="O55" s="40">
        <v>0</v>
      </c>
      <c r="P55" s="40">
        <v>0</v>
      </c>
      <c r="Q55" s="40">
        <v>0</v>
      </c>
      <c r="R55" s="40">
        <v>0.61983959573759784</v>
      </c>
      <c r="S55" s="40">
        <v>1.4323550286792694</v>
      </c>
      <c r="T55" s="40">
        <v>0</v>
      </c>
      <c r="U55" s="40">
        <v>3.726884895131044</v>
      </c>
      <c r="V55" s="40" t="s">
        <v>225</v>
      </c>
      <c r="W55" s="40" t="s">
        <v>225</v>
      </c>
      <c r="X55" s="40" t="s">
        <v>225</v>
      </c>
      <c r="Y55" s="40" t="s">
        <v>225</v>
      </c>
      <c r="Z55" s="40">
        <v>0</v>
      </c>
      <c r="AA55" s="40">
        <v>0</v>
      </c>
      <c r="AB55" s="40">
        <v>0</v>
      </c>
      <c r="AC55" s="40">
        <v>0</v>
      </c>
      <c r="AD55" s="40">
        <v>0</v>
      </c>
      <c r="AE55" s="40">
        <v>0</v>
      </c>
      <c r="AF55" s="40">
        <v>0</v>
      </c>
      <c r="AG55" s="40">
        <v>0</v>
      </c>
      <c r="AH55" s="40">
        <v>0.61983959573759784</v>
      </c>
      <c r="AI55" s="40">
        <v>1.4323550286792694</v>
      </c>
      <c r="AJ55" s="40">
        <v>0</v>
      </c>
      <c r="AK55" s="40">
        <v>3.726884895131044</v>
      </c>
      <c r="AL55" s="40">
        <v>5.7790795195479117</v>
      </c>
      <c r="AM55" s="40">
        <v>5.2586038002716338</v>
      </c>
      <c r="AN55" s="40">
        <v>0.48397239420603</v>
      </c>
      <c r="AO55" s="40">
        <v>0</v>
      </c>
      <c r="AP55" s="40">
        <v>0</v>
      </c>
      <c r="AQ55" s="40">
        <v>5.7425761944776639</v>
      </c>
      <c r="AR55" s="40">
        <v>0.61983959573759784</v>
      </c>
      <c r="AS55" s="73">
        <v>9.2646165781714913</v>
      </c>
      <c r="AT55" s="40">
        <v>5.2586038002716338</v>
      </c>
      <c r="AU55" s="40">
        <v>0.57287916359491764</v>
      </c>
      <c r="AV55" s="40">
        <v>0</v>
      </c>
      <c r="AW55" s="40">
        <v>0</v>
      </c>
      <c r="AX55" s="40">
        <v>5.8314829638665513</v>
      </c>
      <c r="AY55" s="40">
        <v>1.4323550286792694</v>
      </c>
      <c r="AZ55" s="73">
        <v>4.0712552733825929</v>
      </c>
      <c r="BA55" s="40">
        <v>5.2586038002716338</v>
      </c>
      <c r="BB55" s="40">
        <v>1.0568515578009476</v>
      </c>
      <c r="BC55" s="40">
        <v>0</v>
      </c>
      <c r="BD55" s="40">
        <v>0</v>
      </c>
      <c r="BE55" s="40">
        <v>6.3154553580725814</v>
      </c>
      <c r="BF55" s="40">
        <v>2.0521946244168672</v>
      </c>
      <c r="BG55" s="40">
        <v>7.2095463464037186</v>
      </c>
      <c r="BH55" s="73">
        <v>3.0774154083300571</v>
      </c>
      <c r="BI55" s="40">
        <v>4.4896703887231206</v>
      </c>
      <c r="BJ55" s="40">
        <v>10.374945393327826</v>
      </c>
      <c r="BK55" s="40">
        <v>0</v>
      </c>
      <c r="BL55" s="40">
        <v>26.994862656261851</v>
      </c>
      <c r="BM55" s="40">
        <v>41.859478438312799</v>
      </c>
      <c r="BN55" s="40">
        <v>5.2586038002716338</v>
      </c>
      <c r="BO55" s="40">
        <v>0</v>
      </c>
      <c r="BP55" s="40">
        <v>1.0568515578009476</v>
      </c>
      <c r="BQ55" s="40">
        <v>0</v>
      </c>
      <c r="BR55" s="40">
        <v>0</v>
      </c>
      <c r="BS55" s="40">
        <v>0</v>
      </c>
      <c r="BT55" s="40">
        <v>0</v>
      </c>
      <c r="BU55" s="40">
        <v>0</v>
      </c>
      <c r="BV55" s="40">
        <v>0</v>
      </c>
      <c r="BW55" s="40">
        <v>0</v>
      </c>
      <c r="BX55" s="40">
        <v>5.7790795195479117</v>
      </c>
      <c r="BY55" s="40"/>
      <c r="BZ55" s="40">
        <v>0</v>
      </c>
      <c r="CA55" s="40">
        <v>0</v>
      </c>
      <c r="CB55" s="40">
        <v>6.3154553580725814</v>
      </c>
      <c r="CC55" s="40">
        <v>5.7790795195479117</v>
      </c>
      <c r="CD55" s="73">
        <v>1.092813368757146</v>
      </c>
      <c r="CE55" s="40">
        <v>34.204409002665578</v>
      </c>
      <c r="CF55" s="40">
        <v>9.6507844193338285E-2</v>
      </c>
      <c r="CG55" s="40">
        <v>0</v>
      </c>
      <c r="CH55" s="40">
        <v>9.6507844193338285E-2</v>
      </c>
      <c r="CI55" s="40">
        <v>4.825347353708165E-3</v>
      </c>
      <c r="CJ55" s="40">
        <v>0</v>
      </c>
      <c r="CK55" s="40">
        <v>4.825347353708165E-3</v>
      </c>
      <c r="CL55" s="40"/>
      <c r="CM55" s="40">
        <v>0</v>
      </c>
      <c r="CN55" s="40"/>
      <c r="CO55" s="40">
        <v>0</v>
      </c>
      <c r="CP55" s="40">
        <v>0</v>
      </c>
      <c r="CQ55" s="40">
        <v>0</v>
      </c>
      <c r="CR55" s="40">
        <v>0</v>
      </c>
      <c r="CS55" s="40">
        <v>0</v>
      </c>
      <c r="CT55" s="40">
        <v>0</v>
      </c>
      <c r="CU55" s="40">
        <v>0</v>
      </c>
      <c r="CV55" s="40">
        <v>9999</v>
      </c>
      <c r="CW55" s="73">
        <v>9999</v>
      </c>
    </row>
    <row r="56" spans="1:131" s="20" customFormat="1">
      <c r="A56" s="20" t="s">
        <v>734</v>
      </c>
      <c r="B56" s="20" t="s">
        <v>734</v>
      </c>
      <c r="C56" s="40">
        <v>10</v>
      </c>
      <c r="D56" s="40">
        <v>9.454977581921101</v>
      </c>
      <c r="E56" s="40">
        <v>0</v>
      </c>
      <c r="F56" s="40">
        <v>3.1083153124410465</v>
      </c>
      <c r="G56" s="40">
        <v>0</v>
      </c>
      <c r="H56" s="40">
        <v>0</v>
      </c>
      <c r="I56" s="40" t="s">
        <v>716</v>
      </c>
      <c r="J56" s="40"/>
      <c r="K56" s="40"/>
      <c r="L56" s="40">
        <v>10.158626007806667</v>
      </c>
      <c r="M56" s="40">
        <v>1.3696744567852645E-3</v>
      </c>
      <c r="N56" s="40">
        <v>1.3597887607779027E-3</v>
      </c>
      <c r="O56" s="40">
        <v>0</v>
      </c>
      <c r="P56" s="40">
        <v>0</v>
      </c>
      <c r="Q56" s="40">
        <v>0</v>
      </c>
      <c r="R56" s="40">
        <v>0.61983959573759784</v>
      </c>
      <c r="S56" s="40">
        <v>1.4323550286792697</v>
      </c>
      <c r="T56" s="40">
        <v>0</v>
      </c>
      <c r="U56" s="40">
        <v>3.7268848951310449</v>
      </c>
      <c r="V56" s="40" t="s">
        <v>225</v>
      </c>
      <c r="W56" s="40" t="s">
        <v>225</v>
      </c>
      <c r="X56" s="40" t="s">
        <v>225</v>
      </c>
      <c r="Y56" s="40" t="s">
        <v>225</v>
      </c>
      <c r="Z56" s="40">
        <v>0</v>
      </c>
      <c r="AA56" s="40">
        <v>0</v>
      </c>
      <c r="AB56" s="40">
        <v>0</v>
      </c>
      <c r="AC56" s="40">
        <v>0</v>
      </c>
      <c r="AD56" s="40">
        <v>0</v>
      </c>
      <c r="AE56" s="40">
        <v>0</v>
      </c>
      <c r="AF56" s="40">
        <v>0</v>
      </c>
      <c r="AG56" s="40">
        <v>0</v>
      </c>
      <c r="AH56" s="40">
        <v>0.61983959573759784</v>
      </c>
      <c r="AI56" s="40">
        <v>1.4323550286792697</v>
      </c>
      <c r="AJ56" s="40">
        <v>0</v>
      </c>
      <c r="AK56" s="40">
        <v>3.7268848951310449</v>
      </c>
      <c r="AL56" s="40">
        <v>5.7790795195479125</v>
      </c>
      <c r="AM56" s="40">
        <v>5.2586038002716355</v>
      </c>
      <c r="AN56" s="40">
        <v>0.48397239420603011</v>
      </c>
      <c r="AO56" s="40">
        <v>0</v>
      </c>
      <c r="AP56" s="40">
        <v>0</v>
      </c>
      <c r="AQ56" s="40">
        <v>5.7425761944776657</v>
      </c>
      <c r="AR56" s="40">
        <v>0.61983959573759784</v>
      </c>
      <c r="AS56" s="73">
        <v>9.2646165781714931</v>
      </c>
      <c r="AT56" s="40">
        <v>5.2586038002716355</v>
      </c>
      <c r="AU56" s="40">
        <v>0.57287916359491764</v>
      </c>
      <c r="AV56" s="40">
        <v>0</v>
      </c>
      <c r="AW56" s="40">
        <v>0</v>
      </c>
      <c r="AX56" s="40">
        <v>5.8314829638665531</v>
      </c>
      <c r="AY56" s="40">
        <v>1.4323550286792697</v>
      </c>
      <c r="AZ56" s="73">
        <v>4.0712552733825937</v>
      </c>
      <c r="BA56" s="40">
        <v>5.2586038002716355</v>
      </c>
      <c r="BB56" s="40">
        <v>1.0568515578009476</v>
      </c>
      <c r="BC56" s="40">
        <v>0</v>
      </c>
      <c r="BD56" s="40">
        <v>0</v>
      </c>
      <c r="BE56" s="40">
        <v>6.3154553580725832</v>
      </c>
      <c r="BF56" s="40">
        <v>2.0521946244168676</v>
      </c>
      <c r="BG56" s="40">
        <v>7.2095463464037239</v>
      </c>
      <c r="BH56" s="73">
        <v>3.0774154083300571</v>
      </c>
      <c r="BI56" s="40">
        <v>4.4896703887231197</v>
      </c>
      <c r="BJ56" s="40">
        <v>10.374945393327826</v>
      </c>
      <c r="BK56" s="40">
        <v>0</v>
      </c>
      <c r="BL56" s="40">
        <v>26.994862656261855</v>
      </c>
      <c r="BM56" s="40">
        <v>41.859478438312799</v>
      </c>
      <c r="BN56" s="40">
        <v>5.2586038002716355</v>
      </c>
      <c r="BO56" s="40">
        <v>0</v>
      </c>
      <c r="BP56" s="40">
        <v>1.0568515578009476</v>
      </c>
      <c r="BQ56" s="40">
        <v>0</v>
      </c>
      <c r="BR56" s="40">
        <v>0</v>
      </c>
      <c r="BS56" s="40">
        <v>0</v>
      </c>
      <c r="BT56" s="40">
        <v>0</v>
      </c>
      <c r="BU56" s="40">
        <v>0</v>
      </c>
      <c r="BV56" s="40">
        <v>0</v>
      </c>
      <c r="BW56" s="40">
        <v>0</v>
      </c>
      <c r="BX56" s="40">
        <v>5.7790795195479125</v>
      </c>
      <c r="BY56" s="40"/>
      <c r="BZ56" s="40">
        <v>0</v>
      </c>
      <c r="CA56" s="40">
        <v>0</v>
      </c>
      <c r="CB56" s="40">
        <v>6.3154553580725832</v>
      </c>
      <c r="CC56" s="40">
        <v>5.7790795195479125</v>
      </c>
      <c r="CD56" s="73">
        <v>1.092813368757146</v>
      </c>
      <c r="CE56" s="40">
        <v>34.204409002665578</v>
      </c>
      <c r="CF56" s="40">
        <v>9.6507844193338285E-2</v>
      </c>
      <c r="CG56" s="40">
        <v>0</v>
      </c>
      <c r="CH56" s="40">
        <v>9.6507844193338285E-2</v>
      </c>
      <c r="CI56" s="40">
        <v>4.8253473537081667E-3</v>
      </c>
      <c r="CJ56" s="40">
        <v>0</v>
      </c>
      <c r="CK56" s="40">
        <v>4.8253473537081667E-3</v>
      </c>
      <c r="CL56" s="40"/>
      <c r="CM56" s="40">
        <v>0</v>
      </c>
      <c r="CN56" s="40"/>
      <c r="CO56" s="40">
        <v>0</v>
      </c>
      <c r="CP56" s="40">
        <v>0</v>
      </c>
      <c r="CQ56" s="40">
        <v>0</v>
      </c>
      <c r="CR56" s="40">
        <v>0</v>
      </c>
      <c r="CS56" s="40">
        <v>0</v>
      </c>
      <c r="CT56" s="40">
        <v>0</v>
      </c>
      <c r="CU56" s="40">
        <v>0</v>
      </c>
      <c r="CV56" s="40">
        <v>9999</v>
      </c>
      <c r="CW56" s="73">
        <v>9999</v>
      </c>
    </row>
    <row r="57" spans="1:131" s="20" customFormat="1">
      <c r="A57" s="20" t="s">
        <v>724</v>
      </c>
      <c r="B57" s="20" t="s">
        <v>724</v>
      </c>
      <c r="C57" s="40">
        <v>10</v>
      </c>
      <c r="D57" s="40">
        <v>7.5686072452063842</v>
      </c>
      <c r="E57" s="40">
        <v>0</v>
      </c>
      <c r="F57" s="40">
        <v>1.6587818490520578</v>
      </c>
      <c r="G57" s="40">
        <v>0</v>
      </c>
      <c r="H57" s="40">
        <v>0</v>
      </c>
      <c r="I57" s="40" t="s">
        <v>716</v>
      </c>
      <c r="J57" s="40"/>
      <c r="K57" s="40"/>
      <c r="L57" s="40">
        <v>8.1318701961856377</v>
      </c>
      <c r="M57" s="40">
        <v>1.0964095818715583E-3</v>
      </c>
      <c r="N57" s="40">
        <v>1.0884961891874452E-3</v>
      </c>
      <c r="O57" s="40">
        <v>0</v>
      </c>
      <c r="P57" s="40">
        <v>0</v>
      </c>
      <c r="Q57" s="40">
        <v>0</v>
      </c>
      <c r="R57" s="40">
        <v>0.33078325954191418</v>
      </c>
      <c r="S57" s="40">
        <v>0.76438980095159681</v>
      </c>
      <c r="T57" s="40">
        <v>0</v>
      </c>
      <c r="U57" s="40">
        <v>1.9888873541258245</v>
      </c>
      <c r="V57" s="40" t="s">
        <v>225</v>
      </c>
      <c r="W57" s="40" t="s">
        <v>225</v>
      </c>
      <c r="X57" s="40" t="s">
        <v>225</v>
      </c>
      <c r="Y57" s="40" t="s">
        <v>225</v>
      </c>
      <c r="Z57" s="40">
        <v>0</v>
      </c>
      <c r="AA57" s="40">
        <v>0</v>
      </c>
      <c r="AB57" s="40">
        <v>0</v>
      </c>
      <c r="AC57" s="40">
        <v>0</v>
      </c>
      <c r="AD57" s="40">
        <v>0</v>
      </c>
      <c r="AE57" s="40">
        <v>0</v>
      </c>
      <c r="AF57" s="40">
        <v>0</v>
      </c>
      <c r="AG57" s="40">
        <v>0</v>
      </c>
      <c r="AH57" s="40">
        <v>0.33078325954191418</v>
      </c>
      <c r="AI57" s="40">
        <v>0.76438980095159681</v>
      </c>
      <c r="AJ57" s="40">
        <v>0</v>
      </c>
      <c r="AK57" s="40">
        <v>1.9888873541258245</v>
      </c>
      <c r="AL57" s="40">
        <v>3.0840604146193353</v>
      </c>
      <c r="AM57" s="40">
        <v>4.2094554405404452</v>
      </c>
      <c r="AN57" s="40">
        <v>0.38741466465998509</v>
      </c>
      <c r="AO57" s="40">
        <v>0</v>
      </c>
      <c r="AP57" s="40">
        <v>0</v>
      </c>
      <c r="AQ57" s="40">
        <v>4.5968701052004306</v>
      </c>
      <c r="AR57" s="40">
        <v>0.33078325954191418</v>
      </c>
      <c r="AS57" s="73">
        <v>13.896924867257233</v>
      </c>
      <c r="AT57" s="40">
        <v>4.2094554405404452</v>
      </c>
      <c r="AU57" s="40">
        <v>0.458583571525643</v>
      </c>
      <c r="AV57" s="40">
        <v>0</v>
      </c>
      <c r="AW57" s="40">
        <v>0</v>
      </c>
      <c r="AX57" s="40">
        <v>4.668039012066088</v>
      </c>
      <c r="AY57" s="40">
        <v>0.76438980095159681</v>
      </c>
      <c r="AZ57" s="73">
        <v>6.1068829100738888</v>
      </c>
      <c r="BA57" s="40">
        <v>4.2094554405404452</v>
      </c>
      <c r="BB57" s="40">
        <v>0.84599823618562808</v>
      </c>
      <c r="BC57" s="40">
        <v>0</v>
      </c>
      <c r="BD57" s="40">
        <v>0</v>
      </c>
      <c r="BE57" s="40">
        <v>5.0554536767260734</v>
      </c>
      <c r="BF57" s="40">
        <v>1.095173060493511</v>
      </c>
      <c r="BG57" s="40">
        <v>2.2546744190534103</v>
      </c>
      <c r="BH57" s="73">
        <v>4.6161231124950843</v>
      </c>
      <c r="BI57" s="40">
        <v>2.9931135924820813</v>
      </c>
      <c r="BJ57" s="40">
        <v>6.9166302622185514</v>
      </c>
      <c r="BK57" s="40">
        <v>0</v>
      </c>
      <c r="BL57" s="40">
        <v>17.996575104174571</v>
      </c>
      <c r="BM57" s="40">
        <v>27.906318958875204</v>
      </c>
      <c r="BN57" s="40">
        <v>4.2094554405404452</v>
      </c>
      <c r="BO57" s="40">
        <v>0</v>
      </c>
      <c r="BP57" s="40">
        <v>0.84599823618562808</v>
      </c>
      <c r="BQ57" s="40">
        <v>0</v>
      </c>
      <c r="BR57" s="40">
        <v>0</v>
      </c>
      <c r="BS57" s="40">
        <v>0</v>
      </c>
      <c r="BT57" s="40">
        <v>0</v>
      </c>
      <c r="BU57" s="40">
        <v>0</v>
      </c>
      <c r="BV57" s="40">
        <v>0</v>
      </c>
      <c r="BW57" s="40">
        <v>0</v>
      </c>
      <c r="BX57" s="40">
        <v>3.0840604146193353</v>
      </c>
      <c r="BY57" s="40"/>
      <c r="BZ57" s="40">
        <v>0</v>
      </c>
      <c r="CA57" s="40">
        <v>0</v>
      </c>
      <c r="CB57" s="40">
        <v>5.0554536767260734</v>
      </c>
      <c r="CC57" s="40">
        <v>3.0840604146193353</v>
      </c>
      <c r="CD57" s="73">
        <v>1.6392200531357186</v>
      </c>
      <c r="CE57" s="40">
        <v>20.25124952322798</v>
      </c>
      <c r="CF57" s="40">
        <v>7.725348499795559E-2</v>
      </c>
      <c r="CG57" s="40">
        <v>0</v>
      </c>
      <c r="CH57" s="40">
        <v>7.725348499795559E-2</v>
      </c>
      <c r="CI57" s="40">
        <v>3.8626383431881769E-3</v>
      </c>
      <c r="CJ57" s="40">
        <v>0</v>
      </c>
      <c r="CK57" s="40">
        <v>3.8626383431881769E-3</v>
      </c>
      <c r="CL57" s="40"/>
      <c r="CM57" s="40">
        <v>0</v>
      </c>
      <c r="CN57" s="40"/>
      <c r="CO57" s="40">
        <v>0</v>
      </c>
      <c r="CP57" s="40">
        <v>0</v>
      </c>
      <c r="CQ57" s="40">
        <v>0</v>
      </c>
      <c r="CR57" s="40">
        <v>0</v>
      </c>
      <c r="CS57" s="40">
        <v>0</v>
      </c>
      <c r="CT57" s="40">
        <v>0</v>
      </c>
      <c r="CU57" s="40">
        <v>0</v>
      </c>
      <c r="CV57" s="40">
        <v>9999</v>
      </c>
      <c r="CW57" s="73">
        <v>9999</v>
      </c>
    </row>
    <row r="58" spans="1:131" s="20" customFormat="1">
      <c r="A58" s="20" t="s">
        <v>726</v>
      </c>
      <c r="B58" s="20" t="s">
        <v>726</v>
      </c>
      <c r="C58" s="40">
        <v>10</v>
      </c>
      <c r="D58" s="40">
        <v>7.5686072452063851</v>
      </c>
      <c r="E58" s="40">
        <v>0</v>
      </c>
      <c r="F58" s="40">
        <v>1.6587818490520581</v>
      </c>
      <c r="G58" s="40">
        <v>0</v>
      </c>
      <c r="H58" s="40">
        <v>0</v>
      </c>
      <c r="I58" s="40" t="s">
        <v>716</v>
      </c>
      <c r="J58" s="40"/>
      <c r="K58" s="40"/>
      <c r="L58" s="40">
        <v>8.1318701961856377</v>
      </c>
      <c r="M58" s="40">
        <v>1.0964095818715583E-3</v>
      </c>
      <c r="N58" s="40">
        <v>1.0884961891874454E-3</v>
      </c>
      <c r="O58" s="40">
        <v>0</v>
      </c>
      <c r="P58" s="40">
        <v>0</v>
      </c>
      <c r="Q58" s="40">
        <v>0</v>
      </c>
      <c r="R58" s="40">
        <v>0.33078325954191423</v>
      </c>
      <c r="S58" s="40">
        <v>0.76438980095159692</v>
      </c>
      <c r="T58" s="40">
        <v>0</v>
      </c>
      <c r="U58" s="40">
        <v>1.9888873541258247</v>
      </c>
      <c r="V58" s="40" t="s">
        <v>225</v>
      </c>
      <c r="W58" s="40" t="s">
        <v>225</v>
      </c>
      <c r="X58" s="40" t="s">
        <v>225</v>
      </c>
      <c r="Y58" s="40" t="s">
        <v>225</v>
      </c>
      <c r="Z58" s="40">
        <v>0</v>
      </c>
      <c r="AA58" s="40">
        <v>0</v>
      </c>
      <c r="AB58" s="40">
        <v>0</v>
      </c>
      <c r="AC58" s="40">
        <v>0</v>
      </c>
      <c r="AD58" s="40">
        <v>0</v>
      </c>
      <c r="AE58" s="40">
        <v>0</v>
      </c>
      <c r="AF58" s="40">
        <v>0</v>
      </c>
      <c r="AG58" s="40">
        <v>0</v>
      </c>
      <c r="AH58" s="40">
        <v>0.33078325954191423</v>
      </c>
      <c r="AI58" s="40">
        <v>0.76438980095159692</v>
      </c>
      <c r="AJ58" s="40">
        <v>0</v>
      </c>
      <c r="AK58" s="40">
        <v>1.9888873541258247</v>
      </c>
      <c r="AL58" s="40">
        <v>3.0840604146193358</v>
      </c>
      <c r="AM58" s="40">
        <v>4.2094554405404452</v>
      </c>
      <c r="AN58" s="40">
        <v>0.38741466465998509</v>
      </c>
      <c r="AO58" s="40">
        <v>0</v>
      </c>
      <c r="AP58" s="40">
        <v>0</v>
      </c>
      <c r="AQ58" s="40">
        <v>4.5968701052004306</v>
      </c>
      <c r="AR58" s="40">
        <v>0.33078325954191423</v>
      </c>
      <c r="AS58" s="73">
        <v>13.896924867257232</v>
      </c>
      <c r="AT58" s="40">
        <v>4.2094554405404452</v>
      </c>
      <c r="AU58" s="40">
        <v>0.45858357152564305</v>
      </c>
      <c r="AV58" s="40">
        <v>0</v>
      </c>
      <c r="AW58" s="40">
        <v>0</v>
      </c>
      <c r="AX58" s="40">
        <v>4.668039012066088</v>
      </c>
      <c r="AY58" s="40">
        <v>0.76438980095159692</v>
      </c>
      <c r="AZ58" s="73">
        <v>6.1068829100738879</v>
      </c>
      <c r="BA58" s="40">
        <v>4.2094554405404452</v>
      </c>
      <c r="BB58" s="40">
        <v>0.84599823618562819</v>
      </c>
      <c r="BC58" s="40">
        <v>0</v>
      </c>
      <c r="BD58" s="40">
        <v>0</v>
      </c>
      <c r="BE58" s="40">
        <v>5.0554536767260734</v>
      </c>
      <c r="BF58" s="40">
        <v>1.095173060493511</v>
      </c>
      <c r="BG58" s="40">
        <v>2.2546744190534103</v>
      </c>
      <c r="BH58" s="73">
        <v>4.6161231124950843</v>
      </c>
      <c r="BI58" s="40">
        <v>2.9931135924820818</v>
      </c>
      <c r="BJ58" s="40">
        <v>6.9166302622185531</v>
      </c>
      <c r="BK58" s="40">
        <v>0</v>
      </c>
      <c r="BL58" s="40">
        <v>17.996575104174571</v>
      </c>
      <c r="BM58" s="40">
        <v>27.906318958875207</v>
      </c>
      <c r="BN58" s="40">
        <v>4.2094554405404452</v>
      </c>
      <c r="BO58" s="40">
        <v>0</v>
      </c>
      <c r="BP58" s="40">
        <v>0.84599823618562819</v>
      </c>
      <c r="BQ58" s="40">
        <v>0</v>
      </c>
      <c r="BR58" s="40">
        <v>0</v>
      </c>
      <c r="BS58" s="40">
        <v>0</v>
      </c>
      <c r="BT58" s="40">
        <v>0</v>
      </c>
      <c r="BU58" s="40">
        <v>0</v>
      </c>
      <c r="BV58" s="40">
        <v>0</v>
      </c>
      <c r="BW58" s="40">
        <v>0</v>
      </c>
      <c r="BX58" s="40">
        <v>3.0840604146193358</v>
      </c>
      <c r="BY58" s="40"/>
      <c r="BZ58" s="40">
        <v>0</v>
      </c>
      <c r="CA58" s="40">
        <v>0</v>
      </c>
      <c r="CB58" s="40">
        <v>5.0554536767260734</v>
      </c>
      <c r="CC58" s="40">
        <v>3.0840604146193358</v>
      </c>
      <c r="CD58" s="73">
        <v>1.6392200531357184</v>
      </c>
      <c r="CE58" s="40">
        <v>20.251249523227983</v>
      </c>
      <c r="CF58" s="40">
        <v>7.7253484997955604E-2</v>
      </c>
      <c r="CG58" s="40">
        <v>0</v>
      </c>
      <c r="CH58" s="40">
        <v>7.7253484997955604E-2</v>
      </c>
      <c r="CI58" s="40">
        <v>3.8626383431881778E-3</v>
      </c>
      <c r="CJ58" s="40">
        <v>0</v>
      </c>
      <c r="CK58" s="40">
        <v>3.8626383431881778E-3</v>
      </c>
      <c r="CL58" s="40"/>
      <c r="CM58" s="40">
        <v>0</v>
      </c>
      <c r="CN58" s="40"/>
      <c r="CO58" s="40">
        <v>0</v>
      </c>
      <c r="CP58" s="40">
        <v>0</v>
      </c>
      <c r="CQ58" s="40">
        <v>0</v>
      </c>
      <c r="CR58" s="40">
        <v>0</v>
      </c>
      <c r="CS58" s="40">
        <v>0</v>
      </c>
      <c r="CT58" s="40">
        <v>0</v>
      </c>
      <c r="CU58" s="40">
        <v>0</v>
      </c>
      <c r="CV58" s="40">
        <v>9999</v>
      </c>
      <c r="CW58" s="73">
        <v>9999</v>
      </c>
    </row>
    <row r="59" spans="1:131" s="20" customFormat="1">
      <c r="A59" s="20" t="s">
        <v>727</v>
      </c>
      <c r="B59" s="20" t="s">
        <v>727</v>
      </c>
      <c r="C59" s="40">
        <v>10</v>
      </c>
      <c r="D59" s="40">
        <v>7.5686072452063851</v>
      </c>
      <c r="E59" s="40">
        <v>0</v>
      </c>
      <c r="F59" s="40">
        <v>1.6587818490520581</v>
      </c>
      <c r="G59" s="40">
        <v>0</v>
      </c>
      <c r="H59" s="40">
        <v>0</v>
      </c>
      <c r="I59" s="40" t="s">
        <v>716</v>
      </c>
      <c r="J59" s="40"/>
      <c r="K59" s="40"/>
      <c r="L59" s="40">
        <v>8.1318701961856377</v>
      </c>
      <c r="M59" s="40">
        <v>1.0964095818715583E-3</v>
      </c>
      <c r="N59" s="40">
        <v>1.0884961891874454E-3</v>
      </c>
      <c r="O59" s="40">
        <v>0</v>
      </c>
      <c r="P59" s="40">
        <v>0</v>
      </c>
      <c r="Q59" s="40">
        <v>0</v>
      </c>
      <c r="R59" s="40">
        <v>0.33078325954191423</v>
      </c>
      <c r="S59" s="40">
        <v>0.76438980095159692</v>
      </c>
      <c r="T59" s="40">
        <v>0</v>
      </c>
      <c r="U59" s="40">
        <v>1.9888873541258247</v>
      </c>
      <c r="V59" s="40" t="s">
        <v>225</v>
      </c>
      <c r="W59" s="40" t="s">
        <v>225</v>
      </c>
      <c r="X59" s="40" t="s">
        <v>225</v>
      </c>
      <c r="Y59" s="40" t="s">
        <v>225</v>
      </c>
      <c r="Z59" s="40">
        <v>0</v>
      </c>
      <c r="AA59" s="40">
        <v>0</v>
      </c>
      <c r="AB59" s="40">
        <v>0</v>
      </c>
      <c r="AC59" s="40">
        <v>0</v>
      </c>
      <c r="AD59" s="40">
        <v>0</v>
      </c>
      <c r="AE59" s="40">
        <v>0</v>
      </c>
      <c r="AF59" s="40">
        <v>0</v>
      </c>
      <c r="AG59" s="40">
        <v>0</v>
      </c>
      <c r="AH59" s="40">
        <v>0.33078325954191423</v>
      </c>
      <c r="AI59" s="40">
        <v>0.76438980095159692</v>
      </c>
      <c r="AJ59" s="40">
        <v>0</v>
      </c>
      <c r="AK59" s="40">
        <v>1.9888873541258247</v>
      </c>
      <c r="AL59" s="40">
        <v>3.0840604146193358</v>
      </c>
      <c r="AM59" s="40">
        <v>4.2094554405404452</v>
      </c>
      <c r="AN59" s="40">
        <v>0.38741466465998509</v>
      </c>
      <c r="AO59" s="40">
        <v>0</v>
      </c>
      <c r="AP59" s="40">
        <v>0</v>
      </c>
      <c r="AQ59" s="40">
        <v>4.5968701052004306</v>
      </c>
      <c r="AR59" s="40">
        <v>0.33078325954191423</v>
      </c>
      <c r="AS59" s="73">
        <v>13.896924867257232</v>
      </c>
      <c r="AT59" s="40">
        <v>4.2094554405404452</v>
      </c>
      <c r="AU59" s="40">
        <v>0.45858357152564305</v>
      </c>
      <c r="AV59" s="40">
        <v>0</v>
      </c>
      <c r="AW59" s="40">
        <v>0</v>
      </c>
      <c r="AX59" s="40">
        <v>4.668039012066088</v>
      </c>
      <c r="AY59" s="40">
        <v>0.76438980095159692</v>
      </c>
      <c r="AZ59" s="73">
        <v>6.1068829100738879</v>
      </c>
      <c r="BA59" s="40">
        <v>4.2094554405404452</v>
      </c>
      <c r="BB59" s="40">
        <v>0.84599823618562819</v>
      </c>
      <c r="BC59" s="40">
        <v>0</v>
      </c>
      <c r="BD59" s="40">
        <v>0</v>
      </c>
      <c r="BE59" s="40">
        <v>5.0554536767260734</v>
      </c>
      <c r="BF59" s="40">
        <v>1.095173060493511</v>
      </c>
      <c r="BG59" s="40">
        <v>2.2546744190534103</v>
      </c>
      <c r="BH59" s="73">
        <v>4.6161231124950843</v>
      </c>
      <c r="BI59" s="40">
        <v>2.9931135924820818</v>
      </c>
      <c r="BJ59" s="40">
        <v>6.9166302622185531</v>
      </c>
      <c r="BK59" s="40">
        <v>0</v>
      </c>
      <c r="BL59" s="40">
        <v>17.996575104174571</v>
      </c>
      <c r="BM59" s="40">
        <v>27.906318958875207</v>
      </c>
      <c r="BN59" s="40">
        <v>4.2094554405404452</v>
      </c>
      <c r="BO59" s="40">
        <v>0</v>
      </c>
      <c r="BP59" s="40">
        <v>0.84599823618562819</v>
      </c>
      <c r="BQ59" s="40">
        <v>0</v>
      </c>
      <c r="BR59" s="40">
        <v>0</v>
      </c>
      <c r="BS59" s="40">
        <v>0</v>
      </c>
      <c r="BT59" s="40">
        <v>0</v>
      </c>
      <c r="BU59" s="40">
        <v>0</v>
      </c>
      <c r="BV59" s="40">
        <v>0</v>
      </c>
      <c r="BW59" s="40">
        <v>0</v>
      </c>
      <c r="BX59" s="40">
        <v>3.0840604146193358</v>
      </c>
      <c r="BY59" s="40"/>
      <c r="BZ59" s="40">
        <v>0</v>
      </c>
      <c r="CA59" s="40">
        <v>0</v>
      </c>
      <c r="CB59" s="40">
        <v>5.0554536767260734</v>
      </c>
      <c r="CC59" s="40">
        <v>3.0840604146193358</v>
      </c>
      <c r="CD59" s="73">
        <v>1.6392200531357184</v>
      </c>
      <c r="CE59" s="40">
        <v>20.251249523227983</v>
      </c>
      <c r="CF59" s="40">
        <v>7.7253484997955604E-2</v>
      </c>
      <c r="CG59" s="40">
        <v>0</v>
      </c>
      <c r="CH59" s="40">
        <v>7.7253484997955604E-2</v>
      </c>
      <c r="CI59" s="40">
        <v>3.8626383431881778E-3</v>
      </c>
      <c r="CJ59" s="40">
        <v>0</v>
      </c>
      <c r="CK59" s="40">
        <v>3.8626383431881778E-3</v>
      </c>
      <c r="CL59" s="40"/>
      <c r="CM59" s="40">
        <v>0</v>
      </c>
      <c r="CN59" s="40"/>
      <c r="CO59" s="40">
        <v>0</v>
      </c>
      <c r="CP59" s="40">
        <v>0</v>
      </c>
      <c r="CQ59" s="40">
        <v>0</v>
      </c>
      <c r="CR59" s="40">
        <v>0</v>
      </c>
      <c r="CS59" s="40">
        <v>0</v>
      </c>
      <c r="CT59" s="40">
        <v>0</v>
      </c>
      <c r="CU59" s="40">
        <v>0</v>
      </c>
      <c r="CV59" s="40">
        <v>9999</v>
      </c>
      <c r="CW59" s="73">
        <v>9999</v>
      </c>
    </row>
    <row r="60" spans="1:131" s="20" customFormat="1">
      <c r="A60" s="20" t="s">
        <v>725</v>
      </c>
      <c r="B60" s="20" t="s">
        <v>725</v>
      </c>
      <c r="C60" s="40">
        <v>10</v>
      </c>
      <c r="D60" s="40">
        <v>7.5686072452063842</v>
      </c>
      <c r="E60" s="40">
        <v>0</v>
      </c>
      <c r="F60" s="40">
        <v>1.6587818490520576</v>
      </c>
      <c r="G60" s="40">
        <v>0</v>
      </c>
      <c r="H60" s="40">
        <v>0</v>
      </c>
      <c r="I60" s="40" t="s">
        <v>716</v>
      </c>
      <c r="J60" s="40"/>
      <c r="K60" s="40"/>
      <c r="L60" s="40">
        <v>8.1318701961856377</v>
      </c>
      <c r="M60" s="40">
        <v>1.0964095818715583E-3</v>
      </c>
      <c r="N60" s="40">
        <v>1.0884961891874452E-3</v>
      </c>
      <c r="O60" s="40">
        <v>0</v>
      </c>
      <c r="P60" s="40">
        <v>0</v>
      </c>
      <c r="Q60" s="40">
        <v>0</v>
      </c>
      <c r="R60" s="40">
        <v>0.33078325954191412</v>
      </c>
      <c r="S60" s="40">
        <v>0.7643898009515967</v>
      </c>
      <c r="T60" s="40">
        <v>0</v>
      </c>
      <c r="U60" s="40">
        <v>1.9888873541258245</v>
      </c>
      <c r="V60" s="40" t="s">
        <v>225</v>
      </c>
      <c r="W60" s="40" t="s">
        <v>225</v>
      </c>
      <c r="X60" s="40" t="s">
        <v>225</v>
      </c>
      <c r="Y60" s="40" t="s">
        <v>225</v>
      </c>
      <c r="Z60" s="40">
        <v>0</v>
      </c>
      <c r="AA60" s="40">
        <v>0</v>
      </c>
      <c r="AB60" s="40">
        <v>0</v>
      </c>
      <c r="AC60" s="40">
        <v>0</v>
      </c>
      <c r="AD60" s="40">
        <v>0</v>
      </c>
      <c r="AE60" s="40">
        <v>0</v>
      </c>
      <c r="AF60" s="40">
        <v>0</v>
      </c>
      <c r="AG60" s="40">
        <v>0</v>
      </c>
      <c r="AH60" s="40">
        <v>0.33078325954191412</v>
      </c>
      <c r="AI60" s="40">
        <v>0.7643898009515967</v>
      </c>
      <c r="AJ60" s="40">
        <v>0</v>
      </c>
      <c r="AK60" s="40">
        <v>1.9888873541258245</v>
      </c>
      <c r="AL60" s="40">
        <v>3.0840604146193353</v>
      </c>
      <c r="AM60" s="40">
        <v>4.2094554405404452</v>
      </c>
      <c r="AN60" s="40">
        <v>0.38741466465998509</v>
      </c>
      <c r="AO60" s="40">
        <v>0</v>
      </c>
      <c r="AP60" s="40">
        <v>0</v>
      </c>
      <c r="AQ60" s="40">
        <v>4.5968701052004306</v>
      </c>
      <c r="AR60" s="40">
        <v>0.33078325954191412</v>
      </c>
      <c r="AS60" s="73">
        <v>13.896924867257235</v>
      </c>
      <c r="AT60" s="40">
        <v>4.2094554405404452</v>
      </c>
      <c r="AU60" s="40">
        <v>0.458583571525643</v>
      </c>
      <c r="AV60" s="40">
        <v>0</v>
      </c>
      <c r="AW60" s="40">
        <v>0</v>
      </c>
      <c r="AX60" s="40">
        <v>4.668039012066088</v>
      </c>
      <c r="AY60" s="40">
        <v>0.7643898009515967</v>
      </c>
      <c r="AZ60" s="73">
        <v>6.1068829100738897</v>
      </c>
      <c r="BA60" s="40">
        <v>4.2094554405404452</v>
      </c>
      <c r="BB60" s="40">
        <v>0.84599823618562808</v>
      </c>
      <c r="BC60" s="40">
        <v>0</v>
      </c>
      <c r="BD60" s="40">
        <v>0</v>
      </c>
      <c r="BE60" s="40">
        <v>5.0554536767260734</v>
      </c>
      <c r="BF60" s="40">
        <v>1.0951730604935108</v>
      </c>
      <c r="BG60" s="40">
        <v>2.2546744190534058</v>
      </c>
      <c r="BH60" s="73">
        <v>4.6161231124950852</v>
      </c>
      <c r="BI60" s="40">
        <v>2.9931135924820809</v>
      </c>
      <c r="BJ60" s="40">
        <v>6.9166302622185505</v>
      </c>
      <c r="BK60" s="40">
        <v>0</v>
      </c>
      <c r="BL60" s="40">
        <v>17.996575104174571</v>
      </c>
      <c r="BM60" s="40">
        <v>27.906318958875204</v>
      </c>
      <c r="BN60" s="40">
        <v>4.2094554405404452</v>
      </c>
      <c r="BO60" s="40">
        <v>0</v>
      </c>
      <c r="BP60" s="40">
        <v>0.84599823618562808</v>
      </c>
      <c r="BQ60" s="40">
        <v>0</v>
      </c>
      <c r="BR60" s="40">
        <v>0</v>
      </c>
      <c r="BS60" s="40">
        <v>0</v>
      </c>
      <c r="BT60" s="40">
        <v>0</v>
      </c>
      <c r="BU60" s="40">
        <v>0</v>
      </c>
      <c r="BV60" s="40">
        <v>0</v>
      </c>
      <c r="BW60" s="40">
        <v>0</v>
      </c>
      <c r="BX60" s="40">
        <v>3.0840604146193353</v>
      </c>
      <c r="BY60" s="40"/>
      <c r="BZ60" s="40">
        <v>0</v>
      </c>
      <c r="CA60" s="40">
        <v>0</v>
      </c>
      <c r="CB60" s="40">
        <v>5.0554536767260734</v>
      </c>
      <c r="CC60" s="40">
        <v>3.0840604146193353</v>
      </c>
      <c r="CD60" s="73">
        <v>1.6392200531357186</v>
      </c>
      <c r="CE60" s="40">
        <v>20.25124952322798</v>
      </c>
      <c r="CF60" s="40">
        <v>7.725348499795559E-2</v>
      </c>
      <c r="CG60" s="40">
        <v>0</v>
      </c>
      <c r="CH60" s="40">
        <v>7.725348499795559E-2</v>
      </c>
      <c r="CI60" s="40">
        <v>3.8626383431881769E-3</v>
      </c>
      <c r="CJ60" s="40">
        <v>0</v>
      </c>
      <c r="CK60" s="40">
        <v>3.8626383431881769E-3</v>
      </c>
      <c r="CL60" s="40"/>
      <c r="CM60" s="40">
        <v>0</v>
      </c>
      <c r="CN60" s="40"/>
      <c r="CO60" s="40">
        <v>0</v>
      </c>
      <c r="CP60" s="40">
        <v>0</v>
      </c>
      <c r="CQ60" s="40">
        <v>0</v>
      </c>
      <c r="CR60" s="40">
        <v>0</v>
      </c>
      <c r="CS60" s="40">
        <v>0</v>
      </c>
      <c r="CT60" s="40">
        <v>0</v>
      </c>
      <c r="CU60" s="40">
        <v>0</v>
      </c>
      <c r="CV60" s="40">
        <v>9999</v>
      </c>
      <c r="CW60" s="73">
        <v>9999</v>
      </c>
    </row>
    <row r="61" spans="1:131" s="20" customFormat="1">
      <c r="A61" s="20" t="s">
        <v>731</v>
      </c>
      <c r="B61" s="20" t="s">
        <v>731</v>
      </c>
      <c r="C61" s="40">
        <v>10</v>
      </c>
      <c r="D61" s="40">
        <v>3.7571187427270414</v>
      </c>
      <c r="E61" s="40">
        <v>0</v>
      </c>
      <c r="F61" s="40">
        <v>1.2351493821633019</v>
      </c>
      <c r="G61" s="40">
        <v>0</v>
      </c>
      <c r="H61" s="40">
        <v>0</v>
      </c>
      <c r="I61" s="40" t="s">
        <v>716</v>
      </c>
      <c r="J61" s="40"/>
      <c r="K61" s="40"/>
      <c r="L61" s="40">
        <v>4.0367270935961175</v>
      </c>
      <c r="M61" s="40">
        <v>5.442667133195683E-4</v>
      </c>
      <c r="N61" s="40">
        <v>5.4033844025573997E-4</v>
      </c>
      <c r="O61" s="40">
        <v>0</v>
      </c>
      <c r="P61" s="40">
        <v>0</v>
      </c>
      <c r="Q61" s="40">
        <v>0</v>
      </c>
      <c r="R61" s="40">
        <v>0.24630528654906705</v>
      </c>
      <c r="S61" s="40">
        <v>0.56917405439228697</v>
      </c>
      <c r="T61" s="40">
        <v>0</v>
      </c>
      <c r="U61" s="40">
        <v>1.4809500043931465</v>
      </c>
      <c r="V61" s="40" t="s">
        <v>225</v>
      </c>
      <c r="W61" s="40" t="s">
        <v>225</v>
      </c>
      <c r="X61" s="40" t="s">
        <v>225</v>
      </c>
      <c r="Y61" s="40" t="s">
        <v>225</v>
      </c>
      <c r="Z61" s="40">
        <v>0</v>
      </c>
      <c r="AA61" s="40">
        <v>0</v>
      </c>
      <c r="AB61" s="40">
        <v>0</v>
      </c>
      <c r="AC61" s="40">
        <v>0</v>
      </c>
      <c r="AD61" s="40">
        <v>0</v>
      </c>
      <c r="AE61" s="40">
        <v>0</v>
      </c>
      <c r="AF61" s="40">
        <v>0</v>
      </c>
      <c r="AG61" s="40">
        <v>0</v>
      </c>
      <c r="AH61" s="40">
        <v>0.24630528654906705</v>
      </c>
      <c r="AI61" s="40">
        <v>0.56917405439228697</v>
      </c>
      <c r="AJ61" s="40">
        <v>0</v>
      </c>
      <c r="AK61" s="40">
        <v>1.4809500043931465</v>
      </c>
      <c r="AL61" s="40">
        <v>2.2964293453345004</v>
      </c>
      <c r="AM61" s="40">
        <v>2.0896082224831547</v>
      </c>
      <c r="AN61" s="40">
        <v>0.1923158185706135</v>
      </c>
      <c r="AO61" s="40">
        <v>0</v>
      </c>
      <c r="AP61" s="40">
        <v>0</v>
      </c>
      <c r="AQ61" s="40">
        <v>2.281924041053768</v>
      </c>
      <c r="AR61" s="40">
        <v>0.24630528654906705</v>
      </c>
      <c r="AS61" s="73">
        <v>9.2646165781714984</v>
      </c>
      <c r="AT61" s="40">
        <v>2.0896082224831547</v>
      </c>
      <c r="AU61" s="40">
        <v>0.22764464793399625</v>
      </c>
      <c r="AV61" s="40">
        <v>0</v>
      </c>
      <c r="AW61" s="40">
        <v>0</v>
      </c>
      <c r="AX61" s="40">
        <v>2.3172528704171511</v>
      </c>
      <c r="AY61" s="40">
        <v>0.56917405439228697</v>
      </c>
      <c r="AZ61" s="73">
        <v>4.0712552733825964</v>
      </c>
      <c r="BA61" s="40">
        <v>2.0896082224831547</v>
      </c>
      <c r="BB61" s="40">
        <v>0.41996046650460972</v>
      </c>
      <c r="BC61" s="40">
        <v>0</v>
      </c>
      <c r="BD61" s="40">
        <v>0</v>
      </c>
      <c r="BE61" s="40">
        <v>2.5095686889877644</v>
      </c>
      <c r="BF61" s="40">
        <v>0.81547934094135399</v>
      </c>
      <c r="BG61" s="40">
        <v>7.2095463464037275</v>
      </c>
      <c r="BH61" s="73">
        <v>3.0774154083300593</v>
      </c>
      <c r="BI61" s="40">
        <v>4.4896703887231215</v>
      </c>
      <c r="BJ61" s="40">
        <v>10.374945393327829</v>
      </c>
      <c r="BK61" s="40">
        <v>0</v>
      </c>
      <c r="BL61" s="40">
        <v>26.994862656261855</v>
      </c>
      <c r="BM61" s="40">
        <v>41.859478438312806</v>
      </c>
      <c r="BN61" s="40">
        <v>2.0896082224831547</v>
      </c>
      <c r="BO61" s="40">
        <v>0</v>
      </c>
      <c r="BP61" s="40">
        <v>0.41996046650460972</v>
      </c>
      <c r="BQ61" s="40">
        <v>0</v>
      </c>
      <c r="BR61" s="40">
        <v>0</v>
      </c>
      <c r="BS61" s="40">
        <v>0</v>
      </c>
      <c r="BT61" s="40">
        <v>0</v>
      </c>
      <c r="BU61" s="40">
        <v>0</v>
      </c>
      <c r="BV61" s="40">
        <v>0</v>
      </c>
      <c r="BW61" s="40">
        <v>0</v>
      </c>
      <c r="BX61" s="40">
        <v>2.2964293453345004</v>
      </c>
      <c r="BY61" s="40"/>
      <c r="BZ61" s="40">
        <v>0</v>
      </c>
      <c r="CA61" s="40">
        <v>0</v>
      </c>
      <c r="CB61" s="40">
        <v>2.5095686889877644</v>
      </c>
      <c r="CC61" s="40">
        <v>2.2964293453345004</v>
      </c>
      <c r="CD61" s="73">
        <v>1.0928133687571466</v>
      </c>
      <c r="CE61" s="40">
        <v>34.204409002665578</v>
      </c>
      <c r="CF61" s="40">
        <v>3.8349263876868905E-2</v>
      </c>
      <c r="CG61" s="40">
        <v>0</v>
      </c>
      <c r="CH61" s="40">
        <v>3.8349263876868905E-2</v>
      </c>
      <c r="CI61" s="40">
        <v>1.9174453694581555E-3</v>
      </c>
      <c r="CJ61" s="40">
        <v>0</v>
      </c>
      <c r="CK61" s="40">
        <v>1.9174453694581555E-3</v>
      </c>
      <c r="CL61" s="40"/>
      <c r="CM61" s="40">
        <v>0</v>
      </c>
      <c r="CN61" s="40"/>
      <c r="CO61" s="40">
        <v>0</v>
      </c>
      <c r="CP61" s="40">
        <v>0</v>
      </c>
      <c r="CQ61" s="40">
        <v>0</v>
      </c>
      <c r="CR61" s="40">
        <v>0</v>
      </c>
      <c r="CS61" s="40">
        <v>0</v>
      </c>
      <c r="CT61" s="40">
        <v>0</v>
      </c>
      <c r="CU61" s="40">
        <v>0</v>
      </c>
      <c r="CV61" s="40">
        <v>9999</v>
      </c>
      <c r="CW61" s="73">
        <v>9999</v>
      </c>
    </row>
    <row r="62" spans="1:131" s="20" customFormat="1">
      <c r="A62" s="20" t="s">
        <v>732</v>
      </c>
      <c r="B62" s="20" t="s">
        <v>732</v>
      </c>
      <c r="C62" s="40">
        <v>10</v>
      </c>
      <c r="D62" s="40">
        <v>3.7571187427270414</v>
      </c>
      <c r="E62" s="40">
        <v>0</v>
      </c>
      <c r="F62" s="40">
        <v>1.2351493821633019</v>
      </c>
      <c r="G62" s="40">
        <v>0</v>
      </c>
      <c r="H62" s="40">
        <v>0</v>
      </c>
      <c r="I62" s="40" t="s">
        <v>716</v>
      </c>
      <c r="J62" s="40"/>
      <c r="K62" s="40"/>
      <c r="L62" s="40">
        <v>4.0367270935961175</v>
      </c>
      <c r="M62" s="40">
        <v>5.442667133195683E-4</v>
      </c>
      <c r="N62" s="40">
        <v>5.4033844025573997E-4</v>
      </c>
      <c r="O62" s="40">
        <v>0</v>
      </c>
      <c r="P62" s="40">
        <v>0</v>
      </c>
      <c r="Q62" s="40">
        <v>0</v>
      </c>
      <c r="R62" s="40">
        <v>0.24630528654906705</v>
      </c>
      <c r="S62" s="40">
        <v>0.56917405439228697</v>
      </c>
      <c r="T62" s="40">
        <v>0</v>
      </c>
      <c r="U62" s="40">
        <v>1.4809500043931465</v>
      </c>
      <c r="V62" s="40" t="s">
        <v>225</v>
      </c>
      <c r="W62" s="40" t="s">
        <v>225</v>
      </c>
      <c r="X62" s="40" t="s">
        <v>225</v>
      </c>
      <c r="Y62" s="40" t="s">
        <v>225</v>
      </c>
      <c r="Z62" s="40">
        <v>0</v>
      </c>
      <c r="AA62" s="40">
        <v>0</v>
      </c>
      <c r="AB62" s="40">
        <v>0</v>
      </c>
      <c r="AC62" s="40">
        <v>0</v>
      </c>
      <c r="AD62" s="40">
        <v>0</v>
      </c>
      <c r="AE62" s="40">
        <v>0</v>
      </c>
      <c r="AF62" s="40">
        <v>0</v>
      </c>
      <c r="AG62" s="40">
        <v>0</v>
      </c>
      <c r="AH62" s="40">
        <v>0.24630528654906705</v>
      </c>
      <c r="AI62" s="40">
        <v>0.56917405439228697</v>
      </c>
      <c r="AJ62" s="40">
        <v>0</v>
      </c>
      <c r="AK62" s="40">
        <v>1.4809500043931465</v>
      </c>
      <c r="AL62" s="40">
        <v>2.2964293453345004</v>
      </c>
      <c r="AM62" s="40">
        <v>2.0896082224831547</v>
      </c>
      <c r="AN62" s="40">
        <v>0.1923158185706135</v>
      </c>
      <c r="AO62" s="40">
        <v>0</v>
      </c>
      <c r="AP62" s="40">
        <v>0</v>
      </c>
      <c r="AQ62" s="40">
        <v>2.281924041053768</v>
      </c>
      <c r="AR62" s="40">
        <v>0.24630528654906705</v>
      </c>
      <c r="AS62" s="73">
        <v>9.2646165781714984</v>
      </c>
      <c r="AT62" s="40">
        <v>2.0896082224831547</v>
      </c>
      <c r="AU62" s="40">
        <v>0.22764464793399625</v>
      </c>
      <c r="AV62" s="40">
        <v>0</v>
      </c>
      <c r="AW62" s="40">
        <v>0</v>
      </c>
      <c r="AX62" s="40">
        <v>2.3172528704171511</v>
      </c>
      <c r="AY62" s="40">
        <v>0.56917405439228697</v>
      </c>
      <c r="AZ62" s="73">
        <v>4.0712552733825964</v>
      </c>
      <c r="BA62" s="40">
        <v>2.0896082224831547</v>
      </c>
      <c r="BB62" s="40">
        <v>0.41996046650460972</v>
      </c>
      <c r="BC62" s="40">
        <v>0</v>
      </c>
      <c r="BD62" s="40">
        <v>0</v>
      </c>
      <c r="BE62" s="40">
        <v>2.5095686889877644</v>
      </c>
      <c r="BF62" s="40">
        <v>0.81547934094135399</v>
      </c>
      <c r="BG62" s="40">
        <v>7.2095463464037275</v>
      </c>
      <c r="BH62" s="73">
        <v>3.0774154083300593</v>
      </c>
      <c r="BI62" s="40">
        <v>4.4896703887231215</v>
      </c>
      <c r="BJ62" s="40">
        <v>10.374945393327829</v>
      </c>
      <c r="BK62" s="40">
        <v>0</v>
      </c>
      <c r="BL62" s="40">
        <v>26.994862656261855</v>
      </c>
      <c r="BM62" s="40">
        <v>41.859478438312806</v>
      </c>
      <c r="BN62" s="40">
        <v>2.0896082224831547</v>
      </c>
      <c r="BO62" s="40">
        <v>0</v>
      </c>
      <c r="BP62" s="40">
        <v>0.41996046650460972</v>
      </c>
      <c r="BQ62" s="40">
        <v>0</v>
      </c>
      <c r="BR62" s="40">
        <v>0</v>
      </c>
      <c r="BS62" s="40">
        <v>0</v>
      </c>
      <c r="BT62" s="40">
        <v>0</v>
      </c>
      <c r="BU62" s="40">
        <v>0</v>
      </c>
      <c r="BV62" s="40">
        <v>0</v>
      </c>
      <c r="BW62" s="40">
        <v>0</v>
      </c>
      <c r="BX62" s="40">
        <v>2.2964293453345004</v>
      </c>
      <c r="BY62" s="40"/>
      <c r="BZ62" s="40">
        <v>0</v>
      </c>
      <c r="CA62" s="40">
        <v>0</v>
      </c>
      <c r="CB62" s="40">
        <v>2.5095686889877644</v>
      </c>
      <c r="CC62" s="40">
        <v>2.2964293453345004</v>
      </c>
      <c r="CD62" s="73">
        <v>1.0928133687571466</v>
      </c>
      <c r="CE62" s="40">
        <v>34.204409002665578</v>
      </c>
      <c r="CF62" s="40">
        <v>3.8349263876868905E-2</v>
      </c>
      <c r="CG62" s="40">
        <v>0</v>
      </c>
      <c r="CH62" s="40">
        <v>3.8349263876868905E-2</v>
      </c>
      <c r="CI62" s="40">
        <v>1.9174453694581555E-3</v>
      </c>
      <c r="CJ62" s="40">
        <v>0</v>
      </c>
      <c r="CK62" s="40">
        <v>1.9174453694581555E-3</v>
      </c>
      <c r="CL62" s="40"/>
      <c r="CM62" s="40">
        <v>0</v>
      </c>
      <c r="CN62" s="40"/>
      <c r="CO62" s="40">
        <v>0</v>
      </c>
      <c r="CP62" s="40">
        <v>0</v>
      </c>
      <c r="CQ62" s="40">
        <v>0</v>
      </c>
      <c r="CR62" s="40">
        <v>0</v>
      </c>
      <c r="CS62" s="40">
        <v>0</v>
      </c>
      <c r="CT62" s="40">
        <v>0</v>
      </c>
      <c r="CU62" s="40">
        <v>0</v>
      </c>
      <c r="CV62" s="40">
        <v>9999</v>
      </c>
      <c r="CW62" s="73">
        <v>9999</v>
      </c>
    </row>
    <row r="63" spans="1:131" s="20" customFormat="1">
      <c r="A63" s="20" t="s">
        <v>730</v>
      </c>
      <c r="B63" s="20" t="s">
        <v>730</v>
      </c>
      <c r="C63" s="40">
        <v>10</v>
      </c>
      <c r="D63" s="40">
        <v>3.5750954827000525</v>
      </c>
      <c r="E63" s="40">
        <v>0</v>
      </c>
      <c r="F63" s="40">
        <v>1.1753094003695672</v>
      </c>
      <c r="G63" s="40">
        <v>0</v>
      </c>
      <c r="H63" s="40">
        <v>0</v>
      </c>
      <c r="I63" s="40" t="s">
        <v>716</v>
      </c>
      <c r="J63" s="40"/>
      <c r="K63" s="40"/>
      <c r="L63" s="40">
        <v>3.8411574894046057</v>
      </c>
      <c r="M63" s="40">
        <v>5.1789831554816998E-4</v>
      </c>
      <c r="N63" s="40">
        <v>5.1416035775471696E-4</v>
      </c>
      <c r="O63" s="40">
        <v>0</v>
      </c>
      <c r="P63" s="40">
        <v>0</v>
      </c>
      <c r="Q63" s="40">
        <v>0</v>
      </c>
      <c r="R63" s="40">
        <v>0.23437239480686958</v>
      </c>
      <c r="S63" s="40">
        <v>0.54159895655865686</v>
      </c>
      <c r="T63" s="40">
        <v>0</v>
      </c>
      <c r="U63" s="40">
        <v>1.409201580615365</v>
      </c>
      <c r="V63" s="40" t="s">
        <v>225</v>
      </c>
      <c r="W63" s="40" t="s">
        <v>225</v>
      </c>
      <c r="X63" s="40" t="s">
        <v>225</v>
      </c>
      <c r="Y63" s="40" t="s">
        <v>225</v>
      </c>
      <c r="Z63" s="40">
        <v>0</v>
      </c>
      <c r="AA63" s="40">
        <v>0</v>
      </c>
      <c r="AB63" s="40">
        <v>0</v>
      </c>
      <c r="AC63" s="40">
        <v>0</v>
      </c>
      <c r="AD63" s="40">
        <v>0</v>
      </c>
      <c r="AE63" s="40">
        <v>0</v>
      </c>
      <c r="AF63" s="40">
        <v>0</v>
      </c>
      <c r="AG63" s="40">
        <v>0</v>
      </c>
      <c r="AH63" s="40">
        <v>0.23437239480686958</v>
      </c>
      <c r="AI63" s="40">
        <v>0.54159895655865686</v>
      </c>
      <c r="AJ63" s="40">
        <v>0</v>
      </c>
      <c r="AK63" s="40">
        <v>1.409201580615365</v>
      </c>
      <c r="AL63" s="40">
        <v>2.1851729319808912</v>
      </c>
      <c r="AM63" s="40">
        <v>1.9883717892264552</v>
      </c>
      <c r="AN63" s="40">
        <v>0.18299858516702575</v>
      </c>
      <c r="AO63" s="40">
        <v>0</v>
      </c>
      <c r="AP63" s="40">
        <v>0</v>
      </c>
      <c r="AQ63" s="40">
        <v>2.1713703743934811</v>
      </c>
      <c r="AR63" s="40">
        <v>0.23437239480686958</v>
      </c>
      <c r="AS63" s="73">
        <v>9.2646165781715055</v>
      </c>
      <c r="AT63" s="40">
        <v>1.9883717892264552</v>
      </c>
      <c r="AU63" s="40">
        <v>0.21661581872149013</v>
      </c>
      <c r="AV63" s="40">
        <v>0</v>
      </c>
      <c r="AW63" s="40">
        <v>0</v>
      </c>
      <c r="AX63" s="40">
        <v>2.2049876079479453</v>
      </c>
      <c r="AY63" s="40">
        <v>0.54159895655865686</v>
      </c>
      <c r="AZ63" s="73">
        <v>4.0712552733826</v>
      </c>
      <c r="BA63" s="40">
        <v>1.9883717892264552</v>
      </c>
      <c r="BB63" s="40">
        <v>0.39961440388851588</v>
      </c>
      <c r="BC63" s="40">
        <v>0</v>
      </c>
      <c r="BD63" s="40">
        <v>0</v>
      </c>
      <c r="BE63" s="40">
        <v>2.3879861931149713</v>
      </c>
      <c r="BF63" s="40">
        <v>0.77597135136552642</v>
      </c>
      <c r="BG63" s="40">
        <v>7.2095463464037177</v>
      </c>
      <c r="BH63" s="73">
        <v>3.0774154083300616</v>
      </c>
      <c r="BI63" s="40">
        <v>4.4896703887231215</v>
      </c>
      <c r="BJ63" s="40">
        <v>10.374945393327824</v>
      </c>
      <c r="BK63" s="40">
        <v>0</v>
      </c>
      <c r="BL63" s="40">
        <v>26.994862656261851</v>
      </c>
      <c r="BM63" s="40">
        <v>41.859478438312799</v>
      </c>
      <c r="BN63" s="40">
        <v>1.9883717892264552</v>
      </c>
      <c r="BO63" s="40">
        <v>0</v>
      </c>
      <c r="BP63" s="40">
        <v>0.39961440388851588</v>
      </c>
      <c r="BQ63" s="40">
        <v>0</v>
      </c>
      <c r="BR63" s="40">
        <v>0</v>
      </c>
      <c r="BS63" s="40">
        <v>0</v>
      </c>
      <c r="BT63" s="40">
        <v>0</v>
      </c>
      <c r="BU63" s="40">
        <v>0</v>
      </c>
      <c r="BV63" s="40">
        <v>0</v>
      </c>
      <c r="BW63" s="40">
        <v>0</v>
      </c>
      <c r="BX63" s="40">
        <v>2.1851729319808912</v>
      </c>
      <c r="BY63" s="40"/>
      <c r="BZ63" s="40">
        <v>0</v>
      </c>
      <c r="CA63" s="40">
        <v>0</v>
      </c>
      <c r="CB63" s="40">
        <v>2.3879861931149713</v>
      </c>
      <c r="CC63" s="40">
        <v>2.1851729319808912</v>
      </c>
      <c r="CD63" s="73">
        <v>1.0928133687571477</v>
      </c>
      <c r="CE63" s="40">
        <v>34.204409002665564</v>
      </c>
      <c r="CF63" s="40">
        <v>3.6491335366087674E-2</v>
      </c>
      <c r="CG63" s="40">
        <v>0</v>
      </c>
      <c r="CH63" s="40">
        <v>3.6491335366087674E-2</v>
      </c>
      <c r="CI63" s="40">
        <v>1.824549807467187E-3</v>
      </c>
      <c r="CJ63" s="40">
        <v>0</v>
      </c>
      <c r="CK63" s="40">
        <v>1.824549807467187E-3</v>
      </c>
      <c r="CL63" s="40"/>
      <c r="CM63" s="40">
        <v>0</v>
      </c>
      <c r="CN63" s="40"/>
      <c r="CO63" s="40">
        <v>0</v>
      </c>
      <c r="CP63" s="40">
        <v>0</v>
      </c>
      <c r="CQ63" s="40">
        <v>0</v>
      </c>
      <c r="CR63" s="40">
        <v>0</v>
      </c>
      <c r="CS63" s="40">
        <v>0</v>
      </c>
      <c r="CT63" s="40">
        <v>0</v>
      </c>
      <c r="CU63" s="40">
        <v>0</v>
      </c>
      <c r="CV63" s="40">
        <v>9999</v>
      </c>
      <c r="CW63" s="73">
        <v>9999</v>
      </c>
    </row>
    <row r="64" spans="1:131" s="20" customFormat="1">
      <c r="A64" s="20" t="s">
        <v>721</v>
      </c>
      <c r="B64" s="20" t="s">
        <v>721</v>
      </c>
      <c r="C64" s="40">
        <v>10</v>
      </c>
      <c r="D64" s="40">
        <v>33.646988179193947</v>
      </c>
      <c r="E64" s="40">
        <v>0</v>
      </c>
      <c r="F64" s="40">
        <v>4.4245667498943506</v>
      </c>
      <c r="G64" s="40">
        <v>0</v>
      </c>
      <c r="H64" s="40">
        <v>0</v>
      </c>
      <c r="I64" s="40" t="s">
        <v>716</v>
      </c>
      <c r="J64" s="40"/>
      <c r="K64" s="40"/>
      <c r="L64" s="40">
        <v>36.151029046868807</v>
      </c>
      <c r="M64" s="40">
        <v>4.874196671276915E-3</v>
      </c>
      <c r="N64" s="40">
        <v>4.8390169055058342E-3</v>
      </c>
      <c r="O64" s="40">
        <v>0</v>
      </c>
      <c r="P64" s="40">
        <v>0</v>
      </c>
      <c r="Q64" s="40">
        <v>0</v>
      </c>
      <c r="R64" s="40">
        <v>0.88231771551347316</v>
      </c>
      <c r="S64" s="40">
        <v>2.0389020407846621</v>
      </c>
      <c r="T64" s="40">
        <v>0</v>
      </c>
      <c r="U64" s="40">
        <v>5.3050766509046259</v>
      </c>
      <c r="V64" s="40" t="s">
        <v>225</v>
      </c>
      <c r="W64" s="40" t="s">
        <v>225</v>
      </c>
      <c r="X64" s="40" t="s">
        <v>225</v>
      </c>
      <c r="Y64" s="40" t="s">
        <v>225</v>
      </c>
      <c r="Z64" s="40">
        <v>0</v>
      </c>
      <c r="AA64" s="40">
        <v>0</v>
      </c>
      <c r="AB64" s="40">
        <v>0</v>
      </c>
      <c r="AC64" s="40">
        <v>0</v>
      </c>
      <c r="AD64" s="40">
        <v>0</v>
      </c>
      <c r="AE64" s="40">
        <v>0</v>
      </c>
      <c r="AF64" s="40">
        <v>0</v>
      </c>
      <c r="AG64" s="40">
        <v>0</v>
      </c>
      <c r="AH64" s="40">
        <v>0.88231771551347316</v>
      </c>
      <c r="AI64" s="40">
        <v>2.0389020407846621</v>
      </c>
      <c r="AJ64" s="40">
        <v>0</v>
      </c>
      <c r="AK64" s="40">
        <v>5.3050766509046259</v>
      </c>
      <c r="AL64" s="40">
        <v>8.22629640720276</v>
      </c>
      <c r="AM64" s="40">
        <v>18.713548326663897</v>
      </c>
      <c r="AN64" s="40">
        <v>1.7222900092374196</v>
      </c>
      <c r="AO64" s="40">
        <v>0</v>
      </c>
      <c r="AP64" s="40">
        <v>0</v>
      </c>
      <c r="AQ64" s="40">
        <v>20.435838335901316</v>
      </c>
      <c r="AR64" s="40">
        <v>0.88231771551347316</v>
      </c>
      <c r="AS64" s="73">
        <v>23.161541445428742</v>
      </c>
      <c r="AT64" s="40">
        <v>18.713548326663897</v>
      </c>
      <c r="AU64" s="40">
        <v>2.0386783869738383</v>
      </c>
      <c r="AV64" s="40">
        <v>0</v>
      </c>
      <c r="AW64" s="40">
        <v>0</v>
      </c>
      <c r="AX64" s="40">
        <v>20.752226713637736</v>
      </c>
      <c r="AY64" s="40">
        <v>2.0389020407846621</v>
      </c>
      <c r="AZ64" s="73">
        <v>10.178138183456493</v>
      </c>
      <c r="BA64" s="40">
        <v>18.713548326663897</v>
      </c>
      <c r="BB64" s="40">
        <v>3.7609683962112577</v>
      </c>
      <c r="BC64" s="40">
        <v>0</v>
      </c>
      <c r="BD64" s="40">
        <v>0</v>
      </c>
      <c r="BE64" s="40">
        <v>22.474516722875155</v>
      </c>
      <c r="BF64" s="40">
        <v>2.921219756298135</v>
      </c>
      <c r="BG64" s="40">
        <v>-1.709223122826842</v>
      </c>
      <c r="BH64" s="73">
        <v>7.6935385208251486</v>
      </c>
      <c r="BI64" s="40">
        <v>1.7958681554892491</v>
      </c>
      <c r="BJ64" s="40">
        <v>4.1499781573311321</v>
      </c>
      <c r="BK64" s="40">
        <v>0</v>
      </c>
      <c r="BL64" s="40">
        <v>10.797945062504747</v>
      </c>
      <c r="BM64" s="40">
        <v>16.743791375325127</v>
      </c>
      <c r="BN64" s="40">
        <v>18.713548326663897</v>
      </c>
      <c r="BO64" s="40">
        <v>0</v>
      </c>
      <c r="BP64" s="40">
        <v>3.7609683962112577</v>
      </c>
      <c r="BQ64" s="40">
        <v>0</v>
      </c>
      <c r="BR64" s="40">
        <v>0</v>
      </c>
      <c r="BS64" s="40">
        <v>0</v>
      </c>
      <c r="BT64" s="40">
        <v>0</v>
      </c>
      <c r="BU64" s="40">
        <v>0</v>
      </c>
      <c r="BV64" s="40">
        <v>0</v>
      </c>
      <c r="BW64" s="40">
        <v>0</v>
      </c>
      <c r="BX64" s="40">
        <v>8.22629640720276</v>
      </c>
      <c r="BY64" s="40"/>
      <c r="BZ64" s="40">
        <v>0</v>
      </c>
      <c r="CA64" s="40">
        <v>0</v>
      </c>
      <c r="CB64" s="40">
        <v>22.474516722875155</v>
      </c>
      <c r="CC64" s="40">
        <v>8.22629640720276</v>
      </c>
      <c r="CD64" s="73">
        <v>2.7320334218928672</v>
      </c>
      <c r="CE64" s="40">
        <v>9.0887219396778995</v>
      </c>
      <c r="CF64" s="40">
        <v>0.34343796848146135</v>
      </c>
      <c r="CG64" s="40">
        <v>0</v>
      </c>
      <c r="CH64" s="40">
        <v>0.34343796848146135</v>
      </c>
      <c r="CI64" s="40">
        <v>1.7171738797262685E-2</v>
      </c>
      <c r="CJ64" s="40">
        <v>0</v>
      </c>
      <c r="CK64" s="40">
        <v>1.7171738797262685E-2</v>
      </c>
      <c r="CL64" s="40"/>
      <c r="CM64" s="40">
        <v>0</v>
      </c>
      <c r="CN64" s="40"/>
      <c r="CO64" s="40">
        <v>0</v>
      </c>
      <c r="CP64" s="40">
        <v>0</v>
      </c>
      <c r="CQ64" s="40">
        <v>0</v>
      </c>
      <c r="CR64" s="40">
        <v>0</v>
      </c>
      <c r="CS64" s="40">
        <v>0</v>
      </c>
      <c r="CT64" s="40">
        <v>0</v>
      </c>
      <c r="CU64" s="40">
        <v>0</v>
      </c>
      <c r="CV64" s="40">
        <v>9999</v>
      </c>
      <c r="CW64" s="73">
        <v>9999</v>
      </c>
    </row>
    <row r="65" spans="1:101" s="20" customFormat="1">
      <c r="A65" s="20" t="s">
        <v>722</v>
      </c>
      <c r="B65" s="20" t="s">
        <v>722</v>
      </c>
      <c r="C65" s="40">
        <v>10</v>
      </c>
      <c r="D65" s="40">
        <v>33.646988179193947</v>
      </c>
      <c r="E65" s="40">
        <v>0</v>
      </c>
      <c r="F65" s="40">
        <v>4.4245667498943497</v>
      </c>
      <c r="G65" s="40">
        <v>0</v>
      </c>
      <c r="H65" s="40">
        <v>0</v>
      </c>
      <c r="I65" s="40" t="s">
        <v>716</v>
      </c>
      <c r="J65" s="40"/>
      <c r="K65" s="40"/>
      <c r="L65" s="40">
        <v>36.151029046868807</v>
      </c>
      <c r="M65" s="40">
        <v>4.874196671276915E-3</v>
      </c>
      <c r="N65" s="40">
        <v>4.8390169055058342E-3</v>
      </c>
      <c r="O65" s="40">
        <v>0</v>
      </c>
      <c r="P65" s="40">
        <v>0</v>
      </c>
      <c r="Q65" s="40">
        <v>0</v>
      </c>
      <c r="R65" s="40">
        <v>0.88231771551347304</v>
      </c>
      <c r="S65" s="40">
        <v>2.0389020407846616</v>
      </c>
      <c r="T65" s="40">
        <v>0</v>
      </c>
      <c r="U65" s="40">
        <v>5.305076650904625</v>
      </c>
      <c r="V65" s="40" t="s">
        <v>225</v>
      </c>
      <c r="W65" s="40" t="s">
        <v>225</v>
      </c>
      <c r="X65" s="40" t="s">
        <v>225</v>
      </c>
      <c r="Y65" s="40" t="s">
        <v>225</v>
      </c>
      <c r="Z65" s="40">
        <v>0</v>
      </c>
      <c r="AA65" s="40">
        <v>0</v>
      </c>
      <c r="AB65" s="40">
        <v>0</v>
      </c>
      <c r="AC65" s="40">
        <v>0</v>
      </c>
      <c r="AD65" s="40">
        <v>0</v>
      </c>
      <c r="AE65" s="40">
        <v>0</v>
      </c>
      <c r="AF65" s="40">
        <v>0</v>
      </c>
      <c r="AG65" s="40">
        <v>0</v>
      </c>
      <c r="AH65" s="40">
        <v>0.88231771551347304</v>
      </c>
      <c r="AI65" s="40">
        <v>2.0389020407846616</v>
      </c>
      <c r="AJ65" s="40">
        <v>0</v>
      </c>
      <c r="AK65" s="40">
        <v>5.305076650904625</v>
      </c>
      <c r="AL65" s="40">
        <v>8.22629640720276</v>
      </c>
      <c r="AM65" s="40">
        <v>18.713548326663897</v>
      </c>
      <c r="AN65" s="40">
        <v>1.7222900092374196</v>
      </c>
      <c r="AO65" s="40">
        <v>0</v>
      </c>
      <c r="AP65" s="40">
        <v>0</v>
      </c>
      <c r="AQ65" s="40">
        <v>20.435838335901316</v>
      </c>
      <c r="AR65" s="40">
        <v>0.88231771551347304</v>
      </c>
      <c r="AS65" s="73">
        <v>23.161541445428746</v>
      </c>
      <c r="AT65" s="40">
        <v>18.713548326663897</v>
      </c>
      <c r="AU65" s="40">
        <v>2.0386783869738383</v>
      </c>
      <c r="AV65" s="40">
        <v>0</v>
      </c>
      <c r="AW65" s="40">
        <v>0</v>
      </c>
      <c r="AX65" s="40">
        <v>20.752226713637736</v>
      </c>
      <c r="AY65" s="40">
        <v>2.0389020407846616</v>
      </c>
      <c r="AZ65" s="73">
        <v>10.178138183456495</v>
      </c>
      <c r="BA65" s="40">
        <v>18.713548326663897</v>
      </c>
      <c r="BB65" s="40">
        <v>3.7609683962112577</v>
      </c>
      <c r="BC65" s="40">
        <v>0</v>
      </c>
      <c r="BD65" s="40">
        <v>0</v>
      </c>
      <c r="BE65" s="40">
        <v>22.474516722875155</v>
      </c>
      <c r="BF65" s="40">
        <v>2.9212197562981346</v>
      </c>
      <c r="BG65" s="40">
        <v>-1.709223122826842</v>
      </c>
      <c r="BH65" s="73">
        <v>7.6935385208251494</v>
      </c>
      <c r="BI65" s="40">
        <v>1.7958681554892488</v>
      </c>
      <c r="BJ65" s="40">
        <v>4.1499781573311312</v>
      </c>
      <c r="BK65" s="40">
        <v>0</v>
      </c>
      <c r="BL65" s="40">
        <v>10.797945062504745</v>
      </c>
      <c r="BM65" s="40">
        <v>16.743791375325127</v>
      </c>
      <c r="BN65" s="40">
        <v>18.713548326663897</v>
      </c>
      <c r="BO65" s="40">
        <v>0</v>
      </c>
      <c r="BP65" s="40">
        <v>3.7609683962112577</v>
      </c>
      <c r="BQ65" s="40">
        <v>0</v>
      </c>
      <c r="BR65" s="40">
        <v>0</v>
      </c>
      <c r="BS65" s="40">
        <v>0</v>
      </c>
      <c r="BT65" s="40">
        <v>0</v>
      </c>
      <c r="BU65" s="40">
        <v>0</v>
      </c>
      <c r="BV65" s="40">
        <v>0</v>
      </c>
      <c r="BW65" s="40">
        <v>0</v>
      </c>
      <c r="BX65" s="40">
        <v>8.22629640720276</v>
      </c>
      <c r="BY65" s="40"/>
      <c r="BZ65" s="40">
        <v>0</v>
      </c>
      <c r="CA65" s="40">
        <v>0</v>
      </c>
      <c r="CB65" s="40">
        <v>22.474516722875155</v>
      </c>
      <c r="CC65" s="40">
        <v>8.22629640720276</v>
      </c>
      <c r="CD65" s="73">
        <v>2.7320334218928672</v>
      </c>
      <c r="CE65" s="40">
        <v>9.0887219396778995</v>
      </c>
      <c r="CF65" s="40">
        <v>0.34343796848146135</v>
      </c>
      <c r="CG65" s="40">
        <v>0</v>
      </c>
      <c r="CH65" s="40">
        <v>0.34343796848146135</v>
      </c>
      <c r="CI65" s="40">
        <v>1.7171738797262685E-2</v>
      </c>
      <c r="CJ65" s="40">
        <v>0</v>
      </c>
      <c r="CK65" s="40">
        <v>1.7171738797262685E-2</v>
      </c>
      <c r="CL65" s="40"/>
      <c r="CM65" s="40">
        <v>0</v>
      </c>
      <c r="CN65" s="40"/>
      <c r="CO65" s="40">
        <v>0</v>
      </c>
      <c r="CP65" s="40">
        <v>0</v>
      </c>
      <c r="CQ65" s="40">
        <v>0</v>
      </c>
      <c r="CR65" s="40">
        <v>0</v>
      </c>
      <c r="CS65" s="40">
        <v>0</v>
      </c>
      <c r="CT65" s="40">
        <v>0</v>
      </c>
      <c r="CU65" s="40">
        <v>0</v>
      </c>
      <c r="CV65" s="40">
        <v>9999</v>
      </c>
      <c r="CW65" s="73">
        <v>9999</v>
      </c>
    </row>
    <row r="66" spans="1:101" s="20" customFormat="1">
      <c r="A66" s="20" t="s">
        <v>723</v>
      </c>
      <c r="B66" s="20" t="s">
        <v>723</v>
      </c>
      <c r="C66" s="40">
        <v>10</v>
      </c>
      <c r="D66" s="40">
        <v>27.059319746899781</v>
      </c>
      <c r="E66" s="40">
        <v>0</v>
      </c>
      <c r="F66" s="40">
        <v>5.3374361082157593</v>
      </c>
      <c r="G66" s="40">
        <v>0</v>
      </c>
      <c r="H66" s="40">
        <v>0</v>
      </c>
      <c r="I66" s="40" t="s">
        <v>716</v>
      </c>
      <c r="J66" s="40"/>
      <c r="K66" s="40"/>
      <c r="L66" s="40">
        <v>29.073100063190239</v>
      </c>
      <c r="M66" s="40">
        <v>3.9198886252444437E-3</v>
      </c>
      <c r="N66" s="40">
        <v>3.8915966269963101E-3</v>
      </c>
      <c r="O66" s="40">
        <v>0</v>
      </c>
      <c r="P66" s="40">
        <v>0</v>
      </c>
      <c r="Q66" s="40">
        <v>0</v>
      </c>
      <c r="R66" s="40">
        <v>1.0643560601300681</v>
      </c>
      <c r="S66" s="40">
        <v>2.4595649673176947</v>
      </c>
      <c r="T66" s="40">
        <v>0</v>
      </c>
      <c r="U66" s="40">
        <v>6.3996113685180127</v>
      </c>
      <c r="V66" s="40" t="s">
        <v>225</v>
      </c>
      <c r="W66" s="40" t="s">
        <v>225</v>
      </c>
      <c r="X66" s="40" t="s">
        <v>225</v>
      </c>
      <c r="Y66" s="40" t="s">
        <v>225</v>
      </c>
      <c r="Z66" s="40">
        <v>0</v>
      </c>
      <c r="AA66" s="40">
        <v>0</v>
      </c>
      <c r="AB66" s="40">
        <v>0</v>
      </c>
      <c r="AC66" s="40">
        <v>0</v>
      </c>
      <c r="AD66" s="40">
        <v>0</v>
      </c>
      <c r="AE66" s="40">
        <v>0</v>
      </c>
      <c r="AF66" s="40">
        <v>0</v>
      </c>
      <c r="AG66" s="40">
        <v>0</v>
      </c>
      <c r="AH66" s="40">
        <v>1.0643560601300681</v>
      </c>
      <c r="AI66" s="40">
        <v>2.4595649673176947</v>
      </c>
      <c r="AJ66" s="40">
        <v>0</v>
      </c>
      <c r="AK66" s="40">
        <v>6.3996113685180127</v>
      </c>
      <c r="AL66" s="40">
        <v>9.9235323959657755</v>
      </c>
      <c r="AM66" s="40">
        <v>15.049664625952586</v>
      </c>
      <c r="AN66" s="40">
        <v>1.3850867069779671</v>
      </c>
      <c r="AO66" s="40">
        <v>0</v>
      </c>
      <c r="AP66" s="40">
        <v>0</v>
      </c>
      <c r="AQ66" s="40">
        <v>16.434751332930553</v>
      </c>
      <c r="AR66" s="40">
        <v>1.0643560601300681</v>
      </c>
      <c r="AS66" s="73">
        <v>15.441027630285834</v>
      </c>
      <c r="AT66" s="40">
        <v>15.049664625952586</v>
      </c>
      <c r="AU66" s="40">
        <v>1.6395301130795155</v>
      </c>
      <c r="AV66" s="40">
        <v>0</v>
      </c>
      <c r="AW66" s="40">
        <v>0</v>
      </c>
      <c r="AX66" s="40">
        <v>16.6891947390321</v>
      </c>
      <c r="AY66" s="40">
        <v>2.4595649673176947</v>
      </c>
      <c r="AZ66" s="73">
        <v>6.7854254556376619</v>
      </c>
      <c r="BA66" s="40">
        <v>15.049664625952586</v>
      </c>
      <c r="BB66" s="40">
        <v>3.0246168200574823</v>
      </c>
      <c r="BC66" s="40">
        <v>0</v>
      </c>
      <c r="BD66" s="40">
        <v>0</v>
      </c>
      <c r="BE66" s="40">
        <v>18.074281446010069</v>
      </c>
      <c r="BF66" s="40">
        <v>3.5239210274477628</v>
      </c>
      <c r="BG66" s="40">
        <v>1.2637000335833455</v>
      </c>
      <c r="BH66" s="73">
        <v>5.1290256805501002</v>
      </c>
      <c r="BI66" s="40">
        <v>2.6938022332338734</v>
      </c>
      <c r="BJ66" s="40">
        <v>6.2249672359966972</v>
      </c>
      <c r="BK66" s="40">
        <v>0</v>
      </c>
      <c r="BL66" s="40">
        <v>16.196917593757117</v>
      </c>
      <c r="BM66" s="40">
        <v>25.115687062987689</v>
      </c>
      <c r="BN66" s="40">
        <v>15.049664625952586</v>
      </c>
      <c r="BO66" s="40">
        <v>0</v>
      </c>
      <c r="BP66" s="40">
        <v>3.0246168200574823</v>
      </c>
      <c r="BQ66" s="40">
        <v>0</v>
      </c>
      <c r="BR66" s="40">
        <v>0</v>
      </c>
      <c r="BS66" s="40">
        <v>0</v>
      </c>
      <c r="BT66" s="40">
        <v>0</v>
      </c>
      <c r="BU66" s="40">
        <v>0</v>
      </c>
      <c r="BV66" s="40">
        <v>0</v>
      </c>
      <c r="BW66" s="40">
        <v>0</v>
      </c>
      <c r="BX66" s="40">
        <v>9.9235323959657755</v>
      </c>
      <c r="BY66" s="40"/>
      <c r="BZ66" s="40">
        <v>0</v>
      </c>
      <c r="CA66" s="40">
        <v>0</v>
      </c>
      <c r="CB66" s="40">
        <v>18.074281446010069</v>
      </c>
      <c r="CC66" s="40">
        <v>9.9235323959657755</v>
      </c>
      <c r="CD66" s="73">
        <v>1.821355614595245</v>
      </c>
      <c r="CE66" s="40">
        <v>17.460617627340461</v>
      </c>
      <c r="CF66" s="40">
        <v>0.27619701807700342</v>
      </c>
      <c r="CG66" s="40">
        <v>0</v>
      </c>
      <c r="CH66" s="40">
        <v>0.27619701807700342</v>
      </c>
      <c r="CI66" s="40">
        <v>1.3809722530015361E-2</v>
      </c>
      <c r="CJ66" s="40">
        <v>0</v>
      </c>
      <c r="CK66" s="40">
        <v>1.3809722530015361E-2</v>
      </c>
      <c r="CL66" s="40"/>
      <c r="CM66" s="40">
        <v>0</v>
      </c>
      <c r="CN66" s="40"/>
      <c r="CO66" s="40">
        <v>0</v>
      </c>
      <c r="CP66" s="40">
        <v>0</v>
      </c>
      <c r="CQ66" s="40">
        <v>0</v>
      </c>
      <c r="CR66" s="40">
        <v>0</v>
      </c>
      <c r="CS66" s="40">
        <v>0</v>
      </c>
      <c r="CT66" s="40">
        <v>0</v>
      </c>
      <c r="CU66" s="40">
        <v>0</v>
      </c>
      <c r="CV66" s="40">
        <v>9999</v>
      </c>
      <c r="CW66" s="73">
        <v>9999</v>
      </c>
    </row>
    <row r="67" spans="1:101" s="20" customFormat="1">
      <c r="A67" s="20" t="s">
        <v>719</v>
      </c>
      <c r="B67" s="20" t="s">
        <v>719</v>
      </c>
      <c r="C67" s="40">
        <v>10</v>
      </c>
      <c r="D67" s="40">
        <v>8.4524862894111745</v>
      </c>
      <c r="E67" s="40">
        <v>0</v>
      </c>
      <c r="F67" s="40">
        <v>0.79392777383845026</v>
      </c>
      <c r="G67" s="40">
        <v>0</v>
      </c>
      <c r="H67" s="40">
        <v>0</v>
      </c>
      <c r="I67" s="40" t="s">
        <v>716</v>
      </c>
      <c r="J67" s="40"/>
      <c r="K67" s="40"/>
      <c r="L67" s="40">
        <v>9.0815283596679972</v>
      </c>
      <c r="M67" s="40">
        <v>1.2244507685635203E-3</v>
      </c>
      <c r="N67" s="40">
        <v>1.2156132320131127E-3</v>
      </c>
      <c r="O67" s="40">
        <v>0</v>
      </c>
      <c r="P67" s="40">
        <v>0</v>
      </c>
      <c r="Q67" s="40">
        <v>0</v>
      </c>
      <c r="R67" s="40">
        <v>0.1583198037892784</v>
      </c>
      <c r="S67" s="40">
        <v>0.36585298625079893</v>
      </c>
      <c r="T67" s="40">
        <v>0</v>
      </c>
      <c r="U67" s="40">
        <v>0.95192319012830373</v>
      </c>
      <c r="V67" s="40" t="s">
        <v>225</v>
      </c>
      <c r="W67" s="40" t="s">
        <v>225</v>
      </c>
      <c r="X67" s="40" t="s">
        <v>225</v>
      </c>
      <c r="Y67" s="40" t="s">
        <v>225</v>
      </c>
      <c r="Z67" s="40">
        <v>0</v>
      </c>
      <c r="AA67" s="40">
        <v>0</v>
      </c>
      <c r="AB67" s="40">
        <v>0</v>
      </c>
      <c r="AC67" s="40">
        <v>0</v>
      </c>
      <c r="AD67" s="40">
        <v>0</v>
      </c>
      <c r="AE67" s="40">
        <v>0</v>
      </c>
      <c r="AF67" s="40">
        <v>0</v>
      </c>
      <c r="AG67" s="40">
        <v>0</v>
      </c>
      <c r="AH67" s="40">
        <v>0.1583198037892784</v>
      </c>
      <c r="AI67" s="40">
        <v>0.36585298625079893</v>
      </c>
      <c r="AJ67" s="40">
        <v>0</v>
      </c>
      <c r="AK67" s="40">
        <v>0.95192319012830373</v>
      </c>
      <c r="AL67" s="40">
        <v>1.4760959801683811</v>
      </c>
      <c r="AM67" s="40">
        <v>4.7010451519452863</v>
      </c>
      <c r="AN67" s="40">
        <v>0.4326578239912432</v>
      </c>
      <c r="AO67" s="40">
        <v>0</v>
      </c>
      <c r="AP67" s="40">
        <v>0</v>
      </c>
      <c r="AQ67" s="40">
        <v>5.1337029759365294</v>
      </c>
      <c r="AR67" s="40">
        <v>0.1583198037892784</v>
      </c>
      <c r="AS67" s="73">
        <v>32.426158023600266</v>
      </c>
      <c r="AT67" s="40">
        <v>4.7010451519452863</v>
      </c>
      <c r="AU67" s="40">
        <v>0.51213799650189262</v>
      </c>
      <c r="AV67" s="40">
        <v>0</v>
      </c>
      <c r="AW67" s="40">
        <v>0</v>
      </c>
      <c r="AX67" s="40">
        <v>5.2131831484471789</v>
      </c>
      <c r="AY67" s="40">
        <v>0.36585298625079893</v>
      </c>
      <c r="AZ67" s="73">
        <v>14.249393456839098</v>
      </c>
      <c r="BA67" s="40">
        <v>4.7010451519452863</v>
      </c>
      <c r="BB67" s="40">
        <v>0.94479582049313582</v>
      </c>
      <c r="BC67" s="40">
        <v>0</v>
      </c>
      <c r="BD67" s="40">
        <v>0</v>
      </c>
      <c r="BE67" s="40">
        <v>5.645840972438422</v>
      </c>
      <c r="BF67" s="40">
        <v>0.52417279004007733</v>
      </c>
      <c r="BG67" s="40">
        <v>-3.4080363550612414</v>
      </c>
      <c r="BH67" s="73">
        <v>10.770953929155214</v>
      </c>
      <c r="BI67" s="40">
        <v>1.282762968206606</v>
      </c>
      <c r="BJ67" s="40">
        <v>2.9642701123793787</v>
      </c>
      <c r="BK67" s="40">
        <v>0</v>
      </c>
      <c r="BL67" s="40">
        <v>7.7128179017890997</v>
      </c>
      <c r="BM67" s="40">
        <v>11.959850982375086</v>
      </c>
      <c r="BN67" s="40">
        <v>4.7010451519452863</v>
      </c>
      <c r="BO67" s="40">
        <v>0</v>
      </c>
      <c r="BP67" s="40">
        <v>0.94479582049313582</v>
      </c>
      <c r="BQ67" s="40">
        <v>0</v>
      </c>
      <c r="BR67" s="40">
        <v>0</v>
      </c>
      <c r="BS67" s="40">
        <v>0</v>
      </c>
      <c r="BT67" s="40">
        <v>0</v>
      </c>
      <c r="BU67" s="40">
        <v>0</v>
      </c>
      <c r="BV67" s="40">
        <v>0</v>
      </c>
      <c r="BW67" s="40">
        <v>0</v>
      </c>
      <c r="BX67" s="40">
        <v>1.4760959801683811</v>
      </c>
      <c r="BY67" s="40"/>
      <c r="BZ67" s="40">
        <v>0</v>
      </c>
      <c r="CA67" s="40">
        <v>0</v>
      </c>
      <c r="CB67" s="40">
        <v>5.645840972438422</v>
      </c>
      <c r="CC67" s="40">
        <v>1.4760959801683811</v>
      </c>
      <c r="CD67" s="73">
        <v>3.8248467906500161</v>
      </c>
      <c r="CE67" s="40">
        <v>4.3047815467278614</v>
      </c>
      <c r="CF67" s="40">
        <v>8.627532141637051E-2</v>
      </c>
      <c r="CG67" s="40">
        <v>0</v>
      </c>
      <c r="CH67" s="40">
        <v>8.627532141637051E-2</v>
      </c>
      <c r="CI67" s="40">
        <v>4.3137259708422989E-3</v>
      </c>
      <c r="CJ67" s="40">
        <v>0</v>
      </c>
      <c r="CK67" s="40">
        <v>4.3137259708422989E-3</v>
      </c>
      <c r="CL67" s="40"/>
      <c r="CM67" s="40">
        <v>0</v>
      </c>
      <c r="CN67" s="40"/>
      <c r="CO67" s="40">
        <v>0</v>
      </c>
      <c r="CP67" s="40">
        <v>0</v>
      </c>
      <c r="CQ67" s="40">
        <v>0</v>
      </c>
      <c r="CR67" s="40">
        <v>0</v>
      </c>
      <c r="CS67" s="40">
        <v>0</v>
      </c>
      <c r="CT67" s="40">
        <v>0</v>
      </c>
      <c r="CU67" s="40">
        <v>0</v>
      </c>
      <c r="CV67" s="40">
        <v>9999</v>
      </c>
      <c r="CW67" s="73">
        <v>9999</v>
      </c>
    </row>
    <row r="68" spans="1:101" s="20" customFormat="1">
      <c r="A68" s="20" t="s">
        <v>720</v>
      </c>
      <c r="B68" s="20" t="s">
        <v>720</v>
      </c>
      <c r="C68" s="40">
        <v>10</v>
      </c>
      <c r="D68" s="40">
        <v>9.0341239448680977</v>
      </c>
      <c r="E68" s="40">
        <v>0</v>
      </c>
      <c r="F68" s="40">
        <v>0.95773147581723928</v>
      </c>
      <c r="G68" s="40">
        <v>0</v>
      </c>
      <c r="H68" s="40">
        <v>0</v>
      </c>
      <c r="I68" s="40" t="s">
        <v>716</v>
      </c>
      <c r="J68" s="40"/>
      <c r="K68" s="40"/>
      <c r="L68" s="40">
        <v>9.7064520427386292</v>
      </c>
      <c r="M68" s="40">
        <v>1.308708423632645E-3</v>
      </c>
      <c r="N68" s="40">
        <v>1.2992627531127527E-3</v>
      </c>
      <c r="O68" s="40">
        <v>0</v>
      </c>
      <c r="P68" s="40">
        <v>0</v>
      </c>
      <c r="Q68" s="40">
        <v>0</v>
      </c>
      <c r="R68" s="40">
        <v>0.19098445013595763</v>
      </c>
      <c r="S68" s="40">
        <v>0.4413360156933111</v>
      </c>
      <c r="T68" s="40">
        <v>0</v>
      </c>
      <c r="U68" s="40">
        <v>1.1483246106109224</v>
      </c>
      <c r="V68" s="40" t="s">
        <v>225</v>
      </c>
      <c r="W68" s="40" t="s">
        <v>225</v>
      </c>
      <c r="X68" s="40" t="s">
        <v>225</v>
      </c>
      <c r="Y68" s="40" t="s">
        <v>225</v>
      </c>
      <c r="Z68" s="40">
        <v>0</v>
      </c>
      <c r="AA68" s="40">
        <v>0</v>
      </c>
      <c r="AB68" s="40">
        <v>0</v>
      </c>
      <c r="AC68" s="40">
        <v>0</v>
      </c>
      <c r="AD68" s="40">
        <v>0</v>
      </c>
      <c r="AE68" s="40">
        <v>0</v>
      </c>
      <c r="AF68" s="40">
        <v>0</v>
      </c>
      <c r="AG68" s="40">
        <v>0</v>
      </c>
      <c r="AH68" s="40">
        <v>0.19098445013595763</v>
      </c>
      <c r="AI68" s="40">
        <v>0.4413360156933111</v>
      </c>
      <c r="AJ68" s="40">
        <v>0</v>
      </c>
      <c r="AK68" s="40">
        <v>1.1483246106109224</v>
      </c>
      <c r="AL68" s="40">
        <v>1.7806450764401911</v>
      </c>
      <c r="AM68" s="40">
        <v>5.0245363457494081</v>
      </c>
      <c r="AN68" s="40">
        <v>0.46243013875697253</v>
      </c>
      <c r="AO68" s="40">
        <v>0</v>
      </c>
      <c r="AP68" s="40">
        <v>0</v>
      </c>
      <c r="AQ68" s="40">
        <v>5.4869664845063806</v>
      </c>
      <c r="AR68" s="40">
        <v>0.19098445013595763</v>
      </c>
      <c r="AS68" s="73">
        <v>28.729912202801483</v>
      </c>
      <c r="AT68" s="40">
        <v>5.0245363457494081</v>
      </c>
      <c r="AU68" s="40">
        <v>0.54737954950256795</v>
      </c>
      <c r="AV68" s="40">
        <v>0</v>
      </c>
      <c r="AW68" s="40">
        <v>0</v>
      </c>
      <c r="AX68" s="40">
        <v>5.5719158952519763</v>
      </c>
      <c r="AY68" s="40">
        <v>0.4413360156933111</v>
      </c>
      <c r="AZ68" s="73">
        <v>12.625110340244603</v>
      </c>
      <c r="BA68" s="40">
        <v>5.0245363457494081</v>
      </c>
      <c r="BB68" s="40">
        <v>1.0098096882595404</v>
      </c>
      <c r="BC68" s="40">
        <v>0</v>
      </c>
      <c r="BD68" s="40">
        <v>0</v>
      </c>
      <c r="BE68" s="40">
        <v>6.0343460340089488</v>
      </c>
      <c r="BF68" s="40">
        <v>0.63232046582926871</v>
      </c>
      <c r="BG68" s="40">
        <v>-2.8616344668793694</v>
      </c>
      <c r="BH68" s="73">
        <v>9.543176854310877</v>
      </c>
      <c r="BI68" s="40">
        <v>1.4477967917296299</v>
      </c>
      <c r="BJ68" s="40">
        <v>3.3456381770382264</v>
      </c>
      <c r="BK68" s="40">
        <v>0</v>
      </c>
      <c r="BL68" s="40">
        <v>8.7051102114499059</v>
      </c>
      <c r="BM68" s="40">
        <v>13.498545180217761</v>
      </c>
      <c r="BN68" s="40">
        <v>5.0245363457494081</v>
      </c>
      <c r="BO68" s="40">
        <v>0</v>
      </c>
      <c r="BP68" s="40">
        <v>1.0098096882595404</v>
      </c>
      <c r="BQ68" s="40">
        <v>0</v>
      </c>
      <c r="BR68" s="40">
        <v>0</v>
      </c>
      <c r="BS68" s="40">
        <v>0</v>
      </c>
      <c r="BT68" s="40">
        <v>0</v>
      </c>
      <c r="BU68" s="40">
        <v>0</v>
      </c>
      <c r="BV68" s="40">
        <v>0</v>
      </c>
      <c r="BW68" s="40">
        <v>0</v>
      </c>
      <c r="BX68" s="40">
        <v>1.7806450764401911</v>
      </c>
      <c r="BY68" s="40"/>
      <c r="BZ68" s="40">
        <v>0</v>
      </c>
      <c r="CA68" s="40">
        <v>0</v>
      </c>
      <c r="CB68" s="40">
        <v>6.0343460340089488</v>
      </c>
      <c r="CC68" s="40">
        <v>1.7806450764401911</v>
      </c>
      <c r="CD68" s="73">
        <v>3.3888539124667232</v>
      </c>
      <c r="CE68" s="40">
        <v>5.8434757445705348</v>
      </c>
      <c r="CF68" s="40">
        <v>9.2212151593223393E-2</v>
      </c>
      <c r="CG68" s="40">
        <v>0</v>
      </c>
      <c r="CH68" s="40">
        <v>9.2212151593223393E-2</v>
      </c>
      <c r="CI68" s="40">
        <v>4.6105647203008504E-3</v>
      </c>
      <c r="CJ68" s="40">
        <v>0</v>
      </c>
      <c r="CK68" s="40">
        <v>4.6105647203008504E-3</v>
      </c>
      <c r="CL68" s="40"/>
      <c r="CM68" s="40">
        <v>0</v>
      </c>
      <c r="CN68" s="40"/>
      <c r="CO68" s="40">
        <v>0</v>
      </c>
      <c r="CP68" s="40">
        <v>0</v>
      </c>
      <c r="CQ68" s="40">
        <v>0</v>
      </c>
      <c r="CR68" s="40">
        <v>0</v>
      </c>
      <c r="CS68" s="40">
        <v>0</v>
      </c>
      <c r="CT68" s="40">
        <v>0</v>
      </c>
      <c r="CU68" s="40">
        <v>0</v>
      </c>
      <c r="CV68" s="40">
        <v>9999</v>
      </c>
      <c r="CW68" s="73">
        <v>9999</v>
      </c>
    </row>
    <row r="69" spans="1:101" s="20" customFormat="1">
      <c r="A69" s="20" t="s">
        <v>718</v>
      </c>
      <c r="B69" s="20" t="s">
        <v>718</v>
      </c>
      <c r="C69" s="40">
        <v>10</v>
      </c>
      <c r="D69" s="40">
        <v>9.0341239448680977</v>
      </c>
      <c r="E69" s="40">
        <v>0</v>
      </c>
      <c r="F69" s="40">
        <v>0.84856001731881181</v>
      </c>
      <c r="G69" s="40">
        <v>0</v>
      </c>
      <c r="H69" s="40">
        <v>0</v>
      </c>
      <c r="I69" s="40" t="s">
        <v>716</v>
      </c>
      <c r="J69" s="40"/>
      <c r="K69" s="40"/>
      <c r="L69" s="40">
        <v>9.7064520427386292</v>
      </c>
      <c r="M69" s="40">
        <v>1.308708423632645E-3</v>
      </c>
      <c r="N69" s="40">
        <v>1.2992627531127527E-3</v>
      </c>
      <c r="O69" s="40">
        <v>0</v>
      </c>
      <c r="P69" s="40">
        <v>0</v>
      </c>
      <c r="Q69" s="40">
        <v>0</v>
      </c>
      <c r="R69" s="40">
        <v>0.16921420294420569</v>
      </c>
      <c r="S69" s="40">
        <v>0.39102828566907838</v>
      </c>
      <c r="T69" s="40">
        <v>0</v>
      </c>
      <c r="U69" s="40">
        <v>1.017427510812611</v>
      </c>
      <c r="V69" s="40" t="s">
        <v>225</v>
      </c>
      <c r="W69" s="40" t="s">
        <v>225</v>
      </c>
      <c r="X69" s="40" t="s">
        <v>225</v>
      </c>
      <c r="Y69" s="40" t="s">
        <v>225</v>
      </c>
      <c r="Z69" s="40">
        <v>0</v>
      </c>
      <c r="AA69" s="40">
        <v>0</v>
      </c>
      <c r="AB69" s="40">
        <v>0</v>
      </c>
      <c r="AC69" s="40">
        <v>0</v>
      </c>
      <c r="AD69" s="40">
        <v>0</v>
      </c>
      <c r="AE69" s="40">
        <v>0</v>
      </c>
      <c r="AF69" s="40">
        <v>0</v>
      </c>
      <c r="AG69" s="40">
        <v>0</v>
      </c>
      <c r="AH69" s="40">
        <v>0.16921420294420569</v>
      </c>
      <c r="AI69" s="40">
        <v>0.39102828566907838</v>
      </c>
      <c r="AJ69" s="40">
        <v>0</v>
      </c>
      <c r="AK69" s="40">
        <v>1.017427510812611</v>
      </c>
      <c r="AL69" s="40">
        <v>1.5776699994258951</v>
      </c>
      <c r="AM69" s="40">
        <v>5.0245363457494081</v>
      </c>
      <c r="AN69" s="40">
        <v>0.46243013875697253</v>
      </c>
      <c r="AO69" s="40">
        <v>0</v>
      </c>
      <c r="AP69" s="40">
        <v>0</v>
      </c>
      <c r="AQ69" s="40">
        <v>5.4869664845063806</v>
      </c>
      <c r="AR69" s="40">
        <v>0.16921420294420569</v>
      </c>
      <c r="AS69" s="73">
        <v>32.426158023600273</v>
      </c>
      <c r="AT69" s="40">
        <v>5.0245363457494081</v>
      </c>
      <c r="AU69" s="40">
        <v>0.54737954950256795</v>
      </c>
      <c r="AV69" s="40">
        <v>0</v>
      </c>
      <c r="AW69" s="40">
        <v>0</v>
      </c>
      <c r="AX69" s="40">
        <v>5.5719158952519763</v>
      </c>
      <c r="AY69" s="40">
        <v>0.39102828566907838</v>
      </c>
      <c r="AZ69" s="73">
        <v>14.249393456839101</v>
      </c>
      <c r="BA69" s="40">
        <v>5.0245363457494081</v>
      </c>
      <c r="BB69" s="40">
        <v>1.0098096882595404</v>
      </c>
      <c r="BC69" s="40">
        <v>0</v>
      </c>
      <c r="BD69" s="40">
        <v>0</v>
      </c>
      <c r="BE69" s="40">
        <v>6.0343460340089488</v>
      </c>
      <c r="BF69" s="40">
        <v>0.56024248861328407</v>
      </c>
      <c r="BG69" s="40">
        <v>-3.4080363550612427</v>
      </c>
      <c r="BH69" s="73">
        <v>10.770953929155217</v>
      </c>
      <c r="BI69" s="40">
        <v>1.2827629682066055</v>
      </c>
      <c r="BJ69" s="40">
        <v>2.9642701123793782</v>
      </c>
      <c r="BK69" s="40">
        <v>0</v>
      </c>
      <c r="BL69" s="40">
        <v>7.7128179017890988</v>
      </c>
      <c r="BM69" s="40">
        <v>11.959850982375084</v>
      </c>
      <c r="BN69" s="40">
        <v>5.0245363457494081</v>
      </c>
      <c r="BO69" s="40">
        <v>0</v>
      </c>
      <c r="BP69" s="40">
        <v>1.0098096882595404</v>
      </c>
      <c r="BQ69" s="40">
        <v>0</v>
      </c>
      <c r="BR69" s="40">
        <v>0</v>
      </c>
      <c r="BS69" s="40">
        <v>0</v>
      </c>
      <c r="BT69" s="40">
        <v>0</v>
      </c>
      <c r="BU69" s="40">
        <v>0</v>
      </c>
      <c r="BV69" s="40">
        <v>0</v>
      </c>
      <c r="BW69" s="40">
        <v>0</v>
      </c>
      <c r="BX69" s="40">
        <v>1.5776699994258951</v>
      </c>
      <c r="BY69" s="40"/>
      <c r="BZ69" s="40">
        <v>0</v>
      </c>
      <c r="CA69" s="40">
        <v>0</v>
      </c>
      <c r="CB69" s="40">
        <v>6.0343460340089488</v>
      </c>
      <c r="CC69" s="40">
        <v>1.5776699994258951</v>
      </c>
      <c r="CD69" s="73">
        <v>3.8248467906500165</v>
      </c>
      <c r="CE69" s="40">
        <v>4.3047815467278587</v>
      </c>
      <c r="CF69" s="40">
        <v>9.2212151593223393E-2</v>
      </c>
      <c r="CG69" s="40">
        <v>0</v>
      </c>
      <c r="CH69" s="40">
        <v>9.2212151593223393E-2</v>
      </c>
      <c r="CI69" s="40">
        <v>4.6105647203008504E-3</v>
      </c>
      <c r="CJ69" s="40">
        <v>0</v>
      </c>
      <c r="CK69" s="40">
        <v>4.6105647203008504E-3</v>
      </c>
      <c r="CL69" s="40"/>
      <c r="CM69" s="40">
        <v>0</v>
      </c>
      <c r="CN69" s="40"/>
      <c r="CO69" s="40">
        <v>0</v>
      </c>
      <c r="CP69" s="40">
        <v>0</v>
      </c>
      <c r="CQ69" s="40">
        <v>0</v>
      </c>
      <c r="CR69" s="40">
        <v>0</v>
      </c>
      <c r="CS69" s="40">
        <v>0</v>
      </c>
      <c r="CT69" s="40">
        <v>0</v>
      </c>
      <c r="CU69" s="40">
        <v>0</v>
      </c>
      <c r="CV69" s="40">
        <v>9999</v>
      </c>
      <c r="CW69" s="73">
        <v>9999</v>
      </c>
    </row>
    <row r="70" spans="1:101" s="20" customFormat="1">
      <c r="A70" s="20" t="s">
        <v>729</v>
      </c>
      <c r="B70" s="20" t="s">
        <v>729</v>
      </c>
      <c r="C70" s="40">
        <v>10</v>
      </c>
      <c r="D70" s="40">
        <v>7.511154525686969</v>
      </c>
      <c r="E70" s="40">
        <v>0</v>
      </c>
      <c r="F70" s="40">
        <v>2.3705138343329133</v>
      </c>
      <c r="G70" s="40">
        <v>0</v>
      </c>
      <c r="H70" s="40">
        <v>0</v>
      </c>
      <c r="I70" s="40" t="s">
        <v>716</v>
      </c>
      <c r="J70" s="40"/>
      <c r="K70" s="40"/>
      <c r="L70" s="40">
        <v>8.0701417906265238</v>
      </c>
      <c r="M70" s="40">
        <v>1.0880868204777019E-3</v>
      </c>
      <c r="N70" s="40">
        <v>1.0802334977530407E-3</v>
      </c>
      <c r="O70" s="40">
        <v>0</v>
      </c>
      <c r="P70" s="40">
        <v>0</v>
      </c>
      <c r="Q70" s="40">
        <v>0</v>
      </c>
      <c r="R70" s="40">
        <v>0.47271212508018817</v>
      </c>
      <c r="S70" s="40">
        <v>1.0923658219519594</v>
      </c>
      <c r="T70" s="40">
        <v>0</v>
      </c>
      <c r="U70" s="40">
        <v>2.8422574014656279</v>
      </c>
      <c r="V70" s="40" t="s">
        <v>225</v>
      </c>
      <c r="W70" s="40" t="s">
        <v>225</v>
      </c>
      <c r="X70" s="40" t="s">
        <v>225</v>
      </c>
      <c r="Y70" s="40" t="s">
        <v>225</v>
      </c>
      <c r="Z70" s="40">
        <v>0</v>
      </c>
      <c r="AA70" s="40">
        <v>0</v>
      </c>
      <c r="AB70" s="40">
        <v>0</v>
      </c>
      <c r="AC70" s="40">
        <v>0</v>
      </c>
      <c r="AD70" s="40">
        <v>0</v>
      </c>
      <c r="AE70" s="40">
        <v>0</v>
      </c>
      <c r="AF70" s="40">
        <v>0</v>
      </c>
      <c r="AG70" s="40">
        <v>0</v>
      </c>
      <c r="AH70" s="40">
        <v>0.47271212508018817</v>
      </c>
      <c r="AI70" s="40">
        <v>1.0923658219519594</v>
      </c>
      <c r="AJ70" s="40">
        <v>0</v>
      </c>
      <c r="AK70" s="40">
        <v>2.8422574014656279</v>
      </c>
      <c r="AL70" s="40">
        <v>4.4073353484977753</v>
      </c>
      <c r="AM70" s="40">
        <v>4.1775017858032442</v>
      </c>
      <c r="AN70" s="40">
        <v>0.38447382953070613</v>
      </c>
      <c r="AO70" s="40">
        <v>0</v>
      </c>
      <c r="AP70" s="40">
        <v>0</v>
      </c>
      <c r="AQ70" s="40">
        <v>4.5619756153339504</v>
      </c>
      <c r="AR70" s="40">
        <v>0.47271212508018817</v>
      </c>
      <c r="AS70" s="73">
        <v>9.6506422689286495</v>
      </c>
      <c r="AT70" s="40">
        <v>4.1775017858032442</v>
      </c>
      <c r="AU70" s="40">
        <v>0.45510249866012187</v>
      </c>
      <c r="AV70" s="40">
        <v>0</v>
      </c>
      <c r="AW70" s="40">
        <v>0</v>
      </c>
      <c r="AX70" s="40">
        <v>4.6326042844633664</v>
      </c>
      <c r="AY70" s="40">
        <v>1.0923658219519594</v>
      </c>
      <c r="AZ70" s="73">
        <v>4.2408909097735403</v>
      </c>
      <c r="BA70" s="40">
        <v>4.1775017858032442</v>
      </c>
      <c r="BB70" s="40">
        <v>0.83957632819082795</v>
      </c>
      <c r="BC70" s="40">
        <v>0</v>
      </c>
      <c r="BD70" s="40">
        <v>0</v>
      </c>
      <c r="BE70" s="40">
        <v>5.0170781139940726</v>
      </c>
      <c r="BF70" s="40">
        <v>1.5650779470321476</v>
      </c>
      <c r="BG70" s="40">
        <v>6.6149617151216802</v>
      </c>
      <c r="BH70" s="73">
        <v>3.2056410503438131</v>
      </c>
      <c r="BI70" s="40">
        <v>4.3100835731741958</v>
      </c>
      <c r="BJ70" s="40">
        <v>9.9599475775947113</v>
      </c>
      <c r="BK70" s="40">
        <v>0</v>
      </c>
      <c r="BL70" s="40">
        <v>25.915068150011379</v>
      </c>
      <c r="BM70" s="40">
        <v>40.18509930078028</v>
      </c>
      <c r="BN70" s="40">
        <v>4.1775017858032442</v>
      </c>
      <c r="BO70" s="40">
        <v>0</v>
      </c>
      <c r="BP70" s="40">
        <v>0.83957632819082795</v>
      </c>
      <c r="BQ70" s="40">
        <v>0</v>
      </c>
      <c r="BR70" s="40">
        <v>0</v>
      </c>
      <c r="BS70" s="40">
        <v>0</v>
      </c>
      <c r="BT70" s="40">
        <v>0</v>
      </c>
      <c r="BU70" s="40">
        <v>0</v>
      </c>
      <c r="BV70" s="40">
        <v>0</v>
      </c>
      <c r="BW70" s="40">
        <v>0</v>
      </c>
      <c r="BX70" s="40">
        <v>4.4073353484977753</v>
      </c>
      <c r="BY70" s="40"/>
      <c r="BZ70" s="40">
        <v>0</v>
      </c>
      <c r="CA70" s="40">
        <v>0</v>
      </c>
      <c r="CB70" s="40">
        <v>5.0170781139940726</v>
      </c>
      <c r="CC70" s="40">
        <v>4.4073353484977753</v>
      </c>
      <c r="CD70" s="73">
        <v>1.1383472591220285</v>
      </c>
      <c r="CE70" s="40">
        <v>32.530029865133059</v>
      </c>
      <c r="CF70" s="40">
        <v>7.6667059693842285E-2</v>
      </c>
      <c r="CG70" s="40">
        <v>0</v>
      </c>
      <c r="CH70" s="40">
        <v>7.6667059693842285E-2</v>
      </c>
      <c r="CI70" s="40">
        <v>3.833317350547598E-3</v>
      </c>
      <c r="CJ70" s="40">
        <v>0</v>
      </c>
      <c r="CK70" s="40">
        <v>3.833317350547598E-3</v>
      </c>
      <c r="CL70" s="40"/>
      <c r="CM70" s="40">
        <v>0</v>
      </c>
      <c r="CN70" s="40"/>
      <c r="CO70" s="40">
        <v>0</v>
      </c>
      <c r="CP70" s="40">
        <v>0</v>
      </c>
      <c r="CQ70" s="40">
        <v>0</v>
      </c>
      <c r="CR70" s="40">
        <v>0</v>
      </c>
      <c r="CS70" s="40">
        <v>0</v>
      </c>
      <c r="CT70" s="40">
        <v>0</v>
      </c>
      <c r="CU70" s="40">
        <v>0</v>
      </c>
      <c r="CV70" s="40">
        <v>9999</v>
      </c>
      <c r="CW70" s="73">
        <v>9999</v>
      </c>
    </row>
    <row r="71" spans="1:101" s="20" customFormat="1">
      <c r="A71" s="20" t="s">
        <v>728</v>
      </c>
      <c r="B71" s="20" t="s">
        <v>728</v>
      </c>
      <c r="C71" s="40">
        <v>10</v>
      </c>
      <c r="D71" s="40">
        <v>7.6168572161106853</v>
      </c>
      <c r="E71" s="40">
        <v>0</v>
      </c>
      <c r="F71" s="40">
        <v>2.0032279262329817</v>
      </c>
      <c r="G71" s="40">
        <v>0</v>
      </c>
      <c r="H71" s="40">
        <v>0</v>
      </c>
      <c r="I71" s="40" t="s">
        <v>716</v>
      </c>
      <c r="J71" s="40"/>
      <c r="K71" s="40"/>
      <c r="L71" s="40">
        <v>8.1837109758233986</v>
      </c>
      <c r="M71" s="40">
        <v>1.1033992074011437E-3</v>
      </c>
      <c r="N71" s="40">
        <v>1.0954353667344109E-3</v>
      </c>
      <c r="O71" s="40">
        <v>0</v>
      </c>
      <c r="P71" s="40">
        <v>0</v>
      </c>
      <c r="Q71" s="40">
        <v>0</v>
      </c>
      <c r="R71" s="40">
        <v>0.39947040861546057</v>
      </c>
      <c r="S71" s="40">
        <v>0.92311535520416321</v>
      </c>
      <c r="T71" s="40">
        <v>0</v>
      </c>
      <c r="U71" s="40">
        <v>2.4018798446542688</v>
      </c>
      <c r="V71" s="40" t="s">
        <v>225</v>
      </c>
      <c r="W71" s="40" t="s">
        <v>225</v>
      </c>
      <c r="X71" s="40" t="s">
        <v>225</v>
      </c>
      <c r="Y71" s="40" t="s">
        <v>225</v>
      </c>
      <c r="Z71" s="40">
        <v>0</v>
      </c>
      <c r="AA71" s="40">
        <v>0</v>
      </c>
      <c r="AB71" s="40">
        <v>0</v>
      </c>
      <c r="AC71" s="40">
        <v>0</v>
      </c>
      <c r="AD71" s="40">
        <v>0</v>
      </c>
      <c r="AE71" s="40">
        <v>0</v>
      </c>
      <c r="AF71" s="40">
        <v>0</v>
      </c>
      <c r="AG71" s="40">
        <v>0</v>
      </c>
      <c r="AH71" s="40">
        <v>0.39947040861546057</v>
      </c>
      <c r="AI71" s="40">
        <v>0.92311535520416321</v>
      </c>
      <c r="AJ71" s="40">
        <v>0</v>
      </c>
      <c r="AK71" s="40">
        <v>2.4018798446542688</v>
      </c>
      <c r="AL71" s="40">
        <v>3.7244656084738925</v>
      </c>
      <c r="AM71" s="40">
        <v>4.2362907744333143</v>
      </c>
      <c r="AN71" s="40">
        <v>0.38988443825136587</v>
      </c>
      <c r="AO71" s="40">
        <v>0</v>
      </c>
      <c r="AP71" s="40">
        <v>0</v>
      </c>
      <c r="AQ71" s="40">
        <v>4.6261752126846805</v>
      </c>
      <c r="AR71" s="40">
        <v>0.39947040861546057</v>
      </c>
      <c r="AS71" s="73">
        <v>11.580770722714391</v>
      </c>
      <c r="AT71" s="40">
        <v>4.2362907744333143</v>
      </c>
      <c r="AU71" s="40">
        <v>0.46150704783594004</v>
      </c>
      <c r="AV71" s="40">
        <v>0</v>
      </c>
      <c r="AW71" s="40">
        <v>0</v>
      </c>
      <c r="AX71" s="40">
        <v>4.697797822269254</v>
      </c>
      <c r="AY71" s="40">
        <v>0.92311535520416321</v>
      </c>
      <c r="AZ71" s="73">
        <v>5.0890690917282528</v>
      </c>
      <c r="BA71" s="40">
        <v>4.2362907744333143</v>
      </c>
      <c r="BB71" s="40">
        <v>0.85139148608730597</v>
      </c>
      <c r="BC71" s="40">
        <v>0</v>
      </c>
      <c r="BD71" s="40">
        <v>0</v>
      </c>
      <c r="BE71" s="40">
        <v>5.0876822605206202</v>
      </c>
      <c r="BF71" s="40">
        <v>1.3225857638196237</v>
      </c>
      <c r="BG71" s="40">
        <v>4.23662318999353</v>
      </c>
      <c r="BH71" s="73">
        <v>3.8467692604125796</v>
      </c>
      <c r="BI71" s="40">
        <v>3.5917363109784959</v>
      </c>
      <c r="BJ71" s="40">
        <v>8.2999563146622588</v>
      </c>
      <c r="BK71" s="40">
        <v>0</v>
      </c>
      <c r="BL71" s="40">
        <v>21.595890125009479</v>
      </c>
      <c r="BM71" s="40">
        <v>33.487582750650233</v>
      </c>
      <c r="BN71" s="40">
        <v>4.2362907744333143</v>
      </c>
      <c r="BO71" s="40">
        <v>0</v>
      </c>
      <c r="BP71" s="40">
        <v>0.85139148608730597</v>
      </c>
      <c r="BQ71" s="40">
        <v>0</v>
      </c>
      <c r="BR71" s="40">
        <v>0</v>
      </c>
      <c r="BS71" s="40">
        <v>0</v>
      </c>
      <c r="BT71" s="40">
        <v>0</v>
      </c>
      <c r="BU71" s="40">
        <v>0</v>
      </c>
      <c r="BV71" s="40">
        <v>0</v>
      </c>
      <c r="BW71" s="40">
        <v>0</v>
      </c>
      <c r="BX71" s="40">
        <v>3.7244656084738925</v>
      </c>
      <c r="BY71" s="40"/>
      <c r="BZ71" s="40">
        <v>0</v>
      </c>
      <c r="CA71" s="40">
        <v>0</v>
      </c>
      <c r="CB71" s="40">
        <v>5.0876822605206202</v>
      </c>
      <c r="CC71" s="40">
        <v>3.7244656084738925</v>
      </c>
      <c r="CD71" s="73">
        <v>1.3660167109464352</v>
      </c>
      <c r="CE71" s="40">
        <v>25.832513315003013</v>
      </c>
      <c r="CF71" s="40">
        <v>7.7745976982629278E-2</v>
      </c>
      <c r="CG71" s="40">
        <v>0</v>
      </c>
      <c r="CH71" s="40">
        <v>7.7745976982629278E-2</v>
      </c>
      <c r="CI71" s="40">
        <v>3.8872627135161136E-3</v>
      </c>
      <c r="CJ71" s="40">
        <v>0</v>
      </c>
      <c r="CK71" s="40">
        <v>3.8872627135161136E-3</v>
      </c>
      <c r="CL71" s="40"/>
      <c r="CM71" s="40">
        <v>0</v>
      </c>
      <c r="CN71" s="40"/>
      <c r="CO71" s="40">
        <v>0</v>
      </c>
      <c r="CP71" s="40">
        <v>0</v>
      </c>
      <c r="CQ71" s="40">
        <v>0</v>
      </c>
      <c r="CR71" s="40">
        <v>0</v>
      </c>
      <c r="CS71" s="40">
        <v>0</v>
      </c>
      <c r="CT71" s="40">
        <v>0</v>
      </c>
      <c r="CU71" s="40">
        <v>0</v>
      </c>
      <c r="CV71" s="40">
        <v>9999</v>
      </c>
      <c r="CW71" s="73">
        <v>9999</v>
      </c>
    </row>
    <row r="72" spans="1:101" s="20" customFormat="1">
      <c r="C72" s="40"/>
      <c r="D72" s="40"/>
      <c r="E72" s="40"/>
      <c r="F72" s="40"/>
      <c r="G72" s="40"/>
      <c r="H72" s="40"/>
      <c r="I72" s="40"/>
      <c r="J72" s="40"/>
      <c r="K72" s="40"/>
      <c r="L72" s="40"/>
      <c r="M72" s="40"/>
      <c r="N72" s="40"/>
      <c r="O72" s="40"/>
      <c r="P72" s="40"/>
      <c r="Q72" s="40"/>
      <c r="R72" s="40"/>
      <c r="S72" s="40"/>
      <c r="T72" s="40"/>
      <c r="U72" s="40"/>
      <c r="V72" s="40"/>
      <c r="W72" s="40"/>
      <c r="X72" s="40"/>
      <c r="Y72" s="40"/>
      <c r="Z72" s="40"/>
      <c r="AA72" s="40"/>
      <c r="AB72" s="40"/>
      <c r="AC72" s="40"/>
      <c r="AD72" s="40"/>
      <c r="AE72" s="40"/>
      <c r="AF72" s="40"/>
      <c r="AG72" s="40"/>
      <c r="AH72" s="40"/>
      <c r="AI72" s="40"/>
      <c r="AJ72" s="40"/>
      <c r="AK72" s="40"/>
      <c r="AL72" s="40"/>
      <c r="AM72" s="40"/>
      <c r="AN72" s="40"/>
      <c r="AO72" s="40"/>
      <c r="AP72" s="40"/>
      <c r="AQ72" s="40"/>
      <c r="AR72" s="40"/>
      <c r="AS72" s="40"/>
      <c r="AT72" s="40"/>
      <c r="AU72" s="40"/>
      <c r="AV72" s="40"/>
      <c r="AW72" s="40"/>
      <c r="AX72" s="40"/>
      <c r="AY72" s="40"/>
      <c r="AZ72" s="40"/>
      <c r="BA72" s="40"/>
      <c r="BB72" s="40"/>
      <c r="BC72" s="40"/>
      <c r="BD72" s="40"/>
      <c r="BE72" s="40"/>
      <c r="BF72" s="40"/>
      <c r="BG72" s="40"/>
      <c r="BH72" s="40"/>
      <c r="BI72" s="40"/>
      <c r="BJ72" s="40"/>
      <c r="BK72" s="40"/>
      <c r="BL72" s="40"/>
      <c r="BM72" s="40"/>
      <c r="BN72" s="40"/>
      <c r="BO72" s="40"/>
      <c r="BP72" s="40"/>
      <c r="BQ72" s="40"/>
      <c r="BR72" s="40"/>
      <c r="BS72" s="40"/>
      <c r="BT72" s="40"/>
      <c r="BU72" s="40"/>
      <c r="BV72" s="40"/>
      <c r="BW72" s="40"/>
      <c r="BX72" s="40"/>
      <c r="BY72" s="40"/>
      <c r="BZ72" s="40"/>
      <c r="CA72" s="40"/>
      <c r="CB72" s="40"/>
      <c r="CC72" s="40"/>
      <c r="CD72" s="40"/>
      <c r="CE72" s="40"/>
      <c r="CF72" s="40"/>
      <c r="CG72" s="40"/>
      <c r="CH72" s="40"/>
      <c r="CI72" s="40"/>
      <c r="CJ72" s="40"/>
      <c r="CK72" s="40"/>
      <c r="CL72" s="40"/>
      <c r="CM72" s="40"/>
      <c r="CN72" s="40"/>
      <c r="CO72" s="40"/>
      <c r="CP72" s="40"/>
      <c r="CQ72" s="40"/>
      <c r="CR72" s="40"/>
      <c r="CS72" s="40"/>
      <c r="CT72" s="40"/>
      <c r="CU72" s="40"/>
      <c r="CV72" s="40"/>
      <c r="CW72" s="40"/>
    </row>
    <row r="73" spans="1:101" s="20" customFormat="1">
      <c r="C73" s="40"/>
      <c r="D73" s="40"/>
      <c r="E73" s="40"/>
      <c r="F73" s="40"/>
      <c r="G73" s="40"/>
      <c r="H73" s="40"/>
      <c r="I73" s="40"/>
      <c r="J73" s="40"/>
      <c r="K73" s="40"/>
      <c r="L73" s="40"/>
      <c r="M73" s="40"/>
      <c r="N73" s="40"/>
      <c r="O73" s="40"/>
      <c r="P73" s="40"/>
      <c r="Q73" s="40"/>
      <c r="R73" s="40"/>
      <c r="S73" s="40"/>
      <c r="T73" s="40"/>
      <c r="U73" s="40"/>
      <c r="V73" s="40"/>
      <c r="W73" s="40"/>
      <c r="X73" s="40"/>
      <c r="Y73" s="40"/>
      <c r="Z73" s="40"/>
      <c r="AA73" s="40"/>
      <c r="AB73" s="40"/>
      <c r="AC73" s="40"/>
      <c r="AD73" s="40"/>
      <c r="AE73" s="40"/>
      <c r="AF73" s="40"/>
      <c r="AG73" s="40"/>
      <c r="AH73" s="40"/>
      <c r="AI73" s="40"/>
      <c r="AJ73" s="40"/>
      <c r="AK73" s="40"/>
      <c r="AL73" s="40"/>
      <c r="AM73" s="40"/>
      <c r="AN73" s="40"/>
      <c r="AO73" s="40"/>
      <c r="AP73" s="40"/>
      <c r="AQ73" s="40"/>
      <c r="AR73" s="40"/>
      <c r="AS73" s="40"/>
      <c r="AT73" s="40"/>
      <c r="AU73" s="40"/>
      <c r="AV73" s="40"/>
      <c r="AW73" s="40"/>
      <c r="AX73" s="40"/>
      <c r="AY73" s="40"/>
      <c r="AZ73" s="40"/>
      <c r="BA73" s="40"/>
      <c r="BB73" s="40"/>
      <c r="BC73" s="40"/>
      <c r="BD73" s="40"/>
      <c r="BE73" s="40"/>
      <c r="BF73" s="40"/>
      <c r="BG73" s="40"/>
      <c r="BH73" s="40"/>
      <c r="BI73" s="40"/>
      <c r="BJ73" s="40"/>
      <c r="BK73" s="40"/>
      <c r="BL73" s="40"/>
      <c r="BM73" s="40"/>
      <c r="BN73" s="40"/>
      <c r="BO73" s="40"/>
      <c r="BP73" s="40"/>
      <c r="BQ73" s="40"/>
      <c r="BR73" s="40"/>
      <c r="BS73" s="40"/>
      <c r="BT73" s="40"/>
      <c r="BU73" s="40"/>
      <c r="BV73" s="40"/>
      <c r="BW73" s="40"/>
      <c r="BX73" s="40"/>
      <c r="BY73" s="40"/>
      <c r="BZ73" s="40"/>
      <c r="CA73" s="40"/>
      <c r="CB73" s="40"/>
      <c r="CC73" s="40"/>
      <c r="CD73" s="40"/>
      <c r="CE73" s="40"/>
      <c r="CF73" s="40"/>
      <c r="CG73" s="40"/>
      <c r="CH73" s="40"/>
      <c r="CI73" s="40"/>
      <c r="CJ73" s="40"/>
      <c r="CK73" s="40"/>
      <c r="CL73" s="40"/>
      <c r="CM73" s="40"/>
      <c r="CN73" s="40"/>
      <c r="CO73" s="40"/>
      <c r="CP73" s="40"/>
      <c r="CQ73" s="40"/>
      <c r="CR73" s="40"/>
      <c r="CS73" s="40"/>
      <c r="CT73" s="40"/>
      <c r="CU73" s="40"/>
      <c r="CV73" s="40"/>
      <c r="CW73" s="40"/>
    </row>
    <row r="74" spans="1:101" s="20" customFormat="1" ht="13.5" thickBot="1">
      <c r="A74" s="51" t="s">
        <v>226</v>
      </c>
      <c r="B74" s="53"/>
      <c r="C74" s="40"/>
      <c r="D74" s="40"/>
      <c r="E74" s="40"/>
      <c r="F74" s="40"/>
      <c r="G74" s="40"/>
      <c r="H74" s="40"/>
      <c r="I74" s="40"/>
      <c r="J74" s="40"/>
      <c r="K74" s="40"/>
      <c r="L74" s="40"/>
      <c r="M74" s="40"/>
      <c r="N74" s="40"/>
      <c r="O74" s="40"/>
      <c r="P74" s="40"/>
      <c r="Q74" s="40"/>
      <c r="R74" s="40"/>
      <c r="S74" s="40"/>
      <c r="T74" s="40"/>
      <c r="U74" s="40"/>
      <c r="V74" s="40"/>
      <c r="W74" s="40"/>
      <c r="X74" s="40"/>
      <c r="Y74" s="40"/>
      <c r="Z74" s="40"/>
      <c r="AA74" s="40"/>
      <c r="AB74" s="40"/>
      <c r="AC74" s="40"/>
      <c r="AD74" s="40"/>
      <c r="AE74" s="40"/>
      <c r="AF74" s="40"/>
      <c r="AG74" s="40"/>
      <c r="AH74" s="40"/>
      <c r="AI74" s="40"/>
      <c r="AJ74" s="40"/>
      <c r="AK74" s="40"/>
      <c r="AL74" s="40"/>
      <c r="AM74" s="40"/>
      <c r="AN74" s="40"/>
      <c r="AO74" s="40"/>
      <c r="AP74" s="40"/>
      <c r="AQ74" s="40"/>
      <c r="AR74" s="40"/>
      <c r="AS74" s="40"/>
      <c r="AT74" s="40"/>
      <c r="AU74" s="40"/>
      <c r="AV74" s="40"/>
      <c r="AW74" s="40"/>
      <c r="AX74" s="40"/>
      <c r="AY74" s="40"/>
      <c r="AZ74" s="40"/>
      <c r="BA74" s="40"/>
      <c r="BB74" s="40"/>
      <c r="BC74" s="40"/>
      <c r="BD74" s="40"/>
      <c r="BE74" s="40"/>
      <c r="BF74" s="40"/>
      <c r="BG74" s="40"/>
      <c r="BH74" s="40"/>
      <c r="BI74" s="40"/>
      <c r="BJ74" s="40"/>
      <c r="BK74" s="40"/>
      <c r="BL74" s="40"/>
      <c r="BM74" s="40"/>
      <c r="BN74" s="40"/>
      <c r="BO74" s="40"/>
      <c r="BP74" s="40"/>
      <c r="BQ74" s="40"/>
      <c r="BR74" s="40"/>
      <c r="BS74" s="40"/>
      <c r="BT74" s="40"/>
      <c r="BU74" s="40"/>
      <c r="BV74" s="40"/>
      <c r="BW74" s="40"/>
      <c r="BX74" s="40"/>
      <c r="BY74" s="40"/>
      <c r="BZ74" s="40"/>
      <c r="CA74" s="40"/>
      <c r="CB74" s="40"/>
      <c r="CC74" s="40"/>
      <c r="CD74" s="40"/>
      <c r="CE74" s="40"/>
      <c r="CF74" s="40"/>
      <c r="CG74" s="40"/>
      <c r="CH74" s="40"/>
      <c r="CI74" s="40"/>
      <c r="CJ74" s="40"/>
      <c r="CK74" s="40"/>
      <c r="CL74" s="40"/>
      <c r="CM74" s="40"/>
      <c r="CN74" s="40"/>
      <c r="CO74" s="40"/>
      <c r="CP74" s="40"/>
      <c r="CQ74" s="40"/>
      <c r="CR74" s="40"/>
      <c r="CS74" s="40"/>
      <c r="CT74" s="40"/>
      <c r="CU74" s="40"/>
      <c r="CV74" s="40"/>
      <c r="CW74" s="40"/>
    </row>
    <row r="75" spans="1:101" s="20" customFormat="1" ht="26.25" thickBot="1">
      <c r="A75" s="63" t="s">
        <v>129</v>
      </c>
      <c r="B75" s="64"/>
      <c r="C75" s="65" t="s">
        <v>130</v>
      </c>
      <c r="D75" s="66"/>
      <c r="E75" s="66"/>
      <c r="F75" s="66"/>
      <c r="G75" s="66"/>
      <c r="H75" s="66"/>
      <c r="I75" s="66"/>
      <c r="J75" s="66"/>
      <c r="K75" s="67"/>
      <c r="L75" s="65" t="s">
        <v>131</v>
      </c>
      <c r="M75" s="66"/>
      <c r="N75" s="66"/>
      <c r="O75" s="66"/>
      <c r="P75" s="66"/>
      <c r="Q75" s="67"/>
      <c r="R75" s="65" t="s">
        <v>132</v>
      </c>
      <c r="S75" s="66"/>
      <c r="T75" s="66"/>
      <c r="U75" s="67"/>
      <c r="V75" s="65" t="s">
        <v>133</v>
      </c>
      <c r="W75" s="66"/>
      <c r="X75" s="66"/>
      <c r="Y75" s="67"/>
      <c r="Z75" s="65" t="s">
        <v>134</v>
      </c>
      <c r="AA75" s="66"/>
      <c r="AB75" s="66"/>
      <c r="AC75" s="67"/>
      <c r="AD75" s="65" t="s">
        <v>135</v>
      </c>
      <c r="AE75" s="66"/>
      <c r="AF75" s="66"/>
      <c r="AG75" s="67"/>
      <c r="AH75" s="65" t="s">
        <v>136</v>
      </c>
      <c r="AI75" s="66"/>
      <c r="AJ75" s="66"/>
      <c r="AK75" s="66"/>
      <c r="AL75" s="67"/>
      <c r="AM75" s="65" t="s">
        <v>137</v>
      </c>
      <c r="AN75" s="66"/>
      <c r="AO75" s="66"/>
      <c r="AP75" s="66"/>
      <c r="AQ75" s="66"/>
      <c r="AR75" s="66"/>
      <c r="AS75" s="67"/>
      <c r="AT75" s="65" t="s">
        <v>138</v>
      </c>
      <c r="AU75" s="66"/>
      <c r="AV75" s="66"/>
      <c r="AW75" s="66"/>
      <c r="AX75" s="66"/>
      <c r="AY75" s="66"/>
      <c r="AZ75" s="67"/>
      <c r="BA75" s="65" t="s">
        <v>139</v>
      </c>
      <c r="BB75" s="66"/>
      <c r="BC75" s="66"/>
      <c r="BD75" s="66"/>
      <c r="BE75" s="66"/>
      <c r="BF75" s="67"/>
      <c r="BG75" s="65" t="s">
        <v>140</v>
      </c>
      <c r="BH75" s="67"/>
      <c r="BI75" s="65" t="s">
        <v>141</v>
      </c>
      <c r="BJ75" s="66"/>
      <c r="BK75" s="66"/>
      <c r="BL75" s="66"/>
      <c r="BM75" s="67"/>
      <c r="BN75" s="65" t="s">
        <v>142</v>
      </c>
      <c r="BO75" s="66"/>
      <c r="BP75" s="66"/>
      <c r="BQ75" s="66"/>
      <c r="BR75" s="66"/>
      <c r="BS75" s="66"/>
      <c r="BT75" s="66"/>
      <c r="BU75" s="66"/>
      <c r="BV75" s="66"/>
      <c r="BW75" s="66"/>
      <c r="BX75" s="66"/>
      <c r="BY75" s="66"/>
      <c r="BZ75" s="66"/>
      <c r="CA75" s="66"/>
      <c r="CB75" s="66"/>
      <c r="CC75" s="67"/>
      <c r="CD75" s="65" t="s">
        <v>143</v>
      </c>
      <c r="CE75" s="67"/>
      <c r="CF75" s="65" t="s">
        <v>144</v>
      </c>
      <c r="CG75" s="66"/>
      <c r="CH75" s="66"/>
      <c r="CI75" s="66"/>
      <c r="CJ75" s="66"/>
      <c r="CK75" s="67"/>
      <c r="CL75" s="68"/>
      <c r="CM75" s="65" t="s">
        <v>18</v>
      </c>
      <c r="CN75" s="66"/>
      <c r="CO75" s="66"/>
      <c r="CP75" s="67"/>
      <c r="CQ75" s="65" t="s">
        <v>145</v>
      </c>
      <c r="CR75" s="66"/>
      <c r="CS75" s="66"/>
      <c r="CT75" s="66"/>
      <c r="CU75" s="67"/>
      <c r="CV75" s="65" t="s">
        <v>146</v>
      </c>
      <c r="CW75" s="67"/>
    </row>
    <row r="76" spans="1:101" s="20" customFormat="1" ht="127.5">
      <c r="A76" s="69" t="s">
        <v>147</v>
      </c>
      <c r="B76" s="70" t="s">
        <v>148</v>
      </c>
      <c r="C76" s="71" t="s">
        <v>9</v>
      </c>
      <c r="D76" s="71" t="s">
        <v>149</v>
      </c>
      <c r="E76" s="71" t="s">
        <v>150</v>
      </c>
      <c r="F76" s="71" t="s">
        <v>151</v>
      </c>
      <c r="G76" s="71" t="s">
        <v>152</v>
      </c>
      <c r="H76" s="71" t="s">
        <v>153</v>
      </c>
      <c r="I76" s="71" t="s">
        <v>154</v>
      </c>
      <c r="J76" s="71" t="s">
        <v>155</v>
      </c>
      <c r="K76" s="71" t="s">
        <v>156</v>
      </c>
      <c r="L76" s="71" t="s">
        <v>157</v>
      </c>
      <c r="M76" s="71" t="s">
        <v>158</v>
      </c>
      <c r="N76" s="71" t="s">
        <v>159</v>
      </c>
      <c r="O76" s="71" t="s">
        <v>160</v>
      </c>
      <c r="P76" s="71" t="s">
        <v>161</v>
      </c>
      <c r="Q76" s="71" t="s">
        <v>162</v>
      </c>
      <c r="R76" s="71" t="s">
        <v>163</v>
      </c>
      <c r="S76" s="71" t="s">
        <v>164</v>
      </c>
      <c r="T76" s="71" t="s">
        <v>165</v>
      </c>
      <c r="U76" s="71" t="s">
        <v>87</v>
      </c>
      <c r="V76" s="71" t="s">
        <v>163</v>
      </c>
      <c r="W76" s="71" t="s">
        <v>164</v>
      </c>
      <c r="X76" s="71" t="s">
        <v>165</v>
      </c>
      <c r="Y76" s="71" t="s">
        <v>87</v>
      </c>
      <c r="Z76" s="71" t="s">
        <v>163</v>
      </c>
      <c r="AA76" s="71" t="s">
        <v>164</v>
      </c>
      <c r="AB76" s="71" t="s">
        <v>165</v>
      </c>
      <c r="AC76" s="71" t="s">
        <v>87</v>
      </c>
      <c r="AD76" s="71" t="s">
        <v>163</v>
      </c>
      <c r="AE76" s="71" t="s">
        <v>164</v>
      </c>
      <c r="AF76" s="71" t="s">
        <v>165</v>
      </c>
      <c r="AG76" s="71" t="s">
        <v>87</v>
      </c>
      <c r="AH76" s="71" t="s">
        <v>163</v>
      </c>
      <c r="AI76" s="71" t="s">
        <v>164</v>
      </c>
      <c r="AJ76" s="71" t="s">
        <v>165</v>
      </c>
      <c r="AK76" s="71" t="s">
        <v>87</v>
      </c>
      <c r="AL76" s="71" t="s">
        <v>166</v>
      </c>
      <c r="AM76" s="71" t="s">
        <v>167</v>
      </c>
      <c r="AN76" s="71" t="s">
        <v>168</v>
      </c>
      <c r="AO76" s="71" t="s">
        <v>169</v>
      </c>
      <c r="AP76" s="71" t="s">
        <v>170</v>
      </c>
      <c r="AQ76" s="71" t="s">
        <v>171</v>
      </c>
      <c r="AR76" s="71" t="s">
        <v>172</v>
      </c>
      <c r="AS76" s="71" t="s">
        <v>173</v>
      </c>
      <c r="AT76" s="71" t="s">
        <v>174</v>
      </c>
      <c r="AU76" s="71" t="s">
        <v>175</v>
      </c>
      <c r="AV76" s="71" t="s">
        <v>176</v>
      </c>
      <c r="AW76" s="71" t="s">
        <v>177</v>
      </c>
      <c r="AX76" s="71" t="s">
        <v>178</v>
      </c>
      <c r="AY76" s="71" t="s">
        <v>179</v>
      </c>
      <c r="AZ76" s="71" t="s">
        <v>180</v>
      </c>
      <c r="BA76" s="71" t="s">
        <v>181</v>
      </c>
      <c r="BB76" s="71" t="s">
        <v>182</v>
      </c>
      <c r="BC76" s="71" t="s">
        <v>183</v>
      </c>
      <c r="BD76" s="71" t="s">
        <v>184</v>
      </c>
      <c r="BE76" s="71" t="s">
        <v>185</v>
      </c>
      <c r="BF76" s="71" t="s">
        <v>186</v>
      </c>
      <c r="BG76" s="71" t="s">
        <v>187</v>
      </c>
      <c r="BH76" s="71" t="s">
        <v>188</v>
      </c>
      <c r="BI76" s="71" t="s">
        <v>189</v>
      </c>
      <c r="BJ76" s="71" t="s">
        <v>190</v>
      </c>
      <c r="BK76" s="71" t="s">
        <v>191</v>
      </c>
      <c r="BL76" s="71" t="s">
        <v>192</v>
      </c>
      <c r="BM76" s="71" t="s">
        <v>193</v>
      </c>
      <c r="BN76" s="71" t="s">
        <v>194</v>
      </c>
      <c r="BO76" s="71" t="s">
        <v>195</v>
      </c>
      <c r="BP76" s="71" t="s">
        <v>196</v>
      </c>
      <c r="BQ76" s="71" t="s">
        <v>197</v>
      </c>
      <c r="BR76" s="71" t="s">
        <v>198</v>
      </c>
      <c r="BS76" s="71" t="s">
        <v>199</v>
      </c>
      <c r="BT76" s="71" t="s">
        <v>200</v>
      </c>
      <c r="BU76" s="71" t="s">
        <v>201</v>
      </c>
      <c r="BV76" s="71" t="s">
        <v>202</v>
      </c>
      <c r="BW76" s="71" t="s">
        <v>203</v>
      </c>
      <c r="BX76" s="71" t="s">
        <v>204</v>
      </c>
      <c r="BY76" s="71" t="s">
        <v>205</v>
      </c>
      <c r="BZ76" s="71" t="s">
        <v>206</v>
      </c>
      <c r="CA76" s="71" t="s">
        <v>207</v>
      </c>
      <c r="CB76" s="71" t="s">
        <v>208</v>
      </c>
      <c r="CC76" s="71" t="s">
        <v>209</v>
      </c>
      <c r="CD76" s="71" t="s">
        <v>210</v>
      </c>
      <c r="CE76" s="71" t="s">
        <v>48</v>
      </c>
      <c r="CF76" s="71" t="s">
        <v>211</v>
      </c>
      <c r="CG76" s="71" t="s">
        <v>212</v>
      </c>
      <c r="CH76" s="71" t="s">
        <v>213</v>
      </c>
      <c r="CI76" s="71" t="s">
        <v>327</v>
      </c>
      <c r="CJ76" s="71" t="s">
        <v>328</v>
      </c>
      <c r="CK76" s="71" t="s">
        <v>329</v>
      </c>
      <c r="CL76" s="71"/>
      <c r="CM76" s="71" t="s">
        <v>214</v>
      </c>
      <c r="CN76" s="71" t="s">
        <v>215</v>
      </c>
      <c r="CO76" s="71" t="s">
        <v>216</v>
      </c>
      <c r="CP76" s="71" t="s">
        <v>217</v>
      </c>
      <c r="CQ76" s="71" t="s">
        <v>218</v>
      </c>
      <c r="CR76" s="71" t="s">
        <v>219</v>
      </c>
      <c r="CS76" s="71" t="s">
        <v>220</v>
      </c>
      <c r="CT76" s="71" t="s">
        <v>221</v>
      </c>
      <c r="CU76" s="71" t="s">
        <v>222</v>
      </c>
      <c r="CV76" s="71" t="s">
        <v>223</v>
      </c>
      <c r="CW76" s="71" t="s">
        <v>224</v>
      </c>
    </row>
    <row r="77" spans="1:101" s="20" customFormat="1">
      <c r="A77" s="20" t="s">
        <v>718</v>
      </c>
      <c r="C77" s="40">
        <v>10</v>
      </c>
      <c r="D77" s="40">
        <v>9.0341239448680977</v>
      </c>
      <c r="E77" s="40">
        <v>0</v>
      </c>
      <c r="F77" s="40">
        <v>0.84856001731881181</v>
      </c>
      <c r="G77" s="40">
        <v>0</v>
      </c>
      <c r="H77" s="40">
        <v>0</v>
      </c>
      <c r="I77" s="40"/>
      <c r="J77" s="40"/>
      <c r="K77" s="40"/>
      <c r="L77" s="40">
        <v>9.7064520427386292</v>
      </c>
      <c r="M77" s="40">
        <v>1.308708423632645E-3</v>
      </c>
      <c r="N77" s="40">
        <v>1.2992627531127527E-3</v>
      </c>
      <c r="O77" s="40">
        <v>0</v>
      </c>
      <c r="P77" s="40">
        <v>0</v>
      </c>
      <c r="Q77" s="40">
        <v>0</v>
      </c>
      <c r="R77" s="40">
        <v>0.16921420294420569</v>
      </c>
      <c r="S77" s="40">
        <v>0.39102828566907838</v>
      </c>
      <c r="T77" s="40">
        <v>0</v>
      </c>
      <c r="U77" s="40">
        <v>1.017427510812611</v>
      </c>
      <c r="V77" s="40">
        <v>5.091360103912871E-2</v>
      </c>
      <c r="W77" s="40">
        <v>0.11879840242463366</v>
      </c>
      <c r="X77" s="40">
        <v>0</v>
      </c>
      <c r="Y77" s="40">
        <v>0</v>
      </c>
      <c r="Z77" s="40">
        <v>0</v>
      </c>
      <c r="AA77" s="40">
        <v>0</v>
      </c>
      <c r="AB77" s="40">
        <v>0</v>
      </c>
      <c r="AC77" s="40">
        <v>0</v>
      </c>
      <c r="AD77" s="40">
        <v>0</v>
      </c>
      <c r="AE77" s="40">
        <v>0</v>
      </c>
      <c r="AF77" s="40">
        <v>0</v>
      </c>
      <c r="AG77" s="40">
        <v>0</v>
      </c>
      <c r="AH77" s="40">
        <v>0.2201278039833344</v>
      </c>
      <c r="AI77" s="40">
        <v>0.50982668809371201</v>
      </c>
      <c r="AJ77" s="40">
        <v>0</v>
      </c>
      <c r="AK77" s="40">
        <v>1.017427510812611</v>
      </c>
      <c r="AL77" s="40">
        <v>1.7473820028896574</v>
      </c>
      <c r="AM77" s="40">
        <v>5.0245363457494081</v>
      </c>
      <c r="AN77" s="40">
        <v>0.46243013875697253</v>
      </c>
      <c r="AO77" s="40">
        <v>0</v>
      </c>
      <c r="AP77" s="40">
        <v>0</v>
      </c>
      <c r="AQ77" s="40">
        <v>5.4869664845063806</v>
      </c>
      <c r="AR77" s="40">
        <v>0.2201278039833344</v>
      </c>
      <c r="AS77" s="73">
        <v>24.926276395878606</v>
      </c>
      <c r="AT77" s="40">
        <v>5.0245363457494081</v>
      </c>
      <c r="AU77" s="40">
        <v>0.54737954950256795</v>
      </c>
      <c r="AV77" s="40">
        <v>0</v>
      </c>
      <c r="AW77" s="40">
        <v>0</v>
      </c>
      <c r="AX77" s="40">
        <v>5.5719158952519763</v>
      </c>
      <c r="AY77" s="40">
        <v>0.50982668809371201</v>
      </c>
      <c r="AZ77" s="73">
        <v>10.929039270356506</v>
      </c>
      <c r="BA77" s="40">
        <v>5.0245363457494081</v>
      </c>
      <c r="BB77" s="40">
        <v>1.0098096882595404</v>
      </c>
      <c r="BC77" s="40">
        <v>0</v>
      </c>
      <c r="BD77" s="40">
        <v>0</v>
      </c>
      <c r="BE77" s="40">
        <v>6.0343460340089488</v>
      </c>
      <c r="BF77" s="40">
        <v>0.72995449207704644</v>
      </c>
      <c r="BG77" s="40">
        <v>-2.1214997079262097</v>
      </c>
      <c r="BH77" s="73">
        <v>8.2667427894560106</v>
      </c>
      <c r="BI77" s="40">
        <v>1.6687239623471157</v>
      </c>
      <c r="BJ77" s="40">
        <v>3.8648457653739015</v>
      </c>
      <c r="BK77" s="40">
        <v>0</v>
      </c>
      <c r="BL77" s="40">
        <v>7.7128179017890988</v>
      </c>
      <c r="BM77" s="40">
        <v>13.246387629510116</v>
      </c>
      <c r="BN77" s="40">
        <v>5.0245363457494081</v>
      </c>
      <c r="BO77" s="40">
        <v>0</v>
      </c>
      <c r="BP77" s="40">
        <v>1.0098096882595404</v>
      </c>
      <c r="BQ77" s="40">
        <v>0</v>
      </c>
      <c r="BR77" s="40">
        <v>0</v>
      </c>
      <c r="BS77" s="40">
        <v>0</v>
      </c>
      <c r="BT77" s="40">
        <v>0</v>
      </c>
      <c r="BU77" s="40">
        <v>0</v>
      </c>
      <c r="BV77" s="40">
        <v>0</v>
      </c>
      <c r="BW77" s="40">
        <v>0</v>
      </c>
      <c r="BX77" s="40">
        <v>1.5776699994258951</v>
      </c>
      <c r="BY77" s="40">
        <v>0.16971200346376236</v>
      </c>
      <c r="BZ77" s="40">
        <v>0</v>
      </c>
      <c r="CA77" s="40">
        <v>0</v>
      </c>
      <c r="CB77" s="40">
        <v>6.0343460340089488</v>
      </c>
      <c r="CC77" s="40">
        <v>1.7473820028896574</v>
      </c>
      <c r="CD77" s="73">
        <v>3.4533639605020023</v>
      </c>
      <c r="CE77" s="40">
        <v>5.5913181938628913</v>
      </c>
      <c r="CF77" s="40">
        <v>9.2212151593223393E-2</v>
      </c>
      <c r="CG77" s="40">
        <v>0</v>
      </c>
      <c r="CH77" s="40">
        <v>9.2212151593223393E-2</v>
      </c>
      <c r="CI77" s="40">
        <v>4.6105647203008504E-3</v>
      </c>
      <c r="CJ77" s="40">
        <v>0</v>
      </c>
      <c r="CK77" s="40">
        <v>4.6105647203008504E-3</v>
      </c>
      <c r="CL77" s="40"/>
      <c r="CM77" s="40">
        <v>0</v>
      </c>
      <c r="CN77" s="40"/>
      <c r="CO77" s="40">
        <v>0</v>
      </c>
      <c r="CP77" s="40">
        <v>0</v>
      </c>
      <c r="CQ77" s="40">
        <v>0</v>
      </c>
      <c r="CR77" s="40">
        <v>0</v>
      </c>
      <c r="CS77" s="40">
        <v>0</v>
      </c>
      <c r="CT77" s="40">
        <v>0</v>
      </c>
      <c r="CU77" s="40">
        <v>0</v>
      </c>
      <c r="CV77" s="40">
        <v>9999</v>
      </c>
      <c r="CW77" s="73">
        <v>9999</v>
      </c>
    </row>
    <row r="78" spans="1:101" s="20" customFormat="1">
      <c r="A78" s="20" t="s">
        <v>719</v>
      </c>
      <c r="C78" s="40">
        <v>10</v>
      </c>
      <c r="D78" s="40">
        <v>8.4524862894111745</v>
      </c>
      <c r="E78" s="40">
        <v>0</v>
      </c>
      <c r="F78" s="40">
        <v>0.79392777383845026</v>
      </c>
      <c r="G78" s="40">
        <v>0</v>
      </c>
      <c r="H78" s="40">
        <v>0</v>
      </c>
      <c r="I78" s="40"/>
      <c r="J78" s="40"/>
      <c r="K78" s="40"/>
      <c r="L78" s="40">
        <v>9.0815283596679972</v>
      </c>
      <c r="M78" s="40">
        <v>1.2244507685635203E-3</v>
      </c>
      <c r="N78" s="40">
        <v>1.2156132320131127E-3</v>
      </c>
      <c r="O78" s="40">
        <v>0</v>
      </c>
      <c r="P78" s="40">
        <v>0</v>
      </c>
      <c r="Q78" s="40">
        <v>0</v>
      </c>
      <c r="R78" s="40">
        <v>0.1583198037892784</v>
      </c>
      <c r="S78" s="40">
        <v>0.36585298625079893</v>
      </c>
      <c r="T78" s="40">
        <v>0</v>
      </c>
      <c r="U78" s="40">
        <v>0.95192319012830373</v>
      </c>
      <c r="V78" s="40">
        <v>4.7635666430307019E-2</v>
      </c>
      <c r="W78" s="40">
        <v>0.11114988833738304</v>
      </c>
      <c r="X78" s="40">
        <v>0</v>
      </c>
      <c r="Y78" s="40">
        <v>0</v>
      </c>
      <c r="Z78" s="40">
        <v>0</v>
      </c>
      <c r="AA78" s="40">
        <v>0</v>
      </c>
      <c r="AB78" s="40">
        <v>0</v>
      </c>
      <c r="AC78" s="40">
        <v>0</v>
      </c>
      <c r="AD78" s="40">
        <v>0</v>
      </c>
      <c r="AE78" s="40">
        <v>0</v>
      </c>
      <c r="AF78" s="40">
        <v>0</v>
      </c>
      <c r="AG78" s="40">
        <v>0</v>
      </c>
      <c r="AH78" s="40">
        <v>0.20595547021958543</v>
      </c>
      <c r="AI78" s="40">
        <v>0.47700287458818197</v>
      </c>
      <c r="AJ78" s="40">
        <v>0</v>
      </c>
      <c r="AK78" s="40">
        <v>0.95192319012830373</v>
      </c>
      <c r="AL78" s="40">
        <v>1.634881534936071</v>
      </c>
      <c r="AM78" s="40">
        <v>4.7010451519452863</v>
      </c>
      <c r="AN78" s="40">
        <v>0.4326578239912432</v>
      </c>
      <c r="AO78" s="40">
        <v>0</v>
      </c>
      <c r="AP78" s="40">
        <v>0</v>
      </c>
      <c r="AQ78" s="40">
        <v>5.1337029759365294</v>
      </c>
      <c r="AR78" s="40">
        <v>0.20595547021958543</v>
      </c>
      <c r="AS78" s="73">
        <v>24.926276395878595</v>
      </c>
      <c r="AT78" s="40">
        <v>4.7010451519452863</v>
      </c>
      <c r="AU78" s="40">
        <v>0.51213799650189262</v>
      </c>
      <c r="AV78" s="40">
        <v>0</v>
      </c>
      <c r="AW78" s="40">
        <v>0</v>
      </c>
      <c r="AX78" s="40">
        <v>5.2131831484471789</v>
      </c>
      <c r="AY78" s="40">
        <v>0.47700287458818197</v>
      </c>
      <c r="AZ78" s="73">
        <v>10.929039270356503</v>
      </c>
      <c r="BA78" s="40">
        <v>4.7010451519452863</v>
      </c>
      <c r="BB78" s="40">
        <v>0.94479582049313582</v>
      </c>
      <c r="BC78" s="40">
        <v>0</v>
      </c>
      <c r="BD78" s="40">
        <v>0</v>
      </c>
      <c r="BE78" s="40">
        <v>5.645840972438422</v>
      </c>
      <c r="BF78" s="40">
        <v>0.6829583448077674</v>
      </c>
      <c r="BG78" s="40">
        <v>-2.1214997079262039</v>
      </c>
      <c r="BH78" s="73">
        <v>8.2667427894560088</v>
      </c>
      <c r="BI78" s="40">
        <v>1.6687239623471164</v>
      </c>
      <c r="BJ78" s="40">
        <v>3.8648457653739023</v>
      </c>
      <c r="BK78" s="40">
        <v>0</v>
      </c>
      <c r="BL78" s="40">
        <v>7.7128179017890997</v>
      </c>
      <c r="BM78" s="40">
        <v>13.246387629510117</v>
      </c>
      <c r="BN78" s="40">
        <v>4.7010451519452863</v>
      </c>
      <c r="BO78" s="40">
        <v>0</v>
      </c>
      <c r="BP78" s="40">
        <v>0.94479582049313582</v>
      </c>
      <c r="BQ78" s="40">
        <v>0</v>
      </c>
      <c r="BR78" s="40">
        <v>0</v>
      </c>
      <c r="BS78" s="40">
        <v>0</v>
      </c>
      <c r="BT78" s="40">
        <v>0</v>
      </c>
      <c r="BU78" s="40">
        <v>0</v>
      </c>
      <c r="BV78" s="40">
        <v>0</v>
      </c>
      <c r="BW78" s="40">
        <v>0</v>
      </c>
      <c r="BX78" s="40">
        <v>1.4760959801683811</v>
      </c>
      <c r="BY78" s="40">
        <v>0.15878555476769007</v>
      </c>
      <c r="BZ78" s="40">
        <v>0</v>
      </c>
      <c r="CA78" s="40">
        <v>0</v>
      </c>
      <c r="CB78" s="40">
        <v>5.645840972438422</v>
      </c>
      <c r="CC78" s="40">
        <v>1.634881534936071</v>
      </c>
      <c r="CD78" s="73">
        <v>3.4533639605020019</v>
      </c>
      <c r="CE78" s="40">
        <v>5.5913181938628984</v>
      </c>
      <c r="CF78" s="40">
        <v>8.627532141637051E-2</v>
      </c>
      <c r="CG78" s="40">
        <v>0</v>
      </c>
      <c r="CH78" s="40">
        <v>8.627532141637051E-2</v>
      </c>
      <c r="CI78" s="40">
        <v>4.3137259708422989E-3</v>
      </c>
      <c r="CJ78" s="40">
        <v>0</v>
      </c>
      <c r="CK78" s="40">
        <v>4.3137259708422989E-3</v>
      </c>
      <c r="CL78" s="40"/>
      <c r="CM78" s="40">
        <v>0</v>
      </c>
      <c r="CN78" s="40"/>
      <c r="CO78" s="40">
        <v>0</v>
      </c>
      <c r="CP78" s="40">
        <v>0</v>
      </c>
      <c r="CQ78" s="40">
        <v>0</v>
      </c>
      <c r="CR78" s="40">
        <v>0</v>
      </c>
      <c r="CS78" s="40">
        <v>0</v>
      </c>
      <c r="CT78" s="40">
        <v>0</v>
      </c>
      <c r="CU78" s="40">
        <v>0</v>
      </c>
      <c r="CV78" s="40">
        <v>9999</v>
      </c>
      <c r="CW78" s="73">
        <v>9999</v>
      </c>
    </row>
    <row r="79" spans="1:101" s="20" customFormat="1">
      <c r="A79" s="20" t="s">
        <v>720</v>
      </c>
      <c r="C79" s="40">
        <v>10</v>
      </c>
      <c r="D79" s="40">
        <v>9.0341239448680977</v>
      </c>
      <c r="E79" s="40">
        <v>0</v>
      </c>
      <c r="F79" s="40">
        <v>0.95773147581723928</v>
      </c>
      <c r="G79" s="40">
        <v>0</v>
      </c>
      <c r="H79" s="40">
        <v>0</v>
      </c>
      <c r="I79" s="40"/>
      <c r="J79" s="40"/>
      <c r="K79" s="40"/>
      <c r="L79" s="40">
        <v>9.7064520427386292</v>
      </c>
      <c r="M79" s="40">
        <v>1.308708423632645E-3</v>
      </c>
      <c r="N79" s="40">
        <v>1.2992627531127527E-3</v>
      </c>
      <c r="O79" s="40">
        <v>0</v>
      </c>
      <c r="P79" s="40">
        <v>0</v>
      </c>
      <c r="Q79" s="40">
        <v>0</v>
      </c>
      <c r="R79" s="40">
        <v>0.19098445013595763</v>
      </c>
      <c r="S79" s="40">
        <v>0.4413360156933111</v>
      </c>
      <c r="T79" s="40">
        <v>0</v>
      </c>
      <c r="U79" s="40">
        <v>1.1483246106109224</v>
      </c>
      <c r="V79" s="40">
        <v>5.7463888549034357E-2</v>
      </c>
      <c r="W79" s="40">
        <v>0.13408240661441351</v>
      </c>
      <c r="X79" s="40">
        <v>0</v>
      </c>
      <c r="Y79" s="40">
        <v>0</v>
      </c>
      <c r="Z79" s="40">
        <v>0</v>
      </c>
      <c r="AA79" s="40">
        <v>0</v>
      </c>
      <c r="AB79" s="40">
        <v>0</v>
      </c>
      <c r="AC79" s="40">
        <v>0</v>
      </c>
      <c r="AD79" s="40">
        <v>0</v>
      </c>
      <c r="AE79" s="40">
        <v>0</v>
      </c>
      <c r="AF79" s="40">
        <v>0</v>
      </c>
      <c r="AG79" s="40">
        <v>0</v>
      </c>
      <c r="AH79" s="40">
        <v>0.248448338684992</v>
      </c>
      <c r="AI79" s="40">
        <v>0.57541842230772455</v>
      </c>
      <c r="AJ79" s="40">
        <v>0</v>
      </c>
      <c r="AK79" s="40">
        <v>1.1483246106109224</v>
      </c>
      <c r="AL79" s="40">
        <v>1.972191371603639</v>
      </c>
      <c r="AM79" s="40">
        <v>5.0245363457494081</v>
      </c>
      <c r="AN79" s="40">
        <v>0.46243013875697253</v>
      </c>
      <c r="AO79" s="40">
        <v>0</v>
      </c>
      <c r="AP79" s="40">
        <v>0</v>
      </c>
      <c r="AQ79" s="40">
        <v>5.4869664845063806</v>
      </c>
      <c r="AR79" s="40">
        <v>0.248448338684992</v>
      </c>
      <c r="AS79" s="73">
        <v>22.084939321986425</v>
      </c>
      <c r="AT79" s="40">
        <v>5.0245363457494081</v>
      </c>
      <c r="AU79" s="40">
        <v>0.54737954950256795</v>
      </c>
      <c r="AV79" s="40">
        <v>0</v>
      </c>
      <c r="AW79" s="40">
        <v>0</v>
      </c>
      <c r="AX79" s="40">
        <v>5.5719158952519763</v>
      </c>
      <c r="AY79" s="40">
        <v>0.57541842230772455</v>
      </c>
      <c r="AZ79" s="73">
        <v>9.6832421056415274</v>
      </c>
      <c r="BA79" s="40">
        <v>5.0245363457494081</v>
      </c>
      <c r="BB79" s="40">
        <v>1.0098096882595404</v>
      </c>
      <c r="BC79" s="40">
        <v>0</v>
      </c>
      <c r="BD79" s="40">
        <v>0</v>
      </c>
      <c r="BE79" s="40">
        <v>6.0343460340089488</v>
      </c>
      <c r="BF79" s="40">
        <v>0.82386676099271661</v>
      </c>
      <c r="BG79" s="40">
        <v>-1.409578493694543</v>
      </c>
      <c r="BH79" s="73">
        <v>7.3244198209160372</v>
      </c>
      <c r="BI79" s="40">
        <v>1.8834135836850772</v>
      </c>
      <c r="BJ79" s="40">
        <v>4.3620773582676033</v>
      </c>
      <c r="BK79" s="40">
        <v>0</v>
      </c>
      <c r="BL79" s="40">
        <v>8.7051102114499059</v>
      </c>
      <c r="BM79" s="40">
        <v>14.950601153402586</v>
      </c>
      <c r="BN79" s="40">
        <v>5.0245363457494081</v>
      </c>
      <c r="BO79" s="40">
        <v>0</v>
      </c>
      <c r="BP79" s="40">
        <v>1.0098096882595404</v>
      </c>
      <c r="BQ79" s="40">
        <v>0</v>
      </c>
      <c r="BR79" s="40">
        <v>0</v>
      </c>
      <c r="BS79" s="40">
        <v>0</v>
      </c>
      <c r="BT79" s="40">
        <v>0</v>
      </c>
      <c r="BU79" s="40">
        <v>0</v>
      </c>
      <c r="BV79" s="40">
        <v>0</v>
      </c>
      <c r="BW79" s="40">
        <v>0</v>
      </c>
      <c r="BX79" s="40">
        <v>1.7806450764401911</v>
      </c>
      <c r="BY79" s="40">
        <v>0.19154629516344787</v>
      </c>
      <c r="BZ79" s="40">
        <v>0</v>
      </c>
      <c r="CA79" s="40">
        <v>0</v>
      </c>
      <c r="CB79" s="40">
        <v>6.0343460340089488</v>
      </c>
      <c r="CC79" s="40">
        <v>1.972191371603639</v>
      </c>
      <c r="CD79" s="73">
        <v>3.0597162734274961</v>
      </c>
      <c r="CE79" s="40">
        <v>7.2955317177553614</v>
      </c>
      <c r="CF79" s="40">
        <v>9.2212151593223393E-2</v>
      </c>
      <c r="CG79" s="40">
        <v>0</v>
      </c>
      <c r="CH79" s="40">
        <v>9.2212151593223393E-2</v>
      </c>
      <c r="CI79" s="40">
        <v>4.6105647203008504E-3</v>
      </c>
      <c r="CJ79" s="40">
        <v>0</v>
      </c>
      <c r="CK79" s="40">
        <v>4.6105647203008504E-3</v>
      </c>
      <c r="CL79" s="40"/>
      <c r="CM79" s="40">
        <v>0</v>
      </c>
      <c r="CN79" s="40"/>
      <c r="CO79" s="40">
        <v>0</v>
      </c>
      <c r="CP79" s="40">
        <v>0</v>
      </c>
      <c r="CQ79" s="40">
        <v>0</v>
      </c>
      <c r="CR79" s="40">
        <v>0</v>
      </c>
      <c r="CS79" s="40">
        <v>0</v>
      </c>
      <c r="CT79" s="40">
        <v>0</v>
      </c>
      <c r="CU79" s="40">
        <v>0</v>
      </c>
      <c r="CV79" s="40">
        <v>9999</v>
      </c>
      <c r="CW79" s="73">
        <v>9999</v>
      </c>
    </row>
    <row r="80" spans="1:101" s="20" customFormat="1">
      <c r="A80" s="20" t="s">
        <v>721</v>
      </c>
      <c r="C80" s="40">
        <v>10</v>
      </c>
      <c r="D80" s="40">
        <v>33.646988179193947</v>
      </c>
      <c r="E80" s="40">
        <v>0</v>
      </c>
      <c r="F80" s="40">
        <v>4.4245667498943506</v>
      </c>
      <c r="G80" s="40">
        <v>0</v>
      </c>
      <c r="H80" s="40">
        <v>0</v>
      </c>
      <c r="I80" s="40"/>
      <c r="J80" s="40"/>
      <c r="K80" s="40"/>
      <c r="L80" s="40">
        <v>36.151029046868807</v>
      </c>
      <c r="M80" s="40">
        <v>4.874196671276915E-3</v>
      </c>
      <c r="N80" s="40">
        <v>4.8390169055058342E-3</v>
      </c>
      <c r="O80" s="40">
        <v>0</v>
      </c>
      <c r="P80" s="40">
        <v>0</v>
      </c>
      <c r="Q80" s="40">
        <v>0</v>
      </c>
      <c r="R80" s="40">
        <v>0.88231771551347316</v>
      </c>
      <c r="S80" s="40">
        <v>2.0389020407846621</v>
      </c>
      <c r="T80" s="40">
        <v>0</v>
      </c>
      <c r="U80" s="40">
        <v>5.3050766509046259</v>
      </c>
      <c r="V80" s="40">
        <v>0.26547400499366103</v>
      </c>
      <c r="W80" s="40">
        <v>0.61943934498520903</v>
      </c>
      <c r="X80" s="40">
        <v>0</v>
      </c>
      <c r="Y80" s="40">
        <v>0</v>
      </c>
      <c r="Z80" s="40">
        <v>0</v>
      </c>
      <c r="AA80" s="40">
        <v>0</v>
      </c>
      <c r="AB80" s="40">
        <v>0</v>
      </c>
      <c r="AC80" s="40">
        <v>0</v>
      </c>
      <c r="AD80" s="40">
        <v>0</v>
      </c>
      <c r="AE80" s="40">
        <v>0</v>
      </c>
      <c r="AF80" s="40">
        <v>0</v>
      </c>
      <c r="AG80" s="40">
        <v>0</v>
      </c>
      <c r="AH80" s="40">
        <v>1.1477917205071342</v>
      </c>
      <c r="AI80" s="40">
        <v>2.6583413857698712</v>
      </c>
      <c r="AJ80" s="40">
        <v>0</v>
      </c>
      <c r="AK80" s="40">
        <v>5.3050766509046259</v>
      </c>
      <c r="AL80" s="40">
        <v>9.11120975718163</v>
      </c>
      <c r="AM80" s="40">
        <v>18.713548326663897</v>
      </c>
      <c r="AN80" s="40">
        <v>1.7222900092374196</v>
      </c>
      <c r="AO80" s="40">
        <v>0</v>
      </c>
      <c r="AP80" s="40">
        <v>0</v>
      </c>
      <c r="AQ80" s="40">
        <v>20.435838335901316</v>
      </c>
      <c r="AR80" s="40">
        <v>1.1477917205071342</v>
      </c>
      <c r="AS80" s="73">
        <v>17.80448313991327</v>
      </c>
      <c r="AT80" s="40">
        <v>18.713548326663897</v>
      </c>
      <c r="AU80" s="40">
        <v>2.0386783869738383</v>
      </c>
      <c r="AV80" s="40">
        <v>0</v>
      </c>
      <c r="AW80" s="40">
        <v>0</v>
      </c>
      <c r="AX80" s="40">
        <v>20.752226713637736</v>
      </c>
      <c r="AY80" s="40">
        <v>2.6583413857698712</v>
      </c>
      <c r="AZ80" s="73">
        <v>7.8064566216832114</v>
      </c>
      <c r="BA80" s="40">
        <v>18.713548326663897</v>
      </c>
      <c r="BB80" s="40">
        <v>3.7609683962112577</v>
      </c>
      <c r="BC80" s="40">
        <v>0</v>
      </c>
      <c r="BD80" s="40">
        <v>0</v>
      </c>
      <c r="BE80" s="40">
        <v>22.474516722875155</v>
      </c>
      <c r="BF80" s="40">
        <v>3.806133106277005</v>
      </c>
      <c r="BG80" s="40">
        <v>9.1928183162206217E-2</v>
      </c>
      <c r="BH80" s="73">
        <v>5.904816278182861</v>
      </c>
      <c r="BI80" s="40">
        <v>2.336213547285964</v>
      </c>
      <c r="BJ80" s="40">
        <v>5.4107840715234659</v>
      </c>
      <c r="BK80" s="40">
        <v>0</v>
      </c>
      <c r="BL80" s="40">
        <v>10.797945062504747</v>
      </c>
      <c r="BM80" s="40">
        <v>18.544942681314172</v>
      </c>
      <c r="BN80" s="40">
        <v>18.713548326663897</v>
      </c>
      <c r="BO80" s="40">
        <v>0</v>
      </c>
      <c r="BP80" s="40">
        <v>3.7609683962112577</v>
      </c>
      <c r="BQ80" s="40">
        <v>0</v>
      </c>
      <c r="BR80" s="40">
        <v>0</v>
      </c>
      <c r="BS80" s="40">
        <v>0</v>
      </c>
      <c r="BT80" s="40">
        <v>0</v>
      </c>
      <c r="BU80" s="40">
        <v>0</v>
      </c>
      <c r="BV80" s="40">
        <v>0</v>
      </c>
      <c r="BW80" s="40">
        <v>0</v>
      </c>
      <c r="BX80" s="40">
        <v>8.22629640720276</v>
      </c>
      <c r="BY80" s="40">
        <v>0.88491334997887017</v>
      </c>
      <c r="BZ80" s="40">
        <v>0</v>
      </c>
      <c r="CA80" s="40">
        <v>0</v>
      </c>
      <c r="CB80" s="40">
        <v>22.474516722875155</v>
      </c>
      <c r="CC80" s="40">
        <v>9.11120975718163</v>
      </c>
      <c r="CD80" s="73">
        <v>2.4666885432157142</v>
      </c>
      <c r="CE80" s="40">
        <v>10.88987324566695</v>
      </c>
      <c r="CF80" s="40">
        <v>0.34343796848146135</v>
      </c>
      <c r="CG80" s="40">
        <v>0</v>
      </c>
      <c r="CH80" s="40">
        <v>0.34343796848146135</v>
      </c>
      <c r="CI80" s="40">
        <v>1.7171738797262685E-2</v>
      </c>
      <c r="CJ80" s="40">
        <v>0</v>
      </c>
      <c r="CK80" s="40">
        <v>1.7171738797262685E-2</v>
      </c>
      <c r="CL80" s="40"/>
      <c r="CM80" s="40">
        <v>0</v>
      </c>
      <c r="CN80" s="40"/>
      <c r="CO80" s="40">
        <v>0</v>
      </c>
      <c r="CP80" s="40">
        <v>0</v>
      </c>
      <c r="CQ80" s="40">
        <v>0</v>
      </c>
      <c r="CR80" s="40">
        <v>0</v>
      </c>
      <c r="CS80" s="40">
        <v>0</v>
      </c>
      <c r="CT80" s="40">
        <v>0</v>
      </c>
      <c r="CU80" s="40">
        <v>0</v>
      </c>
      <c r="CV80" s="40">
        <v>9999</v>
      </c>
      <c r="CW80" s="73">
        <v>9999</v>
      </c>
    </row>
    <row r="81" spans="1:101" s="20" customFormat="1">
      <c r="A81" s="20" t="s">
        <v>722</v>
      </c>
      <c r="C81" s="40">
        <v>10</v>
      </c>
      <c r="D81" s="40">
        <v>33.646988179193947</v>
      </c>
      <c r="E81" s="40">
        <v>0</v>
      </c>
      <c r="F81" s="40">
        <v>4.4245667498943497</v>
      </c>
      <c r="G81" s="40">
        <v>0</v>
      </c>
      <c r="H81" s="40">
        <v>0</v>
      </c>
      <c r="I81" s="40"/>
      <c r="J81" s="40"/>
      <c r="K81" s="40"/>
      <c r="L81" s="40">
        <v>36.151029046868807</v>
      </c>
      <c r="M81" s="40">
        <v>4.874196671276915E-3</v>
      </c>
      <c r="N81" s="40">
        <v>4.8390169055058342E-3</v>
      </c>
      <c r="O81" s="40">
        <v>0</v>
      </c>
      <c r="P81" s="40">
        <v>0</v>
      </c>
      <c r="Q81" s="40">
        <v>0</v>
      </c>
      <c r="R81" s="40">
        <v>0.88231771551347304</v>
      </c>
      <c r="S81" s="40">
        <v>2.0389020407846616</v>
      </c>
      <c r="T81" s="40">
        <v>0</v>
      </c>
      <c r="U81" s="40">
        <v>5.305076650904625</v>
      </c>
      <c r="V81" s="40">
        <v>0.26547400499366097</v>
      </c>
      <c r="W81" s="40">
        <v>0.61943934498520892</v>
      </c>
      <c r="X81" s="40">
        <v>0</v>
      </c>
      <c r="Y81" s="40">
        <v>0</v>
      </c>
      <c r="Z81" s="40">
        <v>0</v>
      </c>
      <c r="AA81" s="40">
        <v>0</v>
      </c>
      <c r="AB81" s="40">
        <v>0</v>
      </c>
      <c r="AC81" s="40">
        <v>0</v>
      </c>
      <c r="AD81" s="40">
        <v>0</v>
      </c>
      <c r="AE81" s="40">
        <v>0</v>
      </c>
      <c r="AF81" s="40">
        <v>0</v>
      </c>
      <c r="AG81" s="40">
        <v>0</v>
      </c>
      <c r="AH81" s="40">
        <v>1.147791720507134</v>
      </c>
      <c r="AI81" s="40">
        <v>2.6583413857698703</v>
      </c>
      <c r="AJ81" s="40">
        <v>0</v>
      </c>
      <c r="AK81" s="40">
        <v>5.305076650904625</v>
      </c>
      <c r="AL81" s="40">
        <v>9.11120975718163</v>
      </c>
      <c r="AM81" s="40">
        <v>18.713548326663897</v>
      </c>
      <c r="AN81" s="40">
        <v>1.7222900092374196</v>
      </c>
      <c r="AO81" s="40">
        <v>0</v>
      </c>
      <c r="AP81" s="40">
        <v>0</v>
      </c>
      <c r="AQ81" s="40">
        <v>20.435838335901316</v>
      </c>
      <c r="AR81" s="40">
        <v>1.147791720507134</v>
      </c>
      <c r="AS81" s="73">
        <v>17.804483139913273</v>
      </c>
      <c r="AT81" s="40">
        <v>18.713548326663897</v>
      </c>
      <c r="AU81" s="40">
        <v>2.0386783869738383</v>
      </c>
      <c r="AV81" s="40">
        <v>0</v>
      </c>
      <c r="AW81" s="40">
        <v>0</v>
      </c>
      <c r="AX81" s="40">
        <v>20.752226713637736</v>
      </c>
      <c r="AY81" s="40">
        <v>2.6583413857698703</v>
      </c>
      <c r="AZ81" s="73">
        <v>7.8064566216832141</v>
      </c>
      <c r="BA81" s="40">
        <v>18.713548326663897</v>
      </c>
      <c r="BB81" s="40">
        <v>3.7609683962112577</v>
      </c>
      <c r="BC81" s="40">
        <v>0</v>
      </c>
      <c r="BD81" s="40">
        <v>0</v>
      </c>
      <c r="BE81" s="40">
        <v>22.474516722875155</v>
      </c>
      <c r="BF81" s="40">
        <v>3.8061331062770045</v>
      </c>
      <c r="BG81" s="40">
        <v>9.1928183162206217E-2</v>
      </c>
      <c r="BH81" s="73">
        <v>5.904816278182861</v>
      </c>
      <c r="BI81" s="40">
        <v>2.3362135472859631</v>
      </c>
      <c r="BJ81" s="40">
        <v>5.4107840715234641</v>
      </c>
      <c r="BK81" s="40">
        <v>0</v>
      </c>
      <c r="BL81" s="40">
        <v>10.797945062504745</v>
      </c>
      <c r="BM81" s="40">
        <v>18.544942681314172</v>
      </c>
      <c r="BN81" s="40">
        <v>18.713548326663897</v>
      </c>
      <c r="BO81" s="40">
        <v>0</v>
      </c>
      <c r="BP81" s="40">
        <v>3.7609683962112577</v>
      </c>
      <c r="BQ81" s="40">
        <v>0</v>
      </c>
      <c r="BR81" s="40">
        <v>0</v>
      </c>
      <c r="BS81" s="40">
        <v>0</v>
      </c>
      <c r="BT81" s="40">
        <v>0</v>
      </c>
      <c r="BU81" s="40">
        <v>0</v>
      </c>
      <c r="BV81" s="40">
        <v>0</v>
      </c>
      <c r="BW81" s="40">
        <v>0</v>
      </c>
      <c r="BX81" s="40">
        <v>8.22629640720276</v>
      </c>
      <c r="BY81" s="40">
        <v>0.88491334997886995</v>
      </c>
      <c r="BZ81" s="40">
        <v>0</v>
      </c>
      <c r="CA81" s="40">
        <v>0</v>
      </c>
      <c r="CB81" s="40">
        <v>22.474516722875155</v>
      </c>
      <c r="CC81" s="40">
        <v>9.11120975718163</v>
      </c>
      <c r="CD81" s="73">
        <v>2.4666885432157142</v>
      </c>
      <c r="CE81" s="40">
        <v>10.88987324566695</v>
      </c>
      <c r="CF81" s="40">
        <v>0.34343796848146135</v>
      </c>
      <c r="CG81" s="40">
        <v>0</v>
      </c>
      <c r="CH81" s="40">
        <v>0.34343796848146135</v>
      </c>
      <c r="CI81" s="40">
        <v>1.7171738797262685E-2</v>
      </c>
      <c r="CJ81" s="40">
        <v>0</v>
      </c>
      <c r="CK81" s="40">
        <v>1.7171738797262685E-2</v>
      </c>
      <c r="CL81" s="40"/>
      <c r="CM81" s="40">
        <v>0</v>
      </c>
      <c r="CN81" s="40"/>
      <c r="CO81" s="40">
        <v>0</v>
      </c>
      <c r="CP81" s="40">
        <v>0</v>
      </c>
      <c r="CQ81" s="40">
        <v>0</v>
      </c>
      <c r="CR81" s="40">
        <v>0</v>
      </c>
      <c r="CS81" s="40">
        <v>0</v>
      </c>
      <c r="CT81" s="40">
        <v>0</v>
      </c>
      <c r="CU81" s="40">
        <v>0</v>
      </c>
      <c r="CV81" s="40">
        <v>9999</v>
      </c>
      <c r="CW81" s="73">
        <v>9999</v>
      </c>
    </row>
    <row r="82" spans="1:101" s="20" customFormat="1">
      <c r="A82" s="20" t="s">
        <v>723</v>
      </c>
      <c r="C82" s="40">
        <v>10</v>
      </c>
      <c r="D82" s="40">
        <v>27.059319746899781</v>
      </c>
      <c r="E82" s="40">
        <v>0</v>
      </c>
      <c r="F82" s="40">
        <v>5.3374361082157593</v>
      </c>
      <c r="G82" s="40">
        <v>0</v>
      </c>
      <c r="H82" s="40">
        <v>0</v>
      </c>
      <c r="I82" s="40"/>
      <c r="J82" s="40"/>
      <c r="K82" s="40"/>
      <c r="L82" s="40">
        <v>29.073100063190239</v>
      </c>
      <c r="M82" s="40">
        <v>3.9198886252444437E-3</v>
      </c>
      <c r="N82" s="40">
        <v>3.8915966269963101E-3</v>
      </c>
      <c r="O82" s="40">
        <v>0</v>
      </c>
      <c r="P82" s="40">
        <v>0</v>
      </c>
      <c r="Q82" s="40">
        <v>0</v>
      </c>
      <c r="R82" s="40">
        <v>1.0643560601300681</v>
      </c>
      <c r="S82" s="40">
        <v>2.4595649673176947</v>
      </c>
      <c r="T82" s="40">
        <v>0</v>
      </c>
      <c r="U82" s="40">
        <v>6.3996113685180127</v>
      </c>
      <c r="V82" s="40">
        <v>0.32024616649294557</v>
      </c>
      <c r="W82" s="40">
        <v>0.74724105515020633</v>
      </c>
      <c r="X82" s="40">
        <v>0</v>
      </c>
      <c r="Y82" s="40">
        <v>0</v>
      </c>
      <c r="Z82" s="40">
        <v>0</v>
      </c>
      <c r="AA82" s="40">
        <v>0</v>
      </c>
      <c r="AB82" s="40">
        <v>0</v>
      </c>
      <c r="AC82" s="40">
        <v>0</v>
      </c>
      <c r="AD82" s="40">
        <v>0</v>
      </c>
      <c r="AE82" s="40">
        <v>0</v>
      </c>
      <c r="AF82" s="40">
        <v>0</v>
      </c>
      <c r="AG82" s="40">
        <v>0</v>
      </c>
      <c r="AH82" s="40">
        <v>1.3846022266230138</v>
      </c>
      <c r="AI82" s="40">
        <v>3.2068060224679011</v>
      </c>
      <c r="AJ82" s="40">
        <v>0</v>
      </c>
      <c r="AK82" s="40">
        <v>6.3996113685180127</v>
      </c>
      <c r="AL82" s="40">
        <v>10.991019617608927</v>
      </c>
      <c r="AM82" s="40">
        <v>15.049664625952586</v>
      </c>
      <c r="AN82" s="40">
        <v>1.3850867069779671</v>
      </c>
      <c r="AO82" s="40">
        <v>0</v>
      </c>
      <c r="AP82" s="40">
        <v>0</v>
      </c>
      <c r="AQ82" s="40">
        <v>16.434751332930553</v>
      </c>
      <c r="AR82" s="40">
        <v>1.3846022266230138</v>
      </c>
      <c r="AS82" s="73">
        <v>11.869655426608849</v>
      </c>
      <c r="AT82" s="40">
        <v>15.049664625952586</v>
      </c>
      <c r="AU82" s="40">
        <v>1.6395301130795155</v>
      </c>
      <c r="AV82" s="40">
        <v>0</v>
      </c>
      <c r="AW82" s="40">
        <v>0</v>
      </c>
      <c r="AX82" s="40">
        <v>16.6891947390321</v>
      </c>
      <c r="AY82" s="40">
        <v>3.2068060224679011</v>
      </c>
      <c r="AZ82" s="73">
        <v>5.2043044144554749</v>
      </c>
      <c r="BA82" s="40">
        <v>15.049664625952586</v>
      </c>
      <c r="BB82" s="40">
        <v>3.0246168200574823</v>
      </c>
      <c r="BC82" s="40">
        <v>0</v>
      </c>
      <c r="BD82" s="40">
        <v>0</v>
      </c>
      <c r="BE82" s="40">
        <v>18.074281446010069</v>
      </c>
      <c r="BF82" s="40">
        <v>4.5914082490909145</v>
      </c>
      <c r="BG82" s="40">
        <v>3.9654269925669174</v>
      </c>
      <c r="BH82" s="73">
        <v>3.936544185455241</v>
      </c>
      <c r="BI82" s="40">
        <v>3.504320320928946</v>
      </c>
      <c r="BJ82" s="40">
        <v>8.1161761072851988</v>
      </c>
      <c r="BK82" s="40">
        <v>0</v>
      </c>
      <c r="BL82" s="40">
        <v>16.196917593757117</v>
      </c>
      <c r="BM82" s="40">
        <v>27.81741402197126</v>
      </c>
      <c r="BN82" s="40">
        <v>15.049664625952586</v>
      </c>
      <c r="BO82" s="40">
        <v>0</v>
      </c>
      <c r="BP82" s="40">
        <v>3.0246168200574823</v>
      </c>
      <c r="BQ82" s="40">
        <v>0</v>
      </c>
      <c r="BR82" s="40">
        <v>0</v>
      </c>
      <c r="BS82" s="40">
        <v>0</v>
      </c>
      <c r="BT82" s="40">
        <v>0</v>
      </c>
      <c r="BU82" s="40">
        <v>0</v>
      </c>
      <c r="BV82" s="40">
        <v>0</v>
      </c>
      <c r="BW82" s="40">
        <v>0</v>
      </c>
      <c r="BX82" s="40">
        <v>9.9235323959657755</v>
      </c>
      <c r="BY82" s="40">
        <v>1.0674872216431519</v>
      </c>
      <c r="BZ82" s="40">
        <v>0</v>
      </c>
      <c r="CA82" s="40">
        <v>0</v>
      </c>
      <c r="CB82" s="40">
        <v>18.074281446010069</v>
      </c>
      <c r="CC82" s="40">
        <v>10.991019617608927</v>
      </c>
      <c r="CD82" s="73">
        <v>1.6444590288104763</v>
      </c>
      <c r="CE82" s="40">
        <v>20.162344586324032</v>
      </c>
      <c r="CF82" s="40">
        <v>0.27619701807700342</v>
      </c>
      <c r="CG82" s="40">
        <v>0</v>
      </c>
      <c r="CH82" s="40">
        <v>0.27619701807700342</v>
      </c>
      <c r="CI82" s="40">
        <v>1.3809722530015361E-2</v>
      </c>
      <c r="CJ82" s="40">
        <v>0</v>
      </c>
      <c r="CK82" s="40">
        <v>1.3809722530015361E-2</v>
      </c>
      <c r="CL82" s="40"/>
      <c r="CM82" s="40">
        <v>0</v>
      </c>
      <c r="CN82" s="40"/>
      <c r="CO82" s="40">
        <v>0</v>
      </c>
      <c r="CP82" s="40">
        <v>0</v>
      </c>
      <c r="CQ82" s="40">
        <v>0</v>
      </c>
      <c r="CR82" s="40">
        <v>0</v>
      </c>
      <c r="CS82" s="40">
        <v>0</v>
      </c>
      <c r="CT82" s="40">
        <v>0</v>
      </c>
      <c r="CU82" s="40">
        <v>0</v>
      </c>
      <c r="CV82" s="40">
        <v>9999</v>
      </c>
      <c r="CW82" s="73">
        <v>9999</v>
      </c>
    </row>
    <row r="83" spans="1:101" s="20" customFormat="1">
      <c r="A83" s="20" t="s">
        <v>724</v>
      </c>
      <c r="C83" s="40">
        <v>10</v>
      </c>
      <c r="D83" s="40">
        <v>7.5686072452063842</v>
      </c>
      <c r="E83" s="40">
        <v>0</v>
      </c>
      <c r="F83" s="40">
        <v>1.6587818490520578</v>
      </c>
      <c r="G83" s="40">
        <v>0</v>
      </c>
      <c r="H83" s="40">
        <v>0</v>
      </c>
      <c r="I83" s="40"/>
      <c r="J83" s="40"/>
      <c r="K83" s="40"/>
      <c r="L83" s="40">
        <v>8.1318701961856377</v>
      </c>
      <c r="M83" s="40">
        <v>1.0964095818715583E-3</v>
      </c>
      <c r="N83" s="40">
        <v>1.0884961891874452E-3</v>
      </c>
      <c r="O83" s="40">
        <v>0</v>
      </c>
      <c r="P83" s="40">
        <v>0</v>
      </c>
      <c r="Q83" s="40">
        <v>0</v>
      </c>
      <c r="R83" s="40">
        <v>0.33078325954191418</v>
      </c>
      <c r="S83" s="40">
        <v>0.76438980095159681</v>
      </c>
      <c r="T83" s="40">
        <v>0</v>
      </c>
      <c r="U83" s="40">
        <v>1.9888873541258245</v>
      </c>
      <c r="V83" s="40">
        <v>9.9526910943123478E-2</v>
      </c>
      <c r="W83" s="40">
        <v>0.2322294588672881</v>
      </c>
      <c r="X83" s="40">
        <v>0</v>
      </c>
      <c r="Y83" s="40">
        <v>0</v>
      </c>
      <c r="Z83" s="40">
        <v>0</v>
      </c>
      <c r="AA83" s="40">
        <v>0</v>
      </c>
      <c r="AB83" s="40">
        <v>0</v>
      </c>
      <c r="AC83" s="40">
        <v>0</v>
      </c>
      <c r="AD83" s="40">
        <v>0</v>
      </c>
      <c r="AE83" s="40">
        <v>0</v>
      </c>
      <c r="AF83" s="40">
        <v>0</v>
      </c>
      <c r="AG83" s="40">
        <v>0</v>
      </c>
      <c r="AH83" s="40">
        <v>0.43031017048503767</v>
      </c>
      <c r="AI83" s="40">
        <v>0.99661925981888488</v>
      </c>
      <c r="AJ83" s="40">
        <v>0</v>
      </c>
      <c r="AK83" s="40">
        <v>1.9888873541258245</v>
      </c>
      <c r="AL83" s="40">
        <v>3.4158167844297469</v>
      </c>
      <c r="AM83" s="40">
        <v>4.2094554405404452</v>
      </c>
      <c r="AN83" s="40">
        <v>0.38741466465998509</v>
      </c>
      <c r="AO83" s="40">
        <v>0</v>
      </c>
      <c r="AP83" s="40">
        <v>0</v>
      </c>
      <c r="AQ83" s="40">
        <v>4.5968701052004306</v>
      </c>
      <c r="AR83" s="40">
        <v>0.43031017048503767</v>
      </c>
      <c r="AS83" s="73">
        <v>10.682689883947953</v>
      </c>
      <c r="AT83" s="40">
        <v>4.2094554405404452</v>
      </c>
      <c r="AU83" s="40">
        <v>0.458583571525643</v>
      </c>
      <c r="AV83" s="40">
        <v>0</v>
      </c>
      <c r="AW83" s="40">
        <v>0</v>
      </c>
      <c r="AX83" s="40">
        <v>4.668039012066088</v>
      </c>
      <c r="AY83" s="40">
        <v>0.99661925981888488</v>
      </c>
      <c r="AZ83" s="73">
        <v>4.6838739730099217</v>
      </c>
      <c r="BA83" s="40">
        <v>4.2094554405404452</v>
      </c>
      <c r="BB83" s="40">
        <v>0.84599823618562808</v>
      </c>
      <c r="BC83" s="40">
        <v>0</v>
      </c>
      <c r="BD83" s="40">
        <v>0</v>
      </c>
      <c r="BE83" s="40">
        <v>5.0554536767260734</v>
      </c>
      <c r="BF83" s="40">
        <v>1.4269294303039226</v>
      </c>
      <c r="BG83" s="40">
        <v>5.2565932623684901</v>
      </c>
      <c r="BH83" s="73">
        <v>3.5428897669097128</v>
      </c>
      <c r="BI83" s="40">
        <v>3.8936892454766054</v>
      </c>
      <c r="BJ83" s="40">
        <v>9.0179734525391062</v>
      </c>
      <c r="BK83" s="40">
        <v>0</v>
      </c>
      <c r="BL83" s="40">
        <v>17.996575104174571</v>
      </c>
      <c r="BM83" s="40">
        <v>30.908237802190282</v>
      </c>
      <c r="BN83" s="40">
        <v>4.2094554405404452</v>
      </c>
      <c r="BO83" s="40">
        <v>0</v>
      </c>
      <c r="BP83" s="40">
        <v>0.84599823618562808</v>
      </c>
      <c r="BQ83" s="40">
        <v>0</v>
      </c>
      <c r="BR83" s="40">
        <v>0</v>
      </c>
      <c r="BS83" s="40">
        <v>0</v>
      </c>
      <c r="BT83" s="40">
        <v>0</v>
      </c>
      <c r="BU83" s="40">
        <v>0</v>
      </c>
      <c r="BV83" s="40">
        <v>0</v>
      </c>
      <c r="BW83" s="40">
        <v>0</v>
      </c>
      <c r="BX83" s="40">
        <v>3.0840604146193353</v>
      </c>
      <c r="BY83" s="40">
        <v>0.33175636981041157</v>
      </c>
      <c r="BZ83" s="40">
        <v>0</v>
      </c>
      <c r="CA83" s="40">
        <v>0</v>
      </c>
      <c r="CB83" s="40">
        <v>5.0554536767260734</v>
      </c>
      <c r="CC83" s="40">
        <v>3.4158167844297469</v>
      </c>
      <c r="CD83" s="73">
        <v>1.4800131259294269</v>
      </c>
      <c r="CE83" s="40">
        <v>23.253168366543058</v>
      </c>
      <c r="CF83" s="40">
        <v>7.725348499795559E-2</v>
      </c>
      <c r="CG83" s="40">
        <v>0</v>
      </c>
      <c r="CH83" s="40">
        <v>7.725348499795559E-2</v>
      </c>
      <c r="CI83" s="40">
        <v>3.8626383431881769E-3</v>
      </c>
      <c r="CJ83" s="40">
        <v>0</v>
      </c>
      <c r="CK83" s="40">
        <v>3.8626383431881769E-3</v>
      </c>
      <c r="CL83" s="40"/>
      <c r="CM83" s="40">
        <v>0</v>
      </c>
      <c r="CN83" s="40"/>
      <c r="CO83" s="40">
        <v>0</v>
      </c>
      <c r="CP83" s="40">
        <v>0</v>
      </c>
      <c r="CQ83" s="40">
        <v>0</v>
      </c>
      <c r="CR83" s="40">
        <v>0</v>
      </c>
      <c r="CS83" s="40">
        <v>0</v>
      </c>
      <c r="CT83" s="40">
        <v>0</v>
      </c>
      <c r="CU83" s="40">
        <v>0</v>
      </c>
      <c r="CV83" s="40">
        <v>9999</v>
      </c>
      <c r="CW83" s="73">
        <v>9999</v>
      </c>
    </row>
    <row r="84" spans="1:101" s="20" customFormat="1">
      <c r="A84" s="20" t="s">
        <v>726</v>
      </c>
      <c r="C84" s="40">
        <v>10</v>
      </c>
      <c r="D84" s="40">
        <v>7.5686072452063851</v>
      </c>
      <c r="E84" s="40">
        <v>0</v>
      </c>
      <c r="F84" s="40">
        <v>1.6587818490520581</v>
      </c>
      <c r="G84" s="40">
        <v>0</v>
      </c>
      <c r="H84" s="40">
        <v>0</v>
      </c>
      <c r="I84" s="40"/>
      <c r="J84" s="40"/>
      <c r="K84" s="40"/>
      <c r="L84" s="40">
        <v>8.1318701961856377</v>
      </c>
      <c r="M84" s="40">
        <v>1.0964095818715583E-3</v>
      </c>
      <c r="N84" s="40">
        <v>1.0884961891874454E-3</v>
      </c>
      <c r="O84" s="40">
        <v>0</v>
      </c>
      <c r="P84" s="40">
        <v>0</v>
      </c>
      <c r="Q84" s="40">
        <v>0</v>
      </c>
      <c r="R84" s="40">
        <v>0.33078325954191423</v>
      </c>
      <c r="S84" s="40">
        <v>0.76438980095159692</v>
      </c>
      <c r="T84" s="40">
        <v>0</v>
      </c>
      <c r="U84" s="40">
        <v>1.9888873541258247</v>
      </c>
      <c r="V84" s="40">
        <v>9.9526910943123478E-2</v>
      </c>
      <c r="W84" s="40">
        <v>0.23222945886728813</v>
      </c>
      <c r="X84" s="40">
        <v>0</v>
      </c>
      <c r="Y84" s="40">
        <v>0</v>
      </c>
      <c r="Z84" s="40">
        <v>0</v>
      </c>
      <c r="AA84" s="40">
        <v>0</v>
      </c>
      <c r="AB84" s="40">
        <v>0</v>
      </c>
      <c r="AC84" s="40">
        <v>0</v>
      </c>
      <c r="AD84" s="40">
        <v>0</v>
      </c>
      <c r="AE84" s="40">
        <v>0</v>
      </c>
      <c r="AF84" s="40">
        <v>0</v>
      </c>
      <c r="AG84" s="40">
        <v>0</v>
      </c>
      <c r="AH84" s="40">
        <v>0.43031017048503772</v>
      </c>
      <c r="AI84" s="40">
        <v>0.99661925981888499</v>
      </c>
      <c r="AJ84" s="40">
        <v>0</v>
      </c>
      <c r="AK84" s="40">
        <v>1.9888873541258247</v>
      </c>
      <c r="AL84" s="40">
        <v>3.4158167844297473</v>
      </c>
      <c r="AM84" s="40">
        <v>4.2094554405404452</v>
      </c>
      <c r="AN84" s="40">
        <v>0.38741466465998509</v>
      </c>
      <c r="AO84" s="40">
        <v>0</v>
      </c>
      <c r="AP84" s="40">
        <v>0</v>
      </c>
      <c r="AQ84" s="40">
        <v>4.5968701052004306</v>
      </c>
      <c r="AR84" s="40">
        <v>0.43031017048503772</v>
      </c>
      <c r="AS84" s="73">
        <v>10.682689883947951</v>
      </c>
      <c r="AT84" s="40">
        <v>4.2094554405404452</v>
      </c>
      <c r="AU84" s="40">
        <v>0.45858357152564305</v>
      </c>
      <c r="AV84" s="40">
        <v>0</v>
      </c>
      <c r="AW84" s="40">
        <v>0</v>
      </c>
      <c r="AX84" s="40">
        <v>4.668039012066088</v>
      </c>
      <c r="AY84" s="40">
        <v>0.99661925981888499</v>
      </c>
      <c r="AZ84" s="73">
        <v>4.6838739730099217</v>
      </c>
      <c r="BA84" s="40">
        <v>4.2094554405404452</v>
      </c>
      <c r="BB84" s="40">
        <v>0.84599823618562819</v>
      </c>
      <c r="BC84" s="40">
        <v>0</v>
      </c>
      <c r="BD84" s="40">
        <v>0</v>
      </c>
      <c r="BE84" s="40">
        <v>5.0554536767260734</v>
      </c>
      <c r="BF84" s="40">
        <v>1.4269294303039226</v>
      </c>
      <c r="BG84" s="40">
        <v>5.2565932623684901</v>
      </c>
      <c r="BH84" s="73">
        <v>3.5428897669097128</v>
      </c>
      <c r="BI84" s="40">
        <v>3.8936892454766059</v>
      </c>
      <c r="BJ84" s="40">
        <v>9.017973452539108</v>
      </c>
      <c r="BK84" s="40">
        <v>0</v>
      </c>
      <c r="BL84" s="40">
        <v>17.996575104174571</v>
      </c>
      <c r="BM84" s="40">
        <v>30.908237802190285</v>
      </c>
      <c r="BN84" s="40">
        <v>4.2094554405404452</v>
      </c>
      <c r="BO84" s="40">
        <v>0</v>
      </c>
      <c r="BP84" s="40">
        <v>0.84599823618562819</v>
      </c>
      <c r="BQ84" s="40">
        <v>0</v>
      </c>
      <c r="BR84" s="40">
        <v>0</v>
      </c>
      <c r="BS84" s="40">
        <v>0</v>
      </c>
      <c r="BT84" s="40">
        <v>0</v>
      </c>
      <c r="BU84" s="40">
        <v>0</v>
      </c>
      <c r="BV84" s="40">
        <v>0</v>
      </c>
      <c r="BW84" s="40">
        <v>0</v>
      </c>
      <c r="BX84" s="40">
        <v>3.0840604146193358</v>
      </c>
      <c r="BY84" s="40">
        <v>0.33175636981041162</v>
      </c>
      <c r="BZ84" s="40">
        <v>0</v>
      </c>
      <c r="CA84" s="40">
        <v>0</v>
      </c>
      <c r="CB84" s="40">
        <v>5.0554536767260734</v>
      </c>
      <c r="CC84" s="40">
        <v>3.4158167844297473</v>
      </c>
      <c r="CD84" s="73">
        <v>1.4800131259294269</v>
      </c>
      <c r="CE84" s="40">
        <v>23.253168366543061</v>
      </c>
      <c r="CF84" s="40">
        <v>7.7253484997955604E-2</v>
      </c>
      <c r="CG84" s="40">
        <v>0</v>
      </c>
      <c r="CH84" s="40">
        <v>7.7253484997955604E-2</v>
      </c>
      <c r="CI84" s="40">
        <v>3.8626383431881778E-3</v>
      </c>
      <c r="CJ84" s="40">
        <v>0</v>
      </c>
      <c r="CK84" s="40">
        <v>3.8626383431881778E-3</v>
      </c>
      <c r="CL84" s="40"/>
      <c r="CM84" s="40">
        <v>0</v>
      </c>
      <c r="CN84" s="40"/>
      <c r="CO84" s="40">
        <v>0</v>
      </c>
      <c r="CP84" s="40">
        <v>0</v>
      </c>
      <c r="CQ84" s="40">
        <v>0</v>
      </c>
      <c r="CR84" s="40">
        <v>0</v>
      </c>
      <c r="CS84" s="40">
        <v>0</v>
      </c>
      <c r="CT84" s="40">
        <v>0</v>
      </c>
      <c r="CU84" s="40">
        <v>0</v>
      </c>
      <c r="CV84" s="40">
        <v>9999</v>
      </c>
      <c r="CW84" s="73">
        <v>9999</v>
      </c>
    </row>
    <row r="85" spans="1:101" s="20" customFormat="1">
      <c r="A85" s="20" t="s">
        <v>727</v>
      </c>
      <c r="C85" s="40">
        <v>10</v>
      </c>
      <c r="D85" s="40">
        <v>7.5686072452063851</v>
      </c>
      <c r="E85" s="40">
        <v>0</v>
      </c>
      <c r="F85" s="40">
        <v>1.6587818490520581</v>
      </c>
      <c r="G85" s="40">
        <v>0</v>
      </c>
      <c r="H85" s="40">
        <v>0</v>
      </c>
      <c r="I85" s="40"/>
      <c r="J85" s="40"/>
      <c r="K85" s="40"/>
      <c r="L85" s="40">
        <v>8.1318701961856377</v>
      </c>
      <c r="M85" s="40">
        <v>1.0964095818715583E-3</v>
      </c>
      <c r="N85" s="40">
        <v>1.0884961891874454E-3</v>
      </c>
      <c r="O85" s="40">
        <v>0</v>
      </c>
      <c r="P85" s="40">
        <v>0</v>
      </c>
      <c r="Q85" s="40">
        <v>0</v>
      </c>
      <c r="R85" s="40">
        <v>0.33078325954191423</v>
      </c>
      <c r="S85" s="40">
        <v>0.76438980095159692</v>
      </c>
      <c r="T85" s="40">
        <v>0</v>
      </c>
      <c r="U85" s="40">
        <v>1.9888873541258247</v>
      </c>
      <c r="V85" s="40">
        <v>9.9526910943123478E-2</v>
      </c>
      <c r="W85" s="40">
        <v>0.23222945886728813</v>
      </c>
      <c r="X85" s="40">
        <v>0</v>
      </c>
      <c r="Y85" s="40">
        <v>0</v>
      </c>
      <c r="Z85" s="40">
        <v>0</v>
      </c>
      <c r="AA85" s="40">
        <v>0</v>
      </c>
      <c r="AB85" s="40">
        <v>0</v>
      </c>
      <c r="AC85" s="40">
        <v>0</v>
      </c>
      <c r="AD85" s="40">
        <v>0</v>
      </c>
      <c r="AE85" s="40">
        <v>0</v>
      </c>
      <c r="AF85" s="40">
        <v>0</v>
      </c>
      <c r="AG85" s="40">
        <v>0</v>
      </c>
      <c r="AH85" s="40">
        <v>0.43031017048503772</v>
      </c>
      <c r="AI85" s="40">
        <v>0.99661925981888499</v>
      </c>
      <c r="AJ85" s="40">
        <v>0</v>
      </c>
      <c r="AK85" s="40">
        <v>1.9888873541258247</v>
      </c>
      <c r="AL85" s="40">
        <v>3.4158167844297473</v>
      </c>
      <c r="AM85" s="40">
        <v>4.2094554405404452</v>
      </c>
      <c r="AN85" s="40">
        <v>0.38741466465998509</v>
      </c>
      <c r="AO85" s="40">
        <v>0</v>
      </c>
      <c r="AP85" s="40">
        <v>0</v>
      </c>
      <c r="AQ85" s="40">
        <v>4.5968701052004306</v>
      </c>
      <c r="AR85" s="40">
        <v>0.43031017048503772</v>
      </c>
      <c r="AS85" s="73">
        <v>10.682689883947951</v>
      </c>
      <c r="AT85" s="40">
        <v>4.2094554405404452</v>
      </c>
      <c r="AU85" s="40">
        <v>0.45858357152564305</v>
      </c>
      <c r="AV85" s="40">
        <v>0</v>
      </c>
      <c r="AW85" s="40">
        <v>0</v>
      </c>
      <c r="AX85" s="40">
        <v>4.668039012066088</v>
      </c>
      <c r="AY85" s="40">
        <v>0.99661925981888499</v>
      </c>
      <c r="AZ85" s="73">
        <v>4.6838739730099217</v>
      </c>
      <c r="BA85" s="40">
        <v>4.2094554405404452</v>
      </c>
      <c r="BB85" s="40">
        <v>0.84599823618562819</v>
      </c>
      <c r="BC85" s="40">
        <v>0</v>
      </c>
      <c r="BD85" s="40">
        <v>0</v>
      </c>
      <c r="BE85" s="40">
        <v>5.0554536767260734</v>
      </c>
      <c r="BF85" s="40">
        <v>1.4269294303039226</v>
      </c>
      <c r="BG85" s="40">
        <v>5.2565932623684901</v>
      </c>
      <c r="BH85" s="73">
        <v>3.5428897669097128</v>
      </c>
      <c r="BI85" s="40">
        <v>3.8936892454766059</v>
      </c>
      <c r="BJ85" s="40">
        <v>9.017973452539108</v>
      </c>
      <c r="BK85" s="40">
        <v>0</v>
      </c>
      <c r="BL85" s="40">
        <v>17.996575104174571</v>
      </c>
      <c r="BM85" s="40">
        <v>30.908237802190285</v>
      </c>
      <c r="BN85" s="40">
        <v>4.2094554405404452</v>
      </c>
      <c r="BO85" s="40">
        <v>0</v>
      </c>
      <c r="BP85" s="40">
        <v>0.84599823618562819</v>
      </c>
      <c r="BQ85" s="40">
        <v>0</v>
      </c>
      <c r="BR85" s="40">
        <v>0</v>
      </c>
      <c r="BS85" s="40">
        <v>0</v>
      </c>
      <c r="BT85" s="40">
        <v>0</v>
      </c>
      <c r="BU85" s="40">
        <v>0</v>
      </c>
      <c r="BV85" s="40">
        <v>0</v>
      </c>
      <c r="BW85" s="40">
        <v>0</v>
      </c>
      <c r="BX85" s="40">
        <v>3.0840604146193358</v>
      </c>
      <c r="BY85" s="40">
        <v>0.33175636981041162</v>
      </c>
      <c r="BZ85" s="40">
        <v>0</v>
      </c>
      <c r="CA85" s="40">
        <v>0</v>
      </c>
      <c r="CB85" s="40">
        <v>5.0554536767260734</v>
      </c>
      <c r="CC85" s="40">
        <v>3.4158167844297473</v>
      </c>
      <c r="CD85" s="73">
        <v>1.4800131259294269</v>
      </c>
      <c r="CE85" s="40">
        <v>23.253168366543061</v>
      </c>
      <c r="CF85" s="40">
        <v>7.7253484997955604E-2</v>
      </c>
      <c r="CG85" s="40">
        <v>0</v>
      </c>
      <c r="CH85" s="40">
        <v>7.7253484997955604E-2</v>
      </c>
      <c r="CI85" s="40">
        <v>3.8626383431881778E-3</v>
      </c>
      <c r="CJ85" s="40">
        <v>0</v>
      </c>
      <c r="CK85" s="40">
        <v>3.8626383431881778E-3</v>
      </c>
      <c r="CL85" s="40"/>
      <c r="CM85" s="40">
        <v>0</v>
      </c>
      <c r="CN85" s="40"/>
      <c r="CO85" s="40">
        <v>0</v>
      </c>
      <c r="CP85" s="40">
        <v>0</v>
      </c>
      <c r="CQ85" s="40">
        <v>0</v>
      </c>
      <c r="CR85" s="40">
        <v>0</v>
      </c>
      <c r="CS85" s="40">
        <v>0</v>
      </c>
      <c r="CT85" s="40">
        <v>0</v>
      </c>
      <c r="CU85" s="40">
        <v>0</v>
      </c>
      <c r="CV85" s="40">
        <v>9999</v>
      </c>
      <c r="CW85" s="73">
        <v>9999</v>
      </c>
    </row>
    <row r="86" spans="1:101" s="20" customFormat="1">
      <c r="A86" s="20" t="s">
        <v>725</v>
      </c>
      <c r="C86" s="40">
        <v>10</v>
      </c>
      <c r="D86" s="40">
        <v>7.5686072452063842</v>
      </c>
      <c r="E86" s="40">
        <v>0</v>
      </c>
      <c r="F86" s="40">
        <v>1.6587818490520576</v>
      </c>
      <c r="G86" s="40">
        <v>0</v>
      </c>
      <c r="H86" s="40">
        <v>0</v>
      </c>
      <c r="I86" s="40"/>
      <c r="J86" s="40"/>
      <c r="K86" s="40"/>
      <c r="L86" s="40">
        <v>8.1318701961856377</v>
      </c>
      <c r="M86" s="40">
        <v>1.0964095818715583E-3</v>
      </c>
      <c r="N86" s="40">
        <v>1.0884961891874452E-3</v>
      </c>
      <c r="O86" s="40">
        <v>0</v>
      </c>
      <c r="P86" s="40">
        <v>0</v>
      </c>
      <c r="Q86" s="40">
        <v>0</v>
      </c>
      <c r="R86" s="40">
        <v>0.33078325954191412</v>
      </c>
      <c r="S86" s="40">
        <v>0.7643898009515967</v>
      </c>
      <c r="T86" s="40">
        <v>0</v>
      </c>
      <c r="U86" s="40">
        <v>1.9888873541258245</v>
      </c>
      <c r="V86" s="40">
        <v>9.9526910943123464E-2</v>
      </c>
      <c r="W86" s="40">
        <v>0.23222945886728807</v>
      </c>
      <c r="X86" s="40">
        <v>0</v>
      </c>
      <c r="Y86" s="40">
        <v>0</v>
      </c>
      <c r="Z86" s="40">
        <v>0</v>
      </c>
      <c r="AA86" s="40">
        <v>0</v>
      </c>
      <c r="AB86" s="40">
        <v>0</v>
      </c>
      <c r="AC86" s="40">
        <v>0</v>
      </c>
      <c r="AD86" s="40">
        <v>0</v>
      </c>
      <c r="AE86" s="40">
        <v>0</v>
      </c>
      <c r="AF86" s="40">
        <v>0</v>
      </c>
      <c r="AG86" s="40">
        <v>0</v>
      </c>
      <c r="AH86" s="40">
        <v>0.43031017048503761</v>
      </c>
      <c r="AI86" s="40">
        <v>0.99661925981888477</v>
      </c>
      <c r="AJ86" s="40">
        <v>0</v>
      </c>
      <c r="AK86" s="40">
        <v>1.9888873541258245</v>
      </c>
      <c r="AL86" s="40">
        <v>3.4158167844297469</v>
      </c>
      <c r="AM86" s="40">
        <v>4.2094554405404452</v>
      </c>
      <c r="AN86" s="40">
        <v>0.38741466465998509</v>
      </c>
      <c r="AO86" s="40">
        <v>0</v>
      </c>
      <c r="AP86" s="40">
        <v>0</v>
      </c>
      <c r="AQ86" s="40">
        <v>4.5968701052004306</v>
      </c>
      <c r="AR86" s="40">
        <v>0.43031017048503761</v>
      </c>
      <c r="AS86" s="73">
        <v>10.682689883947953</v>
      </c>
      <c r="AT86" s="40">
        <v>4.2094554405404452</v>
      </c>
      <c r="AU86" s="40">
        <v>0.458583571525643</v>
      </c>
      <c r="AV86" s="40">
        <v>0</v>
      </c>
      <c r="AW86" s="40">
        <v>0</v>
      </c>
      <c r="AX86" s="40">
        <v>4.668039012066088</v>
      </c>
      <c r="AY86" s="40">
        <v>0.99661925981888477</v>
      </c>
      <c r="AZ86" s="73">
        <v>4.6838739730099226</v>
      </c>
      <c r="BA86" s="40">
        <v>4.2094554405404452</v>
      </c>
      <c r="BB86" s="40">
        <v>0.84599823618562808</v>
      </c>
      <c r="BC86" s="40">
        <v>0</v>
      </c>
      <c r="BD86" s="40">
        <v>0</v>
      </c>
      <c r="BE86" s="40">
        <v>5.0554536767260734</v>
      </c>
      <c r="BF86" s="40">
        <v>1.4269294303039224</v>
      </c>
      <c r="BG86" s="40">
        <v>5.2565932623684901</v>
      </c>
      <c r="BH86" s="73">
        <v>3.5428897669097132</v>
      </c>
      <c r="BI86" s="40">
        <v>3.893689245476605</v>
      </c>
      <c r="BJ86" s="40">
        <v>9.0179734525391062</v>
      </c>
      <c r="BK86" s="40">
        <v>0</v>
      </c>
      <c r="BL86" s="40">
        <v>17.996575104174571</v>
      </c>
      <c r="BM86" s="40">
        <v>30.908237802190282</v>
      </c>
      <c r="BN86" s="40">
        <v>4.2094554405404452</v>
      </c>
      <c r="BO86" s="40">
        <v>0</v>
      </c>
      <c r="BP86" s="40">
        <v>0.84599823618562808</v>
      </c>
      <c r="BQ86" s="40">
        <v>0</v>
      </c>
      <c r="BR86" s="40">
        <v>0</v>
      </c>
      <c r="BS86" s="40">
        <v>0</v>
      </c>
      <c r="BT86" s="40">
        <v>0</v>
      </c>
      <c r="BU86" s="40">
        <v>0</v>
      </c>
      <c r="BV86" s="40">
        <v>0</v>
      </c>
      <c r="BW86" s="40">
        <v>0</v>
      </c>
      <c r="BX86" s="40">
        <v>3.0840604146193353</v>
      </c>
      <c r="BY86" s="40">
        <v>0.33175636981041157</v>
      </c>
      <c r="BZ86" s="40">
        <v>0</v>
      </c>
      <c r="CA86" s="40">
        <v>0</v>
      </c>
      <c r="CB86" s="40">
        <v>5.0554536767260734</v>
      </c>
      <c r="CC86" s="40">
        <v>3.4158167844297469</v>
      </c>
      <c r="CD86" s="73">
        <v>1.4800131259294269</v>
      </c>
      <c r="CE86" s="40">
        <v>23.253168366543058</v>
      </c>
      <c r="CF86" s="40">
        <v>7.725348499795559E-2</v>
      </c>
      <c r="CG86" s="40">
        <v>0</v>
      </c>
      <c r="CH86" s="40">
        <v>7.725348499795559E-2</v>
      </c>
      <c r="CI86" s="40">
        <v>3.8626383431881769E-3</v>
      </c>
      <c r="CJ86" s="40">
        <v>0</v>
      </c>
      <c r="CK86" s="40">
        <v>3.8626383431881769E-3</v>
      </c>
      <c r="CL86" s="40"/>
      <c r="CM86" s="40">
        <v>0</v>
      </c>
      <c r="CN86" s="40"/>
      <c r="CO86" s="40">
        <v>0</v>
      </c>
      <c r="CP86" s="40">
        <v>0</v>
      </c>
      <c r="CQ86" s="40">
        <v>0</v>
      </c>
      <c r="CR86" s="40">
        <v>0</v>
      </c>
      <c r="CS86" s="40">
        <v>0</v>
      </c>
      <c r="CT86" s="40">
        <v>0</v>
      </c>
      <c r="CU86" s="40">
        <v>0</v>
      </c>
      <c r="CV86" s="40">
        <v>9999</v>
      </c>
      <c r="CW86" s="73">
        <v>9999</v>
      </c>
    </row>
    <row r="87" spans="1:101" s="20" customFormat="1">
      <c r="A87" s="20" t="s">
        <v>728</v>
      </c>
      <c r="C87" s="40">
        <v>10</v>
      </c>
      <c r="D87" s="40">
        <v>7.6168572161106853</v>
      </c>
      <c r="E87" s="40">
        <v>0</v>
      </c>
      <c r="F87" s="40">
        <v>2.0032279262329817</v>
      </c>
      <c r="G87" s="40">
        <v>0</v>
      </c>
      <c r="H87" s="40">
        <v>0</v>
      </c>
      <c r="I87" s="40"/>
      <c r="J87" s="40"/>
      <c r="K87" s="40"/>
      <c r="L87" s="40">
        <v>8.1837109758233986</v>
      </c>
      <c r="M87" s="40">
        <v>1.1033992074011437E-3</v>
      </c>
      <c r="N87" s="40">
        <v>1.0954353667344109E-3</v>
      </c>
      <c r="O87" s="40">
        <v>0</v>
      </c>
      <c r="P87" s="40">
        <v>0</v>
      </c>
      <c r="Q87" s="40">
        <v>0</v>
      </c>
      <c r="R87" s="40">
        <v>0.39947040861546057</v>
      </c>
      <c r="S87" s="40">
        <v>0.92311535520416321</v>
      </c>
      <c r="T87" s="40">
        <v>0</v>
      </c>
      <c r="U87" s="40">
        <v>2.4018798446542688</v>
      </c>
      <c r="V87" s="40">
        <v>0.12019367557397891</v>
      </c>
      <c r="W87" s="40">
        <v>0.28045190967261746</v>
      </c>
      <c r="X87" s="40">
        <v>0</v>
      </c>
      <c r="Y87" s="40">
        <v>0</v>
      </c>
      <c r="Z87" s="40">
        <v>0</v>
      </c>
      <c r="AA87" s="40">
        <v>0</v>
      </c>
      <c r="AB87" s="40">
        <v>0</v>
      </c>
      <c r="AC87" s="40">
        <v>0</v>
      </c>
      <c r="AD87" s="40">
        <v>0</v>
      </c>
      <c r="AE87" s="40">
        <v>0</v>
      </c>
      <c r="AF87" s="40">
        <v>0</v>
      </c>
      <c r="AG87" s="40">
        <v>0</v>
      </c>
      <c r="AH87" s="40">
        <v>0.51966408418943943</v>
      </c>
      <c r="AI87" s="40">
        <v>1.2035672648767806</v>
      </c>
      <c r="AJ87" s="40">
        <v>0</v>
      </c>
      <c r="AK87" s="40">
        <v>2.4018798446542688</v>
      </c>
      <c r="AL87" s="40">
        <v>4.125111193720489</v>
      </c>
      <c r="AM87" s="40">
        <v>4.2362907744333143</v>
      </c>
      <c r="AN87" s="40">
        <v>0.38988443825136587</v>
      </c>
      <c r="AO87" s="40">
        <v>0</v>
      </c>
      <c r="AP87" s="40">
        <v>0</v>
      </c>
      <c r="AQ87" s="40">
        <v>4.6261752126846805</v>
      </c>
      <c r="AR87" s="40">
        <v>0.51966408418943943</v>
      </c>
      <c r="AS87" s="73">
        <v>8.9022415699566508</v>
      </c>
      <c r="AT87" s="40">
        <v>4.2362907744333143</v>
      </c>
      <c r="AU87" s="40">
        <v>0.46150704783594004</v>
      </c>
      <c r="AV87" s="40">
        <v>0</v>
      </c>
      <c r="AW87" s="40">
        <v>0</v>
      </c>
      <c r="AX87" s="40">
        <v>4.697797822269254</v>
      </c>
      <c r="AY87" s="40">
        <v>1.2035672648767806</v>
      </c>
      <c r="AZ87" s="73">
        <v>3.903228310841611</v>
      </c>
      <c r="BA87" s="40">
        <v>4.2362907744333143</v>
      </c>
      <c r="BB87" s="40">
        <v>0.85139148608730597</v>
      </c>
      <c r="BC87" s="40">
        <v>0</v>
      </c>
      <c r="BD87" s="40">
        <v>0</v>
      </c>
      <c r="BE87" s="40">
        <v>5.0876822605206202</v>
      </c>
      <c r="BF87" s="40">
        <v>1.7232313490662201</v>
      </c>
      <c r="BG87" s="40">
        <v>7.8389258019716257</v>
      </c>
      <c r="BH87" s="73">
        <v>2.9524081390914341</v>
      </c>
      <c r="BI87" s="40">
        <v>4.6724270945719244</v>
      </c>
      <c r="BJ87" s="40">
        <v>10.821568143046926</v>
      </c>
      <c r="BK87" s="40">
        <v>0</v>
      </c>
      <c r="BL87" s="40">
        <v>21.595890125009479</v>
      </c>
      <c r="BM87" s="40">
        <v>37.08988536262833</v>
      </c>
      <c r="BN87" s="40">
        <v>4.2362907744333143</v>
      </c>
      <c r="BO87" s="40">
        <v>0</v>
      </c>
      <c r="BP87" s="40">
        <v>0.85139148608730597</v>
      </c>
      <c r="BQ87" s="40">
        <v>0</v>
      </c>
      <c r="BR87" s="40">
        <v>0</v>
      </c>
      <c r="BS87" s="40">
        <v>0</v>
      </c>
      <c r="BT87" s="40">
        <v>0</v>
      </c>
      <c r="BU87" s="40">
        <v>0</v>
      </c>
      <c r="BV87" s="40">
        <v>0</v>
      </c>
      <c r="BW87" s="40">
        <v>0</v>
      </c>
      <c r="BX87" s="40">
        <v>3.7244656084738925</v>
      </c>
      <c r="BY87" s="40">
        <v>0.40064558524659638</v>
      </c>
      <c r="BZ87" s="40">
        <v>0</v>
      </c>
      <c r="CA87" s="40">
        <v>0</v>
      </c>
      <c r="CB87" s="40">
        <v>5.0876822605206202</v>
      </c>
      <c r="CC87" s="40">
        <v>4.125111193720489</v>
      </c>
      <c r="CD87" s="73">
        <v>1.2333442716078584</v>
      </c>
      <c r="CE87" s="40">
        <v>29.434815926981109</v>
      </c>
      <c r="CF87" s="40">
        <v>7.7745976982629278E-2</v>
      </c>
      <c r="CG87" s="40">
        <v>0</v>
      </c>
      <c r="CH87" s="40">
        <v>7.7745976982629278E-2</v>
      </c>
      <c r="CI87" s="40">
        <v>3.8872627135161136E-3</v>
      </c>
      <c r="CJ87" s="40">
        <v>0</v>
      </c>
      <c r="CK87" s="40">
        <v>3.8872627135161136E-3</v>
      </c>
      <c r="CL87" s="40"/>
      <c r="CM87" s="40">
        <v>0</v>
      </c>
      <c r="CN87" s="40"/>
      <c r="CO87" s="40">
        <v>0</v>
      </c>
      <c r="CP87" s="40">
        <v>0</v>
      </c>
      <c r="CQ87" s="40">
        <v>0</v>
      </c>
      <c r="CR87" s="40">
        <v>0</v>
      </c>
      <c r="CS87" s="40">
        <v>0</v>
      </c>
      <c r="CT87" s="40">
        <v>0</v>
      </c>
      <c r="CU87" s="40">
        <v>0</v>
      </c>
      <c r="CV87" s="40">
        <v>9999</v>
      </c>
      <c r="CW87" s="73">
        <v>9999</v>
      </c>
    </row>
    <row r="88" spans="1:101" s="20" customFormat="1">
      <c r="A88" s="20" t="s">
        <v>729</v>
      </c>
      <c r="C88" s="40">
        <v>10</v>
      </c>
      <c r="D88" s="40">
        <v>7.511154525686969</v>
      </c>
      <c r="E88" s="40">
        <v>0</v>
      </c>
      <c r="F88" s="40">
        <v>2.3705138343329133</v>
      </c>
      <c r="G88" s="40">
        <v>0</v>
      </c>
      <c r="H88" s="40">
        <v>0</v>
      </c>
      <c r="I88" s="40"/>
      <c r="J88" s="40"/>
      <c r="K88" s="40"/>
      <c r="L88" s="40">
        <v>8.0701417906265238</v>
      </c>
      <c r="M88" s="40">
        <v>1.0880868204777019E-3</v>
      </c>
      <c r="N88" s="40">
        <v>1.0802334977530407E-3</v>
      </c>
      <c r="O88" s="40">
        <v>0</v>
      </c>
      <c r="P88" s="40">
        <v>0</v>
      </c>
      <c r="Q88" s="40">
        <v>0</v>
      </c>
      <c r="R88" s="40">
        <v>0.47271212508018817</v>
      </c>
      <c r="S88" s="40">
        <v>1.0923658219519594</v>
      </c>
      <c r="T88" s="40">
        <v>0</v>
      </c>
      <c r="U88" s="40">
        <v>2.8422574014656279</v>
      </c>
      <c r="V88" s="40">
        <v>0.14223083005997481</v>
      </c>
      <c r="W88" s="40">
        <v>0.33187193680660787</v>
      </c>
      <c r="X88" s="40">
        <v>0</v>
      </c>
      <c r="Y88" s="40">
        <v>0</v>
      </c>
      <c r="Z88" s="40">
        <v>0</v>
      </c>
      <c r="AA88" s="40">
        <v>0</v>
      </c>
      <c r="AB88" s="40">
        <v>0</v>
      </c>
      <c r="AC88" s="40">
        <v>0</v>
      </c>
      <c r="AD88" s="40">
        <v>0</v>
      </c>
      <c r="AE88" s="40">
        <v>0</v>
      </c>
      <c r="AF88" s="40">
        <v>0</v>
      </c>
      <c r="AG88" s="40">
        <v>0</v>
      </c>
      <c r="AH88" s="40">
        <v>0.61494295514016295</v>
      </c>
      <c r="AI88" s="40">
        <v>1.4242377587585673</v>
      </c>
      <c r="AJ88" s="40">
        <v>0</v>
      </c>
      <c r="AK88" s="40">
        <v>2.8422574014656279</v>
      </c>
      <c r="AL88" s="40">
        <v>4.8814381153643582</v>
      </c>
      <c r="AM88" s="40">
        <v>4.1775017858032442</v>
      </c>
      <c r="AN88" s="40">
        <v>0.38447382953070613</v>
      </c>
      <c r="AO88" s="40">
        <v>0</v>
      </c>
      <c r="AP88" s="40">
        <v>0</v>
      </c>
      <c r="AQ88" s="40">
        <v>4.5619756153339504</v>
      </c>
      <c r="AR88" s="40">
        <v>0.61494295514016295</v>
      </c>
      <c r="AS88" s="73">
        <v>7.4185346416305338</v>
      </c>
      <c r="AT88" s="40">
        <v>4.1775017858032442</v>
      </c>
      <c r="AU88" s="40">
        <v>0.45510249866012187</v>
      </c>
      <c r="AV88" s="40">
        <v>0</v>
      </c>
      <c r="AW88" s="40">
        <v>0</v>
      </c>
      <c r="AX88" s="40">
        <v>4.6326042844633664</v>
      </c>
      <c r="AY88" s="40">
        <v>1.4242377587585673</v>
      </c>
      <c r="AZ88" s="73">
        <v>3.2526902590346731</v>
      </c>
      <c r="BA88" s="40">
        <v>4.1775017858032442</v>
      </c>
      <c r="BB88" s="40">
        <v>0.83957632819082795</v>
      </c>
      <c r="BC88" s="40">
        <v>0</v>
      </c>
      <c r="BD88" s="40">
        <v>0</v>
      </c>
      <c r="BE88" s="40">
        <v>5.0170781139940726</v>
      </c>
      <c r="BF88" s="40">
        <v>2.0391807138987303</v>
      </c>
      <c r="BG88" s="40">
        <v>10.937724849495396</v>
      </c>
      <c r="BH88" s="73">
        <v>2.4603401159095264</v>
      </c>
      <c r="BI88" s="40">
        <v>5.6069125134863098</v>
      </c>
      <c r="BJ88" s="40">
        <v>12.985881771656311</v>
      </c>
      <c r="BK88" s="40">
        <v>0</v>
      </c>
      <c r="BL88" s="40">
        <v>25.915068150011379</v>
      </c>
      <c r="BM88" s="40">
        <v>44.507862435154003</v>
      </c>
      <c r="BN88" s="40">
        <v>4.1775017858032442</v>
      </c>
      <c r="BO88" s="40">
        <v>0</v>
      </c>
      <c r="BP88" s="40">
        <v>0.83957632819082795</v>
      </c>
      <c r="BQ88" s="40">
        <v>0</v>
      </c>
      <c r="BR88" s="40">
        <v>0</v>
      </c>
      <c r="BS88" s="40">
        <v>0</v>
      </c>
      <c r="BT88" s="40">
        <v>0</v>
      </c>
      <c r="BU88" s="40">
        <v>0</v>
      </c>
      <c r="BV88" s="40">
        <v>0</v>
      </c>
      <c r="BW88" s="40">
        <v>0</v>
      </c>
      <c r="BX88" s="40">
        <v>4.4073353484977753</v>
      </c>
      <c r="BY88" s="40">
        <v>0.4741027668665827</v>
      </c>
      <c r="BZ88" s="40">
        <v>0</v>
      </c>
      <c r="CA88" s="40">
        <v>0</v>
      </c>
      <c r="CB88" s="40">
        <v>5.0170781139940726</v>
      </c>
      <c r="CC88" s="40">
        <v>4.8814381153643582</v>
      </c>
      <c r="CD88" s="73">
        <v>1.0277868930065479</v>
      </c>
      <c r="CE88" s="40">
        <v>36.852792999506775</v>
      </c>
      <c r="CF88" s="40">
        <v>7.6667059693842285E-2</v>
      </c>
      <c r="CG88" s="40">
        <v>0</v>
      </c>
      <c r="CH88" s="40">
        <v>7.6667059693842285E-2</v>
      </c>
      <c r="CI88" s="40">
        <v>3.833317350547598E-3</v>
      </c>
      <c r="CJ88" s="40">
        <v>0</v>
      </c>
      <c r="CK88" s="40">
        <v>3.833317350547598E-3</v>
      </c>
      <c r="CL88" s="40"/>
      <c r="CM88" s="40">
        <v>0</v>
      </c>
      <c r="CN88" s="40"/>
      <c r="CO88" s="40">
        <v>0</v>
      </c>
      <c r="CP88" s="40">
        <v>0</v>
      </c>
      <c r="CQ88" s="40">
        <v>0</v>
      </c>
      <c r="CR88" s="40">
        <v>0</v>
      </c>
      <c r="CS88" s="40">
        <v>0</v>
      </c>
      <c r="CT88" s="40">
        <v>0</v>
      </c>
      <c r="CU88" s="40">
        <v>0</v>
      </c>
      <c r="CV88" s="40">
        <v>9999</v>
      </c>
      <c r="CW88" s="73">
        <v>9999</v>
      </c>
    </row>
    <row r="89" spans="1:101" s="20" customFormat="1">
      <c r="A89" s="20" t="s">
        <v>730</v>
      </c>
      <c r="C89" s="40">
        <v>10</v>
      </c>
      <c r="D89" s="40">
        <v>3.5750954827000525</v>
      </c>
      <c r="E89" s="40">
        <v>0</v>
      </c>
      <c r="F89" s="40">
        <v>1.1753094003695672</v>
      </c>
      <c r="G89" s="40">
        <v>0</v>
      </c>
      <c r="H89" s="40">
        <v>0</v>
      </c>
      <c r="I89" s="40"/>
      <c r="J89" s="40"/>
      <c r="K89" s="40"/>
      <c r="L89" s="40">
        <v>3.8411574894046057</v>
      </c>
      <c r="M89" s="40">
        <v>5.1789831554816998E-4</v>
      </c>
      <c r="N89" s="40">
        <v>5.1416035775471696E-4</v>
      </c>
      <c r="O89" s="40">
        <v>0</v>
      </c>
      <c r="P89" s="40">
        <v>0</v>
      </c>
      <c r="Q89" s="40">
        <v>0</v>
      </c>
      <c r="R89" s="40">
        <v>0.23437239480686958</v>
      </c>
      <c r="S89" s="40">
        <v>0.54159895655865686</v>
      </c>
      <c r="T89" s="40">
        <v>0</v>
      </c>
      <c r="U89" s="40">
        <v>1.409201580615365</v>
      </c>
      <c r="V89" s="40">
        <v>7.0518564022174032E-2</v>
      </c>
      <c r="W89" s="40">
        <v>0.16454331605173941</v>
      </c>
      <c r="X89" s="40">
        <v>0</v>
      </c>
      <c r="Y89" s="40">
        <v>0</v>
      </c>
      <c r="Z89" s="40">
        <v>0</v>
      </c>
      <c r="AA89" s="40">
        <v>0</v>
      </c>
      <c r="AB89" s="40">
        <v>0</v>
      </c>
      <c r="AC89" s="40">
        <v>0</v>
      </c>
      <c r="AD89" s="40">
        <v>0</v>
      </c>
      <c r="AE89" s="40">
        <v>0</v>
      </c>
      <c r="AF89" s="40">
        <v>0</v>
      </c>
      <c r="AG89" s="40">
        <v>0</v>
      </c>
      <c r="AH89" s="40">
        <v>0.3048909588290436</v>
      </c>
      <c r="AI89" s="40">
        <v>0.7061422726103963</v>
      </c>
      <c r="AJ89" s="40">
        <v>0</v>
      </c>
      <c r="AK89" s="40">
        <v>1.409201580615365</v>
      </c>
      <c r="AL89" s="40">
        <v>2.4202348120548045</v>
      </c>
      <c r="AM89" s="40">
        <v>1.9883717892264552</v>
      </c>
      <c r="AN89" s="40">
        <v>0.18299858516702575</v>
      </c>
      <c r="AO89" s="40">
        <v>0</v>
      </c>
      <c r="AP89" s="40">
        <v>0</v>
      </c>
      <c r="AQ89" s="40">
        <v>2.1713703743934811</v>
      </c>
      <c r="AR89" s="40">
        <v>0.3048909588290436</v>
      </c>
      <c r="AS89" s="73">
        <v>7.121793255965315</v>
      </c>
      <c r="AT89" s="40">
        <v>1.9883717892264552</v>
      </c>
      <c r="AU89" s="40">
        <v>0.21661581872149013</v>
      </c>
      <c r="AV89" s="40">
        <v>0</v>
      </c>
      <c r="AW89" s="40">
        <v>0</v>
      </c>
      <c r="AX89" s="40">
        <v>2.2049876079479453</v>
      </c>
      <c r="AY89" s="40">
        <v>0.7061422726103963</v>
      </c>
      <c r="AZ89" s="73">
        <v>3.1225826486732866</v>
      </c>
      <c r="BA89" s="40">
        <v>1.9883717892264552</v>
      </c>
      <c r="BB89" s="40">
        <v>0.39961440388851588</v>
      </c>
      <c r="BC89" s="40">
        <v>0</v>
      </c>
      <c r="BD89" s="40">
        <v>0</v>
      </c>
      <c r="BE89" s="40">
        <v>2.3879861931149713</v>
      </c>
      <c r="BF89" s="40">
        <v>1.0110332314394399</v>
      </c>
      <c r="BG89" s="40">
        <v>11.712424611376338</v>
      </c>
      <c r="BH89" s="73">
        <v>2.361926511273146</v>
      </c>
      <c r="BI89" s="40">
        <v>5.8405338682149068</v>
      </c>
      <c r="BJ89" s="40">
        <v>13.526960178808659</v>
      </c>
      <c r="BK89" s="40">
        <v>0</v>
      </c>
      <c r="BL89" s="40">
        <v>26.994862656261851</v>
      </c>
      <c r="BM89" s="40">
        <v>46.362356703285414</v>
      </c>
      <c r="BN89" s="40">
        <v>1.9883717892264552</v>
      </c>
      <c r="BO89" s="40">
        <v>0</v>
      </c>
      <c r="BP89" s="40">
        <v>0.39961440388851588</v>
      </c>
      <c r="BQ89" s="40">
        <v>0</v>
      </c>
      <c r="BR89" s="40">
        <v>0</v>
      </c>
      <c r="BS89" s="40">
        <v>0</v>
      </c>
      <c r="BT89" s="40">
        <v>0</v>
      </c>
      <c r="BU89" s="40">
        <v>0</v>
      </c>
      <c r="BV89" s="40">
        <v>0</v>
      </c>
      <c r="BW89" s="40">
        <v>0</v>
      </c>
      <c r="BX89" s="40">
        <v>2.1851729319808912</v>
      </c>
      <c r="BY89" s="40">
        <v>0.23506188007391346</v>
      </c>
      <c r="BZ89" s="40">
        <v>0</v>
      </c>
      <c r="CA89" s="40">
        <v>0</v>
      </c>
      <c r="CB89" s="40">
        <v>2.3879861931149713</v>
      </c>
      <c r="CC89" s="40">
        <v>2.4202348120548045</v>
      </c>
      <c r="CD89" s="81">
        <v>0.98667541728628649</v>
      </c>
      <c r="CE89" s="40">
        <v>38.707287267638179</v>
      </c>
      <c r="CF89" s="40">
        <v>3.6491335366087674E-2</v>
      </c>
      <c r="CG89" s="40">
        <v>0</v>
      </c>
      <c r="CH89" s="40">
        <v>3.6491335366087674E-2</v>
      </c>
      <c r="CI89" s="40">
        <v>1.824549807467187E-3</v>
      </c>
      <c r="CJ89" s="40">
        <v>0</v>
      </c>
      <c r="CK89" s="40">
        <v>1.824549807467187E-3</v>
      </c>
      <c r="CL89" s="40"/>
      <c r="CM89" s="40">
        <v>0</v>
      </c>
      <c r="CN89" s="40"/>
      <c r="CO89" s="40">
        <v>0</v>
      </c>
      <c r="CP89" s="40">
        <v>0</v>
      </c>
      <c r="CQ89" s="40">
        <v>0</v>
      </c>
      <c r="CR89" s="40">
        <v>0</v>
      </c>
      <c r="CS89" s="40">
        <v>0</v>
      </c>
      <c r="CT89" s="40">
        <v>0</v>
      </c>
      <c r="CU89" s="40">
        <v>0</v>
      </c>
      <c r="CV89" s="40">
        <v>9999</v>
      </c>
      <c r="CW89" s="73">
        <v>9999</v>
      </c>
    </row>
    <row r="90" spans="1:101" s="20" customFormat="1">
      <c r="A90" s="20" t="s">
        <v>731</v>
      </c>
      <c r="C90" s="40">
        <v>10</v>
      </c>
      <c r="D90" s="40">
        <v>3.7571187427270414</v>
      </c>
      <c r="E90" s="40">
        <v>0</v>
      </c>
      <c r="F90" s="40">
        <v>1.2351493821633019</v>
      </c>
      <c r="G90" s="40">
        <v>0</v>
      </c>
      <c r="H90" s="40">
        <v>0</v>
      </c>
      <c r="I90" s="40"/>
      <c r="J90" s="40"/>
      <c r="K90" s="40"/>
      <c r="L90" s="40">
        <v>4.0367270935961175</v>
      </c>
      <c r="M90" s="40">
        <v>5.442667133195683E-4</v>
      </c>
      <c r="N90" s="40">
        <v>5.4033844025573997E-4</v>
      </c>
      <c r="O90" s="40">
        <v>0</v>
      </c>
      <c r="P90" s="40">
        <v>0</v>
      </c>
      <c r="Q90" s="40">
        <v>0</v>
      </c>
      <c r="R90" s="40">
        <v>0.24630528654906705</v>
      </c>
      <c r="S90" s="40">
        <v>0.56917405439228697</v>
      </c>
      <c r="T90" s="40">
        <v>0</v>
      </c>
      <c r="U90" s="40">
        <v>1.4809500043931465</v>
      </c>
      <c r="V90" s="40">
        <v>7.4108962929798114E-2</v>
      </c>
      <c r="W90" s="40">
        <v>0.17292091350286226</v>
      </c>
      <c r="X90" s="40">
        <v>0</v>
      </c>
      <c r="Y90" s="40">
        <v>0</v>
      </c>
      <c r="Z90" s="40">
        <v>0</v>
      </c>
      <c r="AA90" s="40">
        <v>0</v>
      </c>
      <c r="AB90" s="40">
        <v>0</v>
      </c>
      <c r="AC90" s="40">
        <v>0</v>
      </c>
      <c r="AD90" s="40">
        <v>0</v>
      </c>
      <c r="AE90" s="40">
        <v>0</v>
      </c>
      <c r="AF90" s="40">
        <v>0</v>
      </c>
      <c r="AG90" s="40">
        <v>0</v>
      </c>
      <c r="AH90" s="40">
        <v>0.32041424947886515</v>
      </c>
      <c r="AI90" s="40">
        <v>0.74209496789514917</v>
      </c>
      <c r="AJ90" s="40">
        <v>0</v>
      </c>
      <c r="AK90" s="40">
        <v>1.4809500043931465</v>
      </c>
      <c r="AL90" s="40">
        <v>2.5434592217671605</v>
      </c>
      <c r="AM90" s="40">
        <v>2.0896082224831547</v>
      </c>
      <c r="AN90" s="40">
        <v>0.1923158185706135</v>
      </c>
      <c r="AO90" s="40">
        <v>0</v>
      </c>
      <c r="AP90" s="40">
        <v>0</v>
      </c>
      <c r="AQ90" s="40">
        <v>2.281924041053768</v>
      </c>
      <c r="AR90" s="40">
        <v>0.32041424947886515</v>
      </c>
      <c r="AS90" s="73">
        <v>7.1217932559653097</v>
      </c>
      <c r="AT90" s="40">
        <v>2.0896082224831547</v>
      </c>
      <c r="AU90" s="40">
        <v>0.22764464793399625</v>
      </c>
      <c r="AV90" s="40">
        <v>0</v>
      </c>
      <c r="AW90" s="40">
        <v>0</v>
      </c>
      <c r="AX90" s="40">
        <v>2.3172528704171511</v>
      </c>
      <c r="AY90" s="40">
        <v>0.74209496789514917</v>
      </c>
      <c r="AZ90" s="73">
        <v>3.1225826486732848</v>
      </c>
      <c r="BA90" s="40">
        <v>2.0896082224831547</v>
      </c>
      <c r="BB90" s="40">
        <v>0.41996046650460972</v>
      </c>
      <c r="BC90" s="40">
        <v>0</v>
      </c>
      <c r="BD90" s="40">
        <v>0</v>
      </c>
      <c r="BE90" s="40">
        <v>2.5095686889877644</v>
      </c>
      <c r="BF90" s="40">
        <v>1.0625092173740143</v>
      </c>
      <c r="BG90" s="40">
        <v>11.712424611376344</v>
      </c>
      <c r="BH90" s="73">
        <v>2.3619265112731442</v>
      </c>
      <c r="BI90" s="40">
        <v>5.8405338682149068</v>
      </c>
      <c r="BJ90" s="40">
        <v>13.526960178808661</v>
      </c>
      <c r="BK90" s="40">
        <v>0</v>
      </c>
      <c r="BL90" s="40">
        <v>26.994862656261855</v>
      </c>
      <c r="BM90" s="40">
        <v>46.362356703285421</v>
      </c>
      <c r="BN90" s="40">
        <v>2.0896082224831547</v>
      </c>
      <c r="BO90" s="40">
        <v>0</v>
      </c>
      <c r="BP90" s="40">
        <v>0.41996046650460972</v>
      </c>
      <c r="BQ90" s="40">
        <v>0</v>
      </c>
      <c r="BR90" s="40">
        <v>0</v>
      </c>
      <c r="BS90" s="40">
        <v>0</v>
      </c>
      <c r="BT90" s="40">
        <v>0</v>
      </c>
      <c r="BU90" s="40">
        <v>0</v>
      </c>
      <c r="BV90" s="40">
        <v>0</v>
      </c>
      <c r="BW90" s="40">
        <v>0</v>
      </c>
      <c r="BX90" s="40">
        <v>2.2964293453345004</v>
      </c>
      <c r="BY90" s="40">
        <v>0.24702987643266039</v>
      </c>
      <c r="BZ90" s="40">
        <v>0</v>
      </c>
      <c r="CA90" s="40">
        <v>0</v>
      </c>
      <c r="CB90" s="40">
        <v>2.5095686889877644</v>
      </c>
      <c r="CC90" s="40">
        <v>2.5434592217671605</v>
      </c>
      <c r="CD90" s="81">
        <v>0.98667541728628561</v>
      </c>
      <c r="CE90" s="40">
        <v>38.707287267638193</v>
      </c>
      <c r="CF90" s="40">
        <v>3.8349263876868905E-2</v>
      </c>
      <c r="CG90" s="40">
        <v>0</v>
      </c>
      <c r="CH90" s="40">
        <v>3.8349263876868905E-2</v>
      </c>
      <c r="CI90" s="40">
        <v>1.9174453694581555E-3</v>
      </c>
      <c r="CJ90" s="40">
        <v>0</v>
      </c>
      <c r="CK90" s="40">
        <v>1.9174453694581555E-3</v>
      </c>
      <c r="CL90" s="40"/>
      <c r="CM90" s="40">
        <v>0</v>
      </c>
      <c r="CN90" s="40"/>
      <c r="CO90" s="40">
        <v>0</v>
      </c>
      <c r="CP90" s="40">
        <v>0</v>
      </c>
      <c r="CQ90" s="40">
        <v>0</v>
      </c>
      <c r="CR90" s="40">
        <v>0</v>
      </c>
      <c r="CS90" s="40">
        <v>0</v>
      </c>
      <c r="CT90" s="40">
        <v>0</v>
      </c>
      <c r="CU90" s="40">
        <v>0</v>
      </c>
      <c r="CV90" s="40">
        <v>9999</v>
      </c>
      <c r="CW90" s="73">
        <v>9999</v>
      </c>
    </row>
    <row r="91" spans="1:101" s="20" customFormat="1">
      <c r="A91" s="20" t="s">
        <v>732</v>
      </c>
      <c r="C91" s="40">
        <v>10</v>
      </c>
      <c r="D91" s="40">
        <v>3.7571187427270414</v>
      </c>
      <c r="E91" s="40">
        <v>0</v>
      </c>
      <c r="F91" s="40">
        <v>1.2351493821633019</v>
      </c>
      <c r="G91" s="40">
        <v>0</v>
      </c>
      <c r="H91" s="40">
        <v>0</v>
      </c>
      <c r="I91" s="40"/>
      <c r="J91" s="40"/>
      <c r="K91" s="40"/>
      <c r="L91" s="40">
        <v>4.0367270935961175</v>
      </c>
      <c r="M91" s="40">
        <v>5.442667133195683E-4</v>
      </c>
      <c r="N91" s="40">
        <v>5.4033844025573997E-4</v>
      </c>
      <c r="O91" s="40">
        <v>0</v>
      </c>
      <c r="P91" s="40">
        <v>0</v>
      </c>
      <c r="Q91" s="40">
        <v>0</v>
      </c>
      <c r="R91" s="40">
        <v>0.24630528654906705</v>
      </c>
      <c r="S91" s="40">
        <v>0.56917405439228697</v>
      </c>
      <c r="T91" s="40">
        <v>0</v>
      </c>
      <c r="U91" s="40">
        <v>1.4809500043931465</v>
      </c>
      <c r="V91" s="40">
        <v>7.4108962929798114E-2</v>
      </c>
      <c r="W91" s="40">
        <v>0.17292091350286226</v>
      </c>
      <c r="X91" s="40">
        <v>0</v>
      </c>
      <c r="Y91" s="40">
        <v>0</v>
      </c>
      <c r="Z91" s="40">
        <v>0</v>
      </c>
      <c r="AA91" s="40">
        <v>0</v>
      </c>
      <c r="AB91" s="40">
        <v>0</v>
      </c>
      <c r="AC91" s="40">
        <v>0</v>
      </c>
      <c r="AD91" s="40">
        <v>0</v>
      </c>
      <c r="AE91" s="40">
        <v>0</v>
      </c>
      <c r="AF91" s="40">
        <v>0</v>
      </c>
      <c r="AG91" s="40">
        <v>0</v>
      </c>
      <c r="AH91" s="40">
        <v>0.32041424947886515</v>
      </c>
      <c r="AI91" s="40">
        <v>0.74209496789514917</v>
      </c>
      <c r="AJ91" s="40">
        <v>0</v>
      </c>
      <c r="AK91" s="40">
        <v>1.4809500043931465</v>
      </c>
      <c r="AL91" s="40">
        <v>2.5434592217671605</v>
      </c>
      <c r="AM91" s="40">
        <v>2.0896082224831547</v>
      </c>
      <c r="AN91" s="40">
        <v>0.1923158185706135</v>
      </c>
      <c r="AO91" s="40">
        <v>0</v>
      </c>
      <c r="AP91" s="40">
        <v>0</v>
      </c>
      <c r="AQ91" s="40">
        <v>2.281924041053768</v>
      </c>
      <c r="AR91" s="40">
        <v>0.32041424947886515</v>
      </c>
      <c r="AS91" s="73">
        <v>7.1217932559653097</v>
      </c>
      <c r="AT91" s="40">
        <v>2.0896082224831547</v>
      </c>
      <c r="AU91" s="40">
        <v>0.22764464793399625</v>
      </c>
      <c r="AV91" s="40">
        <v>0</v>
      </c>
      <c r="AW91" s="40">
        <v>0</v>
      </c>
      <c r="AX91" s="40">
        <v>2.3172528704171511</v>
      </c>
      <c r="AY91" s="40">
        <v>0.74209496789514917</v>
      </c>
      <c r="AZ91" s="73">
        <v>3.1225826486732848</v>
      </c>
      <c r="BA91" s="40">
        <v>2.0896082224831547</v>
      </c>
      <c r="BB91" s="40">
        <v>0.41996046650460972</v>
      </c>
      <c r="BC91" s="40">
        <v>0</v>
      </c>
      <c r="BD91" s="40">
        <v>0</v>
      </c>
      <c r="BE91" s="40">
        <v>2.5095686889877644</v>
      </c>
      <c r="BF91" s="40">
        <v>1.0625092173740143</v>
      </c>
      <c r="BG91" s="40">
        <v>11.712424611376344</v>
      </c>
      <c r="BH91" s="73">
        <v>2.3619265112731442</v>
      </c>
      <c r="BI91" s="40">
        <v>5.8405338682149068</v>
      </c>
      <c r="BJ91" s="40">
        <v>13.526960178808661</v>
      </c>
      <c r="BK91" s="40">
        <v>0</v>
      </c>
      <c r="BL91" s="40">
        <v>26.994862656261855</v>
      </c>
      <c r="BM91" s="40">
        <v>46.362356703285421</v>
      </c>
      <c r="BN91" s="40">
        <v>2.0896082224831547</v>
      </c>
      <c r="BO91" s="40">
        <v>0</v>
      </c>
      <c r="BP91" s="40">
        <v>0.41996046650460972</v>
      </c>
      <c r="BQ91" s="40">
        <v>0</v>
      </c>
      <c r="BR91" s="40">
        <v>0</v>
      </c>
      <c r="BS91" s="40">
        <v>0</v>
      </c>
      <c r="BT91" s="40">
        <v>0</v>
      </c>
      <c r="BU91" s="40">
        <v>0</v>
      </c>
      <c r="BV91" s="40">
        <v>0</v>
      </c>
      <c r="BW91" s="40">
        <v>0</v>
      </c>
      <c r="BX91" s="40">
        <v>2.2964293453345004</v>
      </c>
      <c r="BY91" s="40">
        <v>0.24702987643266039</v>
      </c>
      <c r="BZ91" s="40">
        <v>0</v>
      </c>
      <c r="CA91" s="40">
        <v>0</v>
      </c>
      <c r="CB91" s="40">
        <v>2.5095686889877644</v>
      </c>
      <c r="CC91" s="40">
        <v>2.5434592217671605</v>
      </c>
      <c r="CD91" s="81">
        <v>0.98667541728628561</v>
      </c>
      <c r="CE91" s="40">
        <v>38.707287267638193</v>
      </c>
      <c r="CF91" s="40">
        <v>3.8349263876868905E-2</v>
      </c>
      <c r="CG91" s="40">
        <v>0</v>
      </c>
      <c r="CH91" s="40">
        <v>3.8349263876868905E-2</v>
      </c>
      <c r="CI91" s="40">
        <v>1.9174453694581555E-3</v>
      </c>
      <c r="CJ91" s="40">
        <v>0</v>
      </c>
      <c r="CK91" s="40">
        <v>1.9174453694581555E-3</v>
      </c>
      <c r="CL91" s="40"/>
      <c r="CM91" s="40">
        <v>0</v>
      </c>
      <c r="CN91" s="40"/>
      <c r="CO91" s="40">
        <v>0</v>
      </c>
      <c r="CP91" s="40">
        <v>0</v>
      </c>
      <c r="CQ91" s="40">
        <v>0</v>
      </c>
      <c r="CR91" s="40">
        <v>0</v>
      </c>
      <c r="CS91" s="40">
        <v>0</v>
      </c>
      <c r="CT91" s="40">
        <v>0</v>
      </c>
      <c r="CU91" s="40">
        <v>0</v>
      </c>
      <c r="CV91" s="40">
        <v>9999</v>
      </c>
      <c r="CW91" s="73">
        <v>9999</v>
      </c>
    </row>
    <row r="92" spans="1:101" s="20" customFormat="1">
      <c r="A92" s="20" t="s">
        <v>733</v>
      </c>
      <c r="C92" s="40">
        <v>10</v>
      </c>
      <c r="D92" s="40">
        <v>9.454977581921101</v>
      </c>
      <c r="E92" s="40">
        <v>0</v>
      </c>
      <c r="F92" s="40">
        <v>3.1083153124410465</v>
      </c>
      <c r="G92" s="40">
        <v>0</v>
      </c>
      <c r="H92" s="40">
        <v>0</v>
      </c>
      <c r="I92" s="40"/>
      <c r="J92" s="40"/>
      <c r="K92" s="40"/>
      <c r="L92" s="40">
        <v>10.158626007806667</v>
      </c>
      <c r="M92" s="40">
        <v>1.3696744567852645E-3</v>
      </c>
      <c r="N92" s="40">
        <v>1.3597887607779027E-3</v>
      </c>
      <c r="O92" s="40">
        <v>0</v>
      </c>
      <c r="P92" s="40">
        <v>0</v>
      </c>
      <c r="Q92" s="40">
        <v>0</v>
      </c>
      <c r="R92" s="40">
        <v>0.61983959573759784</v>
      </c>
      <c r="S92" s="40">
        <v>1.4323550286792697</v>
      </c>
      <c r="T92" s="40">
        <v>0</v>
      </c>
      <c r="U92" s="40">
        <v>3.7268848951310449</v>
      </c>
      <c r="V92" s="40">
        <v>0.18649891874646279</v>
      </c>
      <c r="W92" s="40">
        <v>0.4351641437417465</v>
      </c>
      <c r="X92" s="40">
        <v>0</v>
      </c>
      <c r="Y92" s="40">
        <v>0</v>
      </c>
      <c r="Z92" s="40">
        <v>0</v>
      </c>
      <c r="AA92" s="40">
        <v>0</v>
      </c>
      <c r="AB92" s="40">
        <v>0</v>
      </c>
      <c r="AC92" s="40">
        <v>0</v>
      </c>
      <c r="AD92" s="40">
        <v>0</v>
      </c>
      <c r="AE92" s="40">
        <v>0</v>
      </c>
      <c r="AF92" s="40">
        <v>0</v>
      </c>
      <c r="AG92" s="40">
        <v>0</v>
      </c>
      <c r="AH92" s="40">
        <v>0.80633851448406069</v>
      </c>
      <c r="AI92" s="40">
        <v>1.8675191724210163</v>
      </c>
      <c r="AJ92" s="40">
        <v>0</v>
      </c>
      <c r="AK92" s="40">
        <v>3.7268848951310449</v>
      </c>
      <c r="AL92" s="40">
        <v>6.4007425820361217</v>
      </c>
      <c r="AM92" s="40">
        <v>5.2586038002716355</v>
      </c>
      <c r="AN92" s="40">
        <v>0.48397239420603011</v>
      </c>
      <c r="AO92" s="40">
        <v>0</v>
      </c>
      <c r="AP92" s="40">
        <v>0</v>
      </c>
      <c r="AQ92" s="40">
        <v>5.7425761944776657</v>
      </c>
      <c r="AR92" s="40">
        <v>0.80633851448406069</v>
      </c>
      <c r="AS92" s="73">
        <v>7.1217932559653052</v>
      </c>
      <c r="AT92" s="40">
        <v>5.2586038002716355</v>
      </c>
      <c r="AU92" s="40">
        <v>0.57287916359491764</v>
      </c>
      <c r="AV92" s="40">
        <v>0</v>
      </c>
      <c r="AW92" s="40">
        <v>0</v>
      </c>
      <c r="AX92" s="40">
        <v>5.8314829638665531</v>
      </c>
      <c r="AY92" s="40">
        <v>1.8675191724210163</v>
      </c>
      <c r="AZ92" s="73">
        <v>3.1225826486732822</v>
      </c>
      <c r="BA92" s="40">
        <v>5.2586038002716355</v>
      </c>
      <c r="BB92" s="40">
        <v>1.0568515578009476</v>
      </c>
      <c r="BC92" s="40">
        <v>0</v>
      </c>
      <c r="BD92" s="40">
        <v>0</v>
      </c>
      <c r="BE92" s="40">
        <v>6.3154553580725832</v>
      </c>
      <c r="BF92" s="40">
        <v>2.6738576869050767</v>
      </c>
      <c r="BG92" s="40">
        <v>11.71242461137634</v>
      </c>
      <c r="BH92" s="73">
        <v>2.3619265112731429</v>
      </c>
      <c r="BI92" s="40">
        <v>5.8405338682149068</v>
      </c>
      <c r="BJ92" s="40">
        <v>13.526960178808659</v>
      </c>
      <c r="BK92" s="40">
        <v>0</v>
      </c>
      <c r="BL92" s="40">
        <v>26.994862656261855</v>
      </c>
      <c r="BM92" s="40">
        <v>46.362356703285414</v>
      </c>
      <c r="BN92" s="40">
        <v>5.2586038002716355</v>
      </c>
      <c r="BO92" s="40">
        <v>0</v>
      </c>
      <c r="BP92" s="40">
        <v>1.0568515578009476</v>
      </c>
      <c r="BQ92" s="40">
        <v>0</v>
      </c>
      <c r="BR92" s="40">
        <v>0</v>
      </c>
      <c r="BS92" s="40">
        <v>0</v>
      </c>
      <c r="BT92" s="40">
        <v>0</v>
      </c>
      <c r="BU92" s="40">
        <v>0</v>
      </c>
      <c r="BV92" s="40">
        <v>0</v>
      </c>
      <c r="BW92" s="40">
        <v>0</v>
      </c>
      <c r="BX92" s="40">
        <v>5.7790795195479125</v>
      </c>
      <c r="BY92" s="40">
        <v>0.62166306248820935</v>
      </c>
      <c r="BZ92" s="40">
        <v>0</v>
      </c>
      <c r="CA92" s="40">
        <v>0</v>
      </c>
      <c r="CB92" s="40">
        <v>6.3154553580725832</v>
      </c>
      <c r="CC92" s="40">
        <v>6.4007425820361217</v>
      </c>
      <c r="CD92" s="81">
        <v>0.98667541728628494</v>
      </c>
      <c r="CE92" s="40">
        <v>38.707287267638193</v>
      </c>
      <c r="CF92" s="40">
        <v>9.6507844193338285E-2</v>
      </c>
      <c r="CG92" s="40">
        <v>0</v>
      </c>
      <c r="CH92" s="40">
        <v>9.6507844193338285E-2</v>
      </c>
      <c r="CI92" s="40">
        <v>4.8253473537081667E-3</v>
      </c>
      <c r="CJ92" s="40">
        <v>0</v>
      </c>
      <c r="CK92" s="40">
        <v>4.8253473537081667E-3</v>
      </c>
      <c r="CL92" s="40"/>
      <c r="CM92" s="40">
        <v>0</v>
      </c>
      <c r="CN92" s="40"/>
      <c r="CO92" s="40">
        <v>0</v>
      </c>
      <c r="CP92" s="40">
        <v>0</v>
      </c>
      <c r="CQ92" s="40">
        <v>0</v>
      </c>
      <c r="CR92" s="40">
        <v>0</v>
      </c>
      <c r="CS92" s="40">
        <v>0</v>
      </c>
      <c r="CT92" s="40">
        <v>0</v>
      </c>
      <c r="CU92" s="40">
        <v>0</v>
      </c>
      <c r="CV92" s="40">
        <v>9999</v>
      </c>
      <c r="CW92" s="73">
        <v>9999</v>
      </c>
    </row>
    <row r="93" spans="1:101" s="20" customFormat="1">
      <c r="A93" s="20" t="s">
        <v>734</v>
      </c>
      <c r="C93" s="40">
        <v>10</v>
      </c>
      <c r="D93" s="40">
        <v>9.454977581921101</v>
      </c>
      <c r="E93" s="40">
        <v>0</v>
      </c>
      <c r="F93" s="40">
        <v>3.1083153124410465</v>
      </c>
      <c r="G93" s="40">
        <v>0</v>
      </c>
      <c r="H93" s="40">
        <v>0</v>
      </c>
      <c r="I93" s="40"/>
      <c r="J93" s="40"/>
      <c r="K93" s="40"/>
      <c r="L93" s="40">
        <v>10.158626007806667</v>
      </c>
      <c r="M93" s="40">
        <v>1.3696744567852645E-3</v>
      </c>
      <c r="N93" s="40">
        <v>1.3597887607779027E-3</v>
      </c>
      <c r="O93" s="40">
        <v>0</v>
      </c>
      <c r="P93" s="40">
        <v>0</v>
      </c>
      <c r="Q93" s="40">
        <v>0</v>
      </c>
      <c r="R93" s="40">
        <v>0.61983959573759784</v>
      </c>
      <c r="S93" s="40">
        <v>1.4323550286792697</v>
      </c>
      <c r="T93" s="40">
        <v>0</v>
      </c>
      <c r="U93" s="40">
        <v>3.7268848951310449</v>
      </c>
      <c r="V93" s="40">
        <v>0.18649891874646279</v>
      </c>
      <c r="W93" s="40">
        <v>0.4351641437417465</v>
      </c>
      <c r="X93" s="40">
        <v>0</v>
      </c>
      <c r="Y93" s="40">
        <v>0</v>
      </c>
      <c r="Z93" s="40">
        <v>0</v>
      </c>
      <c r="AA93" s="40">
        <v>0</v>
      </c>
      <c r="AB93" s="40">
        <v>0</v>
      </c>
      <c r="AC93" s="40">
        <v>0</v>
      </c>
      <c r="AD93" s="40">
        <v>0</v>
      </c>
      <c r="AE93" s="40">
        <v>0</v>
      </c>
      <c r="AF93" s="40">
        <v>0</v>
      </c>
      <c r="AG93" s="40">
        <v>0</v>
      </c>
      <c r="AH93" s="40">
        <v>0.80633851448406069</v>
      </c>
      <c r="AI93" s="40">
        <v>1.8675191724210163</v>
      </c>
      <c r="AJ93" s="40">
        <v>0</v>
      </c>
      <c r="AK93" s="40">
        <v>3.7268848951310449</v>
      </c>
      <c r="AL93" s="40">
        <v>6.4007425820361217</v>
      </c>
      <c r="AM93" s="40">
        <v>5.2586038002716355</v>
      </c>
      <c r="AN93" s="40">
        <v>0.48397239420603011</v>
      </c>
      <c r="AO93" s="40">
        <v>0</v>
      </c>
      <c r="AP93" s="40">
        <v>0</v>
      </c>
      <c r="AQ93" s="40">
        <v>5.7425761944776657</v>
      </c>
      <c r="AR93" s="40">
        <v>0.80633851448406069</v>
      </c>
      <c r="AS93" s="73">
        <v>7.1217932559653052</v>
      </c>
      <c r="AT93" s="40">
        <v>5.2586038002716355</v>
      </c>
      <c r="AU93" s="40">
        <v>0.57287916359491764</v>
      </c>
      <c r="AV93" s="40">
        <v>0</v>
      </c>
      <c r="AW93" s="40">
        <v>0</v>
      </c>
      <c r="AX93" s="40">
        <v>5.8314829638665531</v>
      </c>
      <c r="AY93" s="40">
        <v>1.8675191724210163</v>
      </c>
      <c r="AZ93" s="73">
        <v>3.1225826486732822</v>
      </c>
      <c r="BA93" s="40">
        <v>5.2586038002716355</v>
      </c>
      <c r="BB93" s="40">
        <v>1.0568515578009476</v>
      </c>
      <c r="BC93" s="40">
        <v>0</v>
      </c>
      <c r="BD93" s="40">
        <v>0</v>
      </c>
      <c r="BE93" s="40">
        <v>6.3154553580725832</v>
      </c>
      <c r="BF93" s="40">
        <v>2.6738576869050767</v>
      </c>
      <c r="BG93" s="40">
        <v>11.71242461137634</v>
      </c>
      <c r="BH93" s="73">
        <v>2.3619265112731429</v>
      </c>
      <c r="BI93" s="40">
        <v>5.8405338682149068</v>
      </c>
      <c r="BJ93" s="40">
        <v>13.526960178808659</v>
      </c>
      <c r="BK93" s="40">
        <v>0</v>
      </c>
      <c r="BL93" s="40">
        <v>26.994862656261855</v>
      </c>
      <c r="BM93" s="40">
        <v>46.362356703285414</v>
      </c>
      <c r="BN93" s="40">
        <v>5.2586038002716355</v>
      </c>
      <c r="BO93" s="40">
        <v>0</v>
      </c>
      <c r="BP93" s="40">
        <v>1.0568515578009476</v>
      </c>
      <c r="BQ93" s="40">
        <v>0</v>
      </c>
      <c r="BR93" s="40">
        <v>0</v>
      </c>
      <c r="BS93" s="40">
        <v>0</v>
      </c>
      <c r="BT93" s="40">
        <v>0</v>
      </c>
      <c r="BU93" s="40">
        <v>0</v>
      </c>
      <c r="BV93" s="40">
        <v>0</v>
      </c>
      <c r="BW93" s="40">
        <v>0</v>
      </c>
      <c r="BX93" s="40">
        <v>5.7790795195479125</v>
      </c>
      <c r="BY93" s="40">
        <v>0.62166306248820935</v>
      </c>
      <c r="BZ93" s="40">
        <v>0</v>
      </c>
      <c r="CA93" s="40">
        <v>0</v>
      </c>
      <c r="CB93" s="40">
        <v>6.3154553580725832</v>
      </c>
      <c r="CC93" s="40">
        <v>6.4007425820361217</v>
      </c>
      <c r="CD93" s="81">
        <v>0.98667541728628494</v>
      </c>
      <c r="CE93" s="40">
        <v>38.707287267638193</v>
      </c>
      <c r="CF93" s="40">
        <v>9.6507844193338285E-2</v>
      </c>
      <c r="CG93" s="40">
        <v>0</v>
      </c>
      <c r="CH93" s="40">
        <v>9.6507844193338285E-2</v>
      </c>
      <c r="CI93" s="40">
        <v>4.8253473537081667E-3</v>
      </c>
      <c r="CJ93" s="40">
        <v>0</v>
      </c>
      <c r="CK93" s="40">
        <v>4.8253473537081667E-3</v>
      </c>
      <c r="CL93" s="40"/>
      <c r="CM93" s="40">
        <v>0</v>
      </c>
      <c r="CN93" s="40"/>
      <c r="CO93" s="40">
        <v>0</v>
      </c>
      <c r="CP93" s="40">
        <v>0</v>
      </c>
      <c r="CQ93" s="40">
        <v>0</v>
      </c>
      <c r="CR93" s="40">
        <v>0</v>
      </c>
      <c r="CS93" s="40">
        <v>0</v>
      </c>
      <c r="CT93" s="40">
        <v>0</v>
      </c>
      <c r="CU93" s="40">
        <v>0</v>
      </c>
      <c r="CV93" s="40">
        <v>9999</v>
      </c>
      <c r="CW93" s="73">
        <v>9999</v>
      </c>
    </row>
    <row r="94" spans="1:101" s="20" customFormat="1">
      <c r="A94" s="20" t="s">
        <v>735</v>
      </c>
      <c r="C94" s="40">
        <v>10</v>
      </c>
      <c r="D94" s="40">
        <v>9.4549775819210993</v>
      </c>
      <c r="E94" s="40">
        <v>0</v>
      </c>
      <c r="F94" s="40">
        <v>3.1083153124410461</v>
      </c>
      <c r="G94" s="40">
        <v>0</v>
      </c>
      <c r="H94" s="40">
        <v>0</v>
      </c>
      <c r="I94" s="40"/>
      <c r="J94" s="40"/>
      <c r="K94" s="40"/>
      <c r="L94" s="40">
        <v>10.158626007806665</v>
      </c>
      <c r="M94" s="40">
        <v>1.3696744567852643E-3</v>
      </c>
      <c r="N94" s="40">
        <v>1.3597887607779025E-3</v>
      </c>
      <c r="O94" s="40">
        <v>0</v>
      </c>
      <c r="P94" s="40">
        <v>0</v>
      </c>
      <c r="Q94" s="40">
        <v>0</v>
      </c>
      <c r="R94" s="40">
        <v>0.61983959573759784</v>
      </c>
      <c r="S94" s="40">
        <v>1.4323550286792694</v>
      </c>
      <c r="T94" s="40">
        <v>0</v>
      </c>
      <c r="U94" s="40">
        <v>3.726884895131044</v>
      </c>
      <c r="V94" s="40">
        <v>0.18649891874646277</v>
      </c>
      <c r="W94" s="40">
        <v>0.43516414374174645</v>
      </c>
      <c r="X94" s="40">
        <v>0</v>
      </c>
      <c r="Y94" s="40">
        <v>0</v>
      </c>
      <c r="Z94" s="40">
        <v>0</v>
      </c>
      <c r="AA94" s="40">
        <v>0</v>
      </c>
      <c r="AB94" s="40">
        <v>0</v>
      </c>
      <c r="AC94" s="40">
        <v>0</v>
      </c>
      <c r="AD94" s="40">
        <v>0</v>
      </c>
      <c r="AE94" s="40">
        <v>0</v>
      </c>
      <c r="AF94" s="40">
        <v>0</v>
      </c>
      <c r="AG94" s="40">
        <v>0</v>
      </c>
      <c r="AH94" s="40">
        <v>0.80633851448406058</v>
      </c>
      <c r="AI94" s="40">
        <v>1.8675191724210158</v>
      </c>
      <c r="AJ94" s="40">
        <v>0</v>
      </c>
      <c r="AK94" s="40">
        <v>3.726884895131044</v>
      </c>
      <c r="AL94" s="40">
        <v>6.4007425820361208</v>
      </c>
      <c r="AM94" s="40">
        <v>5.2586038002716338</v>
      </c>
      <c r="AN94" s="40">
        <v>0.48397239420603</v>
      </c>
      <c r="AO94" s="40">
        <v>0</v>
      </c>
      <c r="AP94" s="40">
        <v>0</v>
      </c>
      <c r="AQ94" s="40">
        <v>5.7425761944776639</v>
      </c>
      <c r="AR94" s="40">
        <v>0.80633851448406058</v>
      </c>
      <c r="AS94" s="73">
        <v>7.1217932559653034</v>
      </c>
      <c r="AT94" s="40">
        <v>5.2586038002716338</v>
      </c>
      <c r="AU94" s="40">
        <v>0.57287916359491764</v>
      </c>
      <c r="AV94" s="40">
        <v>0</v>
      </c>
      <c r="AW94" s="40">
        <v>0</v>
      </c>
      <c r="AX94" s="40">
        <v>5.8314829638665513</v>
      </c>
      <c r="AY94" s="40">
        <v>1.8675191724210158</v>
      </c>
      <c r="AZ94" s="73">
        <v>3.1225826486732822</v>
      </c>
      <c r="BA94" s="40">
        <v>5.2586038002716338</v>
      </c>
      <c r="BB94" s="40">
        <v>1.0568515578009476</v>
      </c>
      <c r="BC94" s="40">
        <v>0</v>
      </c>
      <c r="BD94" s="40">
        <v>0</v>
      </c>
      <c r="BE94" s="40">
        <v>6.3154553580725814</v>
      </c>
      <c r="BF94" s="40">
        <v>2.6738576869050763</v>
      </c>
      <c r="BG94" s="40">
        <v>11.71242461137634</v>
      </c>
      <c r="BH94" s="73">
        <v>2.3619265112731425</v>
      </c>
      <c r="BI94" s="40">
        <v>5.8405338682149068</v>
      </c>
      <c r="BJ94" s="40">
        <v>13.526960178808659</v>
      </c>
      <c r="BK94" s="40">
        <v>0</v>
      </c>
      <c r="BL94" s="40">
        <v>26.994862656261851</v>
      </c>
      <c r="BM94" s="40">
        <v>46.362356703285414</v>
      </c>
      <c r="BN94" s="40">
        <v>5.2586038002716338</v>
      </c>
      <c r="BO94" s="40">
        <v>0</v>
      </c>
      <c r="BP94" s="40">
        <v>1.0568515578009476</v>
      </c>
      <c r="BQ94" s="40">
        <v>0</v>
      </c>
      <c r="BR94" s="40">
        <v>0</v>
      </c>
      <c r="BS94" s="40">
        <v>0</v>
      </c>
      <c r="BT94" s="40">
        <v>0</v>
      </c>
      <c r="BU94" s="40">
        <v>0</v>
      </c>
      <c r="BV94" s="40">
        <v>0</v>
      </c>
      <c r="BW94" s="40">
        <v>0</v>
      </c>
      <c r="BX94" s="40">
        <v>5.7790795195479117</v>
      </c>
      <c r="BY94" s="40">
        <v>0.62166306248820924</v>
      </c>
      <c r="BZ94" s="40">
        <v>0</v>
      </c>
      <c r="CA94" s="40">
        <v>0</v>
      </c>
      <c r="CB94" s="40">
        <v>6.3154553580725814</v>
      </c>
      <c r="CC94" s="40">
        <v>6.4007425820361208</v>
      </c>
      <c r="CD94" s="81">
        <v>0.98667541728628483</v>
      </c>
      <c r="CE94" s="40">
        <v>38.707287267638193</v>
      </c>
      <c r="CF94" s="40">
        <v>9.6507844193338285E-2</v>
      </c>
      <c r="CG94" s="40">
        <v>0</v>
      </c>
      <c r="CH94" s="40">
        <v>9.6507844193338285E-2</v>
      </c>
      <c r="CI94" s="40">
        <v>4.825347353708165E-3</v>
      </c>
      <c r="CJ94" s="40">
        <v>0</v>
      </c>
      <c r="CK94" s="40">
        <v>4.825347353708165E-3</v>
      </c>
      <c r="CL94" s="40"/>
      <c r="CM94" s="40">
        <v>0</v>
      </c>
      <c r="CN94" s="40"/>
      <c r="CO94" s="40">
        <v>0</v>
      </c>
      <c r="CP94" s="40">
        <v>0</v>
      </c>
      <c r="CQ94" s="40">
        <v>0</v>
      </c>
      <c r="CR94" s="40">
        <v>0</v>
      </c>
      <c r="CS94" s="40">
        <v>0</v>
      </c>
      <c r="CT94" s="40">
        <v>0</v>
      </c>
      <c r="CU94" s="40">
        <v>0</v>
      </c>
      <c r="CV94" s="40">
        <v>9999</v>
      </c>
      <c r="CW94" s="73">
        <v>9999</v>
      </c>
    </row>
    <row r="95" spans="1:101" s="20" customFormat="1">
      <c r="C95" s="40"/>
      <c r="D95" s="40"/>
      <c r="E95" s="40"/>
      <c r="F95" s="40"/>
      <c r="G95" s="40"/>
      <c r="H95" s="40"/>
      <c r="I95" s="40"/>
      <c r="J95" s="40"/>
      <c r="K95" s="40"/>
      <c r="L95" s="40"/>
      <c r="M95" s="40"/>
      <c r="N95" s="40"/>
      <c r="O95" s="40"/>
      <c r="P95" s="40"/>
      <c r="Q95" s="40"/>
      <c r="R95" s="40"/>
      <c r="S95" s="40"/>
      <c r="T95" s="40"/>
      <c r="U95" s="40"/>
      <c r="V95" s="40"/>
      <c r="W95" s="40"/>
      <c r="X95" s="40"/>
      <c r="Y95" s="40"/>
      <c r="Z95" s="40"/>
      <c r="AA95" s="40"/>
      <c r="AB95" s="40"/>
      <c r="AC95" s="40"/>
      <c r="AD95" s="40"/>
      <c r="AE95" s="40"/>
      <c r="AF95" s="40"/>
      <c r="AG95" s="40"/>
      <c r="AH95" s="40"/>
      <c r="AI95" s="40"/>
      <c r="AJ95" s="40"/>
      <c r="AK95" s="40"/>
      <c r="AL95" s="40"/>
      <c r="AM95" s="40"/>
      <c r="AN95" s="40"/>
      <c r="AO95" s="40"/>
      <c r="AP95" s="40"/>
      <c r="AQ95" s="40"/>
      <c r="AR95" s="40"/>
      <c r="AS95" s="40"/>
      <c r="AT95" s="40"/>
      <c r="AU95" s="40"/>
      <c r="AV95" s="40"/>
      <c r="AW95" s="40"/>
      <c r="AX95" s="40"/>
      <c r="AY95" s="40"/>
      <c r="AZ95" s="40"/>
      <c r="BA95" s="40"/>
      <c r="BB95" s="40"/>
      <c r="BC95" s="40"/>
      <c r="BD95" s="40"/>
      <c r="BE95" s="40"/>
      <c r="BF95" s="40"/>
      <c r="BG95" s="40"/>
      <c r="BH95" s="40"/>
      <c r="BI95" s="40"/>
      <c r="BJ95" s="40"/>
      <c r="BK95" s="40"/>
      <c r="BL95" s="40"/>
      <c r="BM95" s="40"/>
      <c r="BN95" s="40"/>
      <c r="BO95" s="40"/>
      <c r="BP95" s="40"/>
      <c r="BQ95" s="40"/>
      <c r="BR95" s="40"/>
      <c r="BS95" s="40"/>
      <c r="BT95" s="40"/>
      <c r="BU95" s="40"/>
      <c r="BV95" s="40"/>
      <c r="BW95" s="40"/>
      <c r="BX95" s="40"/>
      <c r="BY95" s="40"/>
      <c r="BZ95" s="40"/>
      <c r="CA95" s="40"/>
      <c r="CB95" s="40"/>
      <c r="CC95" s="40"/>
      <c r="CD95" s="40"/>
      <c r="CE95" s="40"/>
      <c r="CF95" s="40"/>
      <c r="CG95" s="40"/>
      <c r="CH95" s="40"/>
      <c r="CI95" s="40"/>
      <c r="CJ95" s="40"/>
      <c r="CK95" s="40"/>
      <c r="CL95" s="40"/>
      <c r="CM95" s="40"/>
      <c r="CN95" s="40"/>
      <c r="CO95" s="40"/>
      <c r="CP95" s="40"/>
      <c r="CQ95" s="40"/>
      <c r="CR95" s="40"/>
      <c r="CS95" s="40"/>
      <c r="CT95" s="40"/>
      <c r="CU95" s="40"/>
      <c r="CV95" s="40"/>
      <c r="CW95" s="40"/>
    </row>
    <row r="96" spans="1:101" s="20" customFormat="1">
      <c r="C96" s="40"/>
      <c r="D96" s="40"/>
      <c r="E96" s="40"/>
      <c r="F96" s="40"/>
      <c r="G96" s="40"/>
      <c r="H96" s="40"/>
      <c r="I96" s="40"/>
      <c r="J96" s="40"/>
      <c r="K96" s="40"/>
      <c r="L96" s="40"/>
      <c r="M96" s="40"/>
      <c r="N96" s="40"/>
      <c r="O96" s="40"/>
      <c r="P96" s="40"/>
      <c r="Q96" s="40"/>
      <c r="R96" s="40"/>
      <c r="S96" s="40"/>
      <c r="T96" s="40"/>
      <c r="U96" s="40"/>
      <c r="V96" s="40"/>
      <c r="W96" s="40"/>
      <c r="X96" s="40"/>
      <c r="Y96" s="40"/>
      <c r="Z96" s="40"/>
      <c r="AA96" s="40"/>
      <c r="AB96" s="40"/>
      <c r="AC96" s="40"/>
      <c r="AD96" s="40"/>
      <c r="AE96" s="40"/>
      <c r="AF96" s="40"/>
      <c r="AG96" s="40"/>
      <c r="AH96" s="40"/>
      <c r="AI96" s="40"/>
      <c r="AJ96" s="40"/>
      <c r="AK96" s="40"/>
      <c r="AL96" s="40"/>
      <c r="AM96" s="40"/>
      <c r="AN96" s="40"/>
      <c r="AO96" s="40"/>
      <c r="AP96" s="40"/>
      <c r="AQ96" s="40"/>
      <c r="AR96" s="40"/>
      <c r="AS96" s="40"/>
      <c r="AT96" s="40"/>
      <c r="AU96" s="40"/>
      <c r="AV96" s="40"/>
      <c r="AW96" s="40"/>
      <c r="AX96" s="40"/>
      <c r="AY96" s="40"/>
      <c r="AZ96" s="40"/>
      <c r="BA96" s="40"/>
      <c r="BB96" s="40"/>
      <c r="BC96" s="40"/>
      <c r="BD96" s="40"/>
      <c r="BE96" s="40"/>
      <c r="BF96" s="40"/>
      <c r="BG96" s="40"/>
      <c r="BH96" s="40"/>
      <c r="BI96" s="40"/>
      <c r="BJ96" s="40"/>
      <c r="BK96" s="40"/>
      <c r="BL96" s="40"/>
      <c r="BM96" s="40"/>
      <c r="BN96" s="40"/>
      <c r="BO96" s="40"/>
      <c r="BP96" s="40"/>
      <c r="BQ96" s="40"/>
      <c r="BR96" s="40"/>
      <c r="BS96" s="40"/>
      <c r="BT96" s="40"/>
      <c r="BU96" s="40"/>
      <c r="BV96" s="40"/>
      <c r="BW96" s="40"/>
      <c r="BX96" s="40"/>
      <c r="BY96" s="40"/>
      <c r="BZ96" s="40"/>
      <c r="CA96" s="40"/>
      <c r="CB96" s="40"/>
      <c r="CC96" s="40"/>
      <c r="CD96" s="40"/>
      <c r="CE96" s="40"/>
      <c r="CF96" s="40"/>
      <c r="CG96" s="40"/>
      <c r="CH96" s="40"/>
      <c r="CI96" s="40"/>
      <c r="CJ96" s="40"/>
      <c r="CK96" s="40"/>
      <c r="CL96" s="40"/>
      <c r="CM96" s="40"/>
      <c r="CN96" s="40"/>
      <c r="CO96" s="40"/>
      <c r="CP96" s="40"/>
      <c r="CQ96" s="40"/>
      <c r="CR96" s="40"/>
      <c r="CS96" s="40"/>
      <c r="CT96" s="40"/>
      <c r="CU96" s="40"/>
      <c r="CV96" s="40"/>
      <c r="CW96" s="40"/>
    </row>
    <row r="97" spans="1:101" s="20" customFormat="1" ht="13.5" thickBot="1">
      <c r="A97" s="51" t="s">
        <v>227</v>
      </c>
      <c r="B97" s="53"/>
      <c r="C97" s="40"/>
      <c r="D97" s="40"/>
      <c r="E97" s="40"/>
      <c r="F97" s="40"/>
      <c r="G97" s="40"/>
      <c r="H97" s="40"/>
      <c r="I97" s="40"/>
      <c r="J97" s="40"/>
      <c r="K97" s="40"/>
      <c r="L97" s="40"/>
      <c r="M97" s="40"/>
      <c r="N97" s="40"/>
      <c r="O97" s="40"/>
      <c r="P97" s="40"/>
      <c r="Q97" s="40"/>
      <c r="R97" s="40"/>
      <c r="S97" s="40"/>
      <c r="T97" s="40"/>
      <c r="U97" s="40"/>
      <c r="V97" s="40"/>
      <c r="W97" s="40"/>
      <c r="X97" s="40"/>
      <c r="Y97" s="40"/>
      <c r="Z97" s="40"/>
      <c r="AA97" s="40"/>
      <c r="AB97" s="40"/>
      <c r="AC97" s="40"/>
      <c r="AD97" s="40"/>
      <c r="AE97" s="40"/>
      <c r="AF97" s="40"/>
      <c r="AG97" s="40"/>
      <c r="AH97" s="40"/>
      <c r="AI97" s="40"/>
      <c r="AJ97" s="40"/>
      <c r="AK97" s="40"/>
      <c r="AL97" s="40"/>
      <c r="AM97" s="40"/>
      <c r="AN97" s="40"/>
      <c r="AO97" s="40"/>
      <c r="AP97" s="40"/>
      <c r="AQ97" s="40"/>
      <c r="AR97" s="40"/>
      <c r="AS97" s="40"/>
      <c r="AT97" s="40"/>
      <c r="AU97" s="40"/>
      <c r="AV97" s="40"/>
      <c r="AW97" s="40"/>
      <c r="AX97" s="40"/>
      <c r="AY97" s="40"/>
      <c r="AZ97" s="40"/>
      <c r="BA97" s="40"/>
      <c r="BB97" s="40"/>
      <c r="BC97" s="40"/>
      <c r="BD97" s="40"/>
      <c r="BE97" s="40"/>
      <c r="BF97" s="40"/>
      <c r="BG97" s="40"/>
      <c r="BH97" s="40"/>
      <c r="BI97" s="40"/>
      <c r="BJ97" s="40"/>
      <c r="BK97" s="40"/>
      <c r="BL97" s="40"/>
      <c r="BM97" s="40"/>
      <c r="BN97" s="40"/>
      <c r="BO97" s="40"/>
      <c r="BP97" s="40"/>
      <c r="BQ97" s="40"/>
      <c r="BR97" s="40"/>
      <c r="BS97" s="40"/>
      <c r="BT97" s="40"/>
      <c r="BU97" s="40"/>
      <c r="BV97" s="40"/>
      <c r="BW97" s="40"/>
      <c r="BX97" s="40"/>
      <c r="BY97" s="40"/>
      <c r="BZ97" s="40"/>
      <c r="CA97" s="40"/>
      <c r="CB97" s="40"/>
      <c r="CC97" s="40"/>
      <c r="CD97" s="40"/>
      <c r="CE97" s="40"/>
      <c r="CF97" s="40"/>
      <c r="CG97" s="40"/>
      <c r="CH97" s="40"/>
      <c r="CI97" s="40"/>
      <c r="CJ97" s="40"/>
      <c r="CK97" s="40"/>
      <c r="CL97" s="40"/>
      <c r="CM97" s="40"/>
      <c r="CN97" s="40"/>
      <c r="CO97" s="40"/>
      <c r="CP97" s="40"/>
      <c r="CQ97" s="40"/>
      <c r="CR97" s="40"/>
      <c r="CS97" s="40"/>
      <c r="CT97" s="40"/>
      <c r="CU97" s="40"/>
      <c r="CV97" s="40"/>
      <c r="CW97" s="40"/>
    </row>
    <row r="98" spans="1:101" s="20" customFormat="1" ht="13.5" thickBot="1">
      <c r="A98" s="74" t="s">
        <v>228</v>
      </c>
      <c r="B98" s="75"/>
      <c r="C98" s="76"/>
      <c r="D98" s="76"/>
      <c r="E98" s="76"/>
      <c r="F98" s="76"/>
      <c r="G98" s="76"/>
      <c r="H98" s="76"/>
      <c r="I98" s="76"/>
      <c r="J98" s="76"/>
      <c r="K98" s="76"/>
      <c r="L98" s="77"/>
      <c r="M98" s="78"/>
      <c r="N98" s="79" t="s">
        <v>366</v>
      </c>
      <c r="O98" s="76"/>
      <c r="P98" s="76"/>
      <c r="Q98" s="76"/>
      <c r="R98" s="76"/>
      <c r="S98" s="76"/>
      <c r="T98" s="76"/>
      <c r="U98" s="76"/>
      <c r="V98" s="76"/>
      <c r="W98" s="76"/>
      <c r="X98" s="76"/>
      <c r="Y98" s="77"/>
      <c r="Z98" s="78"/>
      <c r="AA98" s="79" t="s">
        <v>367</v>
      </c>
      <c r="AB98" s="76"/>
      <c r="AC98" s="76"/>
      <c r="AD98" s="76"/>
      <c r="AE98" s="76"/>
      <c r="AF98" s="76"/>
      <c r="AG98" s="76"/>
      <c r="AH98" s="76"/>
      <c r="AI98" s="76"/>
      <c r="AJ98" s="76"/>
      <c r="AK98" s="76"/>
      <c r="AL98" s="77"/>
      <c r="AM98" s="40"/>
      <c r="AN98" s="40"/>
      <c r="AO98" s="40"/>
      <c r="AP98" s="40"/>
      <c r="AQ98" s="40"/>
      <c r="AR98" s="40"/>
      <c r="AS98" s="40"/>
      <c r="AT98" s="40"/>
      <c r="AU98" s="40"/>
      <c r="AV98" s="40"/>
      <c r="AW98" s="40"/>
      <c r="AX98" s="40"/>
      <c r="AY98" s="40"/>
      <c r="AZ98" s="40"/>
      <c r="BA98" s="40"/>
      <c r="BB98" s="40"/>
      <c r="BC98" s="40"/>
      <c r="BD98" s="40"/>
      <c r="BE98" s="40"/>
      <c r="BF98" s="40"/>
      <c r="BG98" s="40"/>
      <c r="BH98" s="40"/>
      <c r="BI98" s="40"/>
      <c r="BJ98" s="40"/>
      <c r="BK98" s="40"/>
      <c r="BL98" s="40"/>
      <c r="BM98" s="40"/>
      <c r="BN98" s="40"/>
      <c r="BO98" s="40"/>
      <c r="BP98" s="40"/>
      <c r="BQ98" s="40"/>
      <c r="BR98" s="40"/>
      <c r="BS98" s="40"/>
      <c r="BT98" s="40"/>
      <c r="BU98" s="40"/>
      <c r="BV98" s="40"/>
      <c r="BW98" s="40"/>
      <c r="BX98" s="40"/>
      <c r="BY98" s="40"/>
      <c r="BZ98" s="40"/>
      <c r="CA98" s="40"/>
      <c r="CB98" s="40"/>
      <c r="CC98" s="40"/>
      <c r="CD98" s="40"/>
      <c r="CE98" s="40"/>
      <c r="CF98" s="40"/>
      <c r="CG98" s="40"/>
      <c r="CH98" s="40"/>
      <c r="CI98" s="40"/>
      <c r="CJ98" s="40"/>
      <c r="CK98" s="40"/>
      <c r="CL98" s="40"/>
      <c r="CM98" s="40"/>
      <c r="CN98" s="40"/>
      <c r="CO98" s="40"/>
      <c r="CP98" s="40"/>
      <c r="CQ98" s="40"/>
      <c r="CR98" s="40"/>
      <c r="CS98" s="40"/>
      <c r="CT98" s="40"/>
      <c r="CU98" s="40"/>
      <c r="CV98" s="40"/>
      <c r="CW98" s="40"/>
    </row>
    <row r="99" spans="1:101" s="20" customFormat="1" ht="102">
      <c r="A99" s="69"/>
      <c r="B99" s="70" t="s">
        <v>229</v>
      </c>
      <c r="C99" s="71" t="s">
        <v>230</v>
      </c>
      <c r="D99" s="71" t="s">
        <v>231</v>
      </c>
      <c r="E99" s="71" t="s">
        <v>232</v>
      </c>
      <c r="F99" s="71" t="s">
        <v>233</v>
      </c>
      <c r="G99" s="71" t="s">
        <v>234</v>
      </c>
      <c r="H99" s="71" t="s">
        <v>235</v>
      </c>
      <c r="I99" s="71" t="s">
        <v>236</v>
      </c>
      <c r="J99" s="71" t="s">
        <v>237</v>
      </c>
      <c r="K99" s="71" t="s">
        <v>48</v>
      </c>
      <c r="L99" s="71" t="s">
        <v>210</v>
      </c>
      <c r="M99" s="71" t="s">
        <v>238</v>
      </c>
      <c r="N99" s="71" t="s">
        <v>239</v>
      </c>
      <c r="O99" s="71" t="s">
        <v>240</v>
      </c>
      <c r="P99" s="71" t="s">
        <v>241</v>
      </c>
      <c r="Q99" s="71" t="s">
        <v>242</v>
      </c>
      <c r="R99" s="71" t="s">
        <v>243</v>
      </c>
      <c r="S99" s="71" t="s">
        <v>244</v>
      </c>
      <c r="T99" s="71" t="s">
        <v>245</v>
      </c>
      <c r="U99" s="71" t="s">
        <v>246</v>
      </c>
      <c r="V99" s="71" t="s">
        <v>247</v>
      </c>
      <c r="W99" s="71" t="s">
        <v>248</v>
      </c>
      <c r="X99" s="71" t="s">
        <v>249</v>
      </c>
      <c r="Y99" s="71" t="s">
        <v>250</v>
      </c>
      <c r="Z99" s="71"/>
      <c r="AA99" s="71" t="s">
        <v>239</v>
      </c>
      <c r="AB99" s="71" t="s">
        <v>240</v>
      </c>
      <c r="AC99" s="71" t="s">
        <v>241</v>
      </c>
      <c r="AD99" s="71" t="s">
        <v>242</v>
      </c>
      <c r="AE99" s="71" t="s">
        <v>243</v>
      </c>
      <c r="AF99" s="71" t="s">
        <v>244</v>
      </c>
      <c r="AG99" s="71" t="s">
        <v>245</v>
      </c>
      <c r="AH99" s="71" t="s">
        <v>246</v>
      </c>
      <c r="AI99" s="71" t="s">
        <v>247</v>
      </c>
      <c r="AJ99" s="71" t="s">
        <v>248</v>
      </c>
      <c r="AK99" s="71" t="s">
        <v>249</v>
      </c>
      <c r="AL99" s="71" t="s">
        <v>250</v>
      </c>
      <c r="AM99" s="40"/>
      <c r="AN99" s="40"/>
      <c r="AO99" s="40"/>
      <c r="AP99" s="40"/>
      <c r="AQ99" s="40"/>
      <c r="AR99" s="40"/>
      <c r="AS99" s="40"/>
      <c r="AT99" s="40"/>
      <c r="AU99" s="40"/>
      <c r="AV99" s="40"/>
      <c r="AW99" s="40"/>
      <c r="AX99" s="40"/>
      <c r="AY99" s="40"/>
      <c r="AZ99" s="40"/>
      <c r="BA99" s="40"/>
      <c r="BB99" s="40"/>
      <c r="BC99" s="40"/>
      <c r="BD99" s="40"/>
      <c r="BE99" s="40"/>
      <c r="BF99" s="40"/>
      <c r="BG99" s="40"/>
      <c r="BH99" s="40"/>
      <c r="BI99" s="40"/>
      <c r="BJ99" s="40"/>
      <c r="BK99" s="40"/>
      <c r="BL99" s="40"/>
      <c r="BM99" s="40"/>
      <c r="BN99" s="40"/>
      <c r="BO99" s="40"/>
      <c r="BP99" s="40"/>
      <c r="BQ99" s="40"/>
      <c r="BR99" s="40"/>
      <c r="BS99" s="40"/>
      <c r="BT99" s="40"/>
      <c r="BU99" s="40"/>
      <c r="BV99" s="40"/>
      <c r="BW99" s="40"/>
      <c r="BX99" s="40"/>
      <c r="BY99" s="40"/>
      <c r="BZ99" s="40"/>
      <c r="CA99" s="40"/>
      <c r="CB99" s="40"/>
      <c r="CC99" s="40"/>
      <c r="CD99" s="40"/>
      <c r="CE99" s="40"/>
      <c r="CF99" s="40"/>
      <c r="CG99" s="40"/>
      <c r="CH99" s="40"/>
      <c r="CI99" s="40"/>
      <c r="CJ99" s="40"/>
      <c r="CK99" s="40"/>
      <c r="CL99" s="40"/>
      <c r="CM99" s="40"/>
      <c r="CN99" s="40"/>
      <c r="CO99" s="40"/>
      <c r="CP99" s="40"/>
      <c r="CQ99" s="40"/>
      <c r="CR99" s="40"/>
      <c r="CS99" s="40"/>
      <c r="CT99" s="40"/>
      <c r="CU99" s="40"/>
      <c r="CV99" s="40"/>
      <c r="CW99" s="40"/>
    </row>
    <row r="100" spans="1:101" s="20" customFormat="1">
      <c r="B100" s="41" t="s">
        <v>251</v>
      </c>
      <c r="C100" s="121">
        <v>221.04141385328242</v>
      </c>
      <c r="D100" s="121">
        <v>40.766212133772399</v>
      </c>
      <c r="E100" s="121">
        <v>0</v>
      </c>
      <c r="F100" s="121">
        <v>40.766212133772399</v>
      </c>
      <c r="G100" s="121">
        <v>75.793849063148414</v>
      </c>
      <c r="H100" s="121">
        <v>137.41791265894389</v>
      </c>
      <c r="I100" s="121">
        <v>1615.5887354614981</v>
      </c>
      <c r="J100" s="121">
        <v>1.3045652517010096</v>
      </c>
      <c r="K100" s="121">
        <v>17.575696062044361</v>
      </c>
      <c r="L100" s="73">
        <v>2.1500463728955372</v>
      </c>
      <c r="M100" s="40">
        <v>2.0999129520108779</v>
      </c>
      <c r="N100" s="45">
        <v>13.057053268326664</v>
      </c>
      <c r="O100" s="45">
        <v>12.03740892549272</v>
      </c>
      <c r="P100" s="45">
        <v>13.881885496459342</v>
      </c>
      <c r="Q100" s="45">
        <v>12.766815872433476</v>
      </c>
      <c r="R100" s="45">
        <v>13.312421146075227</v>
      </c>
      <c r="S100" s="45">
        <v>13.551126873162216</v>
      </c>
      <c r="T100" s="45">
        <v>13.156678546716707</v>
      </c>
      <c r="U100" s="45">
        <v>14.138543722389441</v>
      </c>
      <c r="V100" s="45">
        <v>12.436925256849628</v>
      </c>
      <c r="W100" s="45">
        <v>13.70401740448742</v>
      </c>
      <c r="X100" s="45">
        <v>12.319476180552684</v>
      </c>
      <c r="Y100" s="45">
        <v>12.77944862589781</v>
      </c>
      <c r="Z100" s="45"/>
      <c r="AA100" s="45">
        <v>5.3620335123258798</v>
      </c>
      <c r="AB100" s="45">
        <v>4.7173180166313537</v>
      </c>
      <c r="AC100" s="45">
        <v>4.6390524017150234</v>
      </c>
      <c r="AD100" s="45">
        <v>5.2261040746576715</v>
      </c>
      <c r="AE100" s="45">
        <v>5.6070616959752932</v>
      </c>
      <c r="AF100" s="45">
        <v>5.290384922559844</v>
      </c>
      <c r="AG100" s="45">
        <v>6.1484491461408757</v>
      </c>
      <c r="AH100" s="45">
        <v>5.374677649810284</v>
      </c>
      <c r="AI100" s="45">
        <v>5.9545751873976309</v>
      </c>
      <c r="AJ100" s="45">
        <v>5.0015063719052026</v>
      </c>
      <c r="AK100" s="45">
        <v>5.2295267983034623</v>
      </c>
      <c r="AL100" s="45">
        <v>5.3489227570165561</v>
      </c>
      <c r="AM100" s="40"/>
      <c r="AN100" s="40"/>
      <c r="AO100" s="40"/>
      <c r="AP100" s="40"/>
      <c r="AQ100" s="40"/>
      <c r="AR100" s="40"/>
      <c r="AS100" s="40"/>
      <c r="AT100" s="40"/>
      <c r="AU100" s="40"/>
      <c r="AV100" s="40"/>
      <c r="AW100" s="40"/>
      <c r="AX100" s="40"/>
      <c r="AY100" s="40"/>
      <c r="AZ100" s="40"/>
      <c r="BA100" s="40"/>
      <c r="BB100" s="40"/>
      <c r="BC100" s="40"/>
      <c r="BD100" s="40"/>
      <c r="BE100" s="40"/>
      <c r="BF100" s="40"/>
      <c r="BG100" s="40"/>
      <c r="BH100" s="40"/>
      <c r="BI100" s="40"/>
      <c r="BJ100" s="40"/>
      <c r="BK100" s="40"/>
      <c r="BL100" s="40"/>
      <c r="BM100" s="40"/>
      <c r="BN100" s="40"/>
      <c r="BO100" s="40"/>
      <c r="BP100" s="40"/>
      <c r="BQ100" s="40"/>
      <c r="BR100" s="40"/>
      <c r="BS100" s="40"/>
      <c r="BT100" s="40"/>
      <c r="BU100" s="40"/>
      <c r="BV100" s="40"/>
      <c r="BW100" s="40"/>
      <c r="BX100" s="40"/>
      <c r="BY100" s="40"/>
      <c r="BZ100" s="40"/>
      <c r="CA100" s="40"/>
      <c r="CB100" s="40"/>
      <c r="CC100" s="40"/>
      <c r="CD100" s="40"/>
      <c r="CE100" s="40"/>
      <c r="CF100" s="40"/>
      <c r="CG100" s="40"/>
      <c r="CH100" s="40"/>
      <c r="CI100" s="40"/>
      <c r="CJ100" s="40"/>
      <c r="CK100" s="40"/>
      <c r="CL100" s="40"/>
      <c r="CM100" s="40"/>
      <c r="CN100" s="40"/>
      <c r="CO100" s="40"/>
      <c r="CP100" s="40"/>
      <c r="CQ100" s="40"/>
      <c r="CR100" s="40"/>
      <c r="CS100" s="40"/>
      <c r="CT100" s="40"/>
      <c r="CU100" s="40"/>
      <c r="CV100" s="40"/>
      <c r="CW100" s="40"/>
    </row>
    <row r="101" spans="1:101" s="20" customFormat="1">
      <c r="B101" s="41" t="s">
        <v>252</v>
      </c>
      <c r="C101" s="121">
        <v>178.65092415326561</v>
      </c>
      <c r="D101" s="121">
        <v>27.795658031753089</v>
      </c>
      <c r="E101" s="121">
        <v>5.5591316063506175</v>
      </c>
      <c r="F101" s="121">
        <v>33.354789638103703</v>
      </c>
      <c r="G101" s="121">
        <v>57.237710488205394</v>
      </c>
      <c r="H101" s="121">
        <v>111.06442301363569</v>
      </c>
      <c r="I101" s="121">
        <v>1635.5244654604685</v>
      </c>
      <c r="J101" s="121">
        <v>2.193089027220418</v>
      </c>
      <c r="K101" s="121">
        <v>15.919680834954631</v>
      </c>
      <c r="L101" s="73">
        <v>2.1677230234874036</v>
      </c>
      <c r="M101" s="40">
        <v>1.6971995563110376</v>
      </c>
      <c r="N101" s="45">
        <v>1.0834932100996397</v>
      </c>
      <c r="O101" s="45">
        <v>0.99888164426824211</v>
      </c>
      <c r="P101" s="45">
        <v>1.1519389842178338</v>
      </c>
      <c r="Q101" s="45">
        <v>1.0594088902071799</v>
      </c>
      <c r="R101" s="45">
        <v>1.1046840068232244</v>
      </c>
      <c r="S101" s="45">
        <v>1.1244921541284083</v>
      </c>
      <c r="T101" s="45">
        <v>1.091760260135481</v>
      </c>
      <c r="U101" s="45">
        <v>1.1732368559042472</v>
      </c>
      <c r="V101" s="45">
        <v>1.0320340886562249</v>
      </c>
      <c r="W101" s="45">
        <v>1.1371792320758671</v>
      </c>
      <c r="X101" s="45">
        <v>1.02228799402943</v>
      </c>
      <c r="Y101" s="45">
        <v>1.0604571744044016</v>
      </c>
      <c r="Z101" s="45"/>
      <c r="AA101" s="45">
        <v>0.44494931463784748</v>
      </c>
      <c r="AB101" s="45">
        <v>0.39144988810754833</v>
      </c>
      <c r="AC101" s="45">
        <v>0.38495529391363309</v>
      </c>
      <c r="AD101" s="45">
        <v>0.433669692831951</v>
      </c>
      <c r="AE101" s="45">
        <v>0.46528210855477159</v>
      </c>
      <c r="AF101" s="45">
        <v>0.43900381078415418</v>
      </c>
      <c r="AG101" s="45">
        <v>0.51020722406383467</v>
      </c>
      <c r="AH101" s="45">
        <v>0.4459985434975588</v>
      </c>
      <c r="AI101" s="45">
        <v>0.49411928189215004</v>
      </c>
      <c r="AJ101" s="45">
        <v>0.41503224983961939</v>
      </c>
      <c r="AK101" s="45">
        <v>0.43395371540228556</v>
      </c>
      <c r="AL101" s="45">
        <v>0.44386136515452956</v>
      </c>
      <c r="AM101" s="40"/>
      <c r="AN101" s="40"/>
      <c r="AO101" s="40"/>
      <c r="AP101" s="40"/>
      <c r="AQ101" s="40"/>
      <c r="AR101" s="40"/>
      <c r="AS101" s="40"/>
      <c r="AT101" s="40"/>
      <c r="AU101" s="40"/>
      <c r="AV101" s="40"/>
      <c r="AW101" s="40"/>
      <c r="AX101" s="40"/>
      <c r="AY101" s="40"/>
      <c r="AZ101" s="40"/>
      <c r="BA101" s="40"/>
      <c r="BB101" s="40"/>
      <c r="BC101" s="40"/>
      <c r="BD101" s="40"/>
      <c r="BE101" s="40"/>
      <c r="BF101" s="40"/>
      <c r="BG101" s="40"/>
      <c r="BH101" s="40"/>
      <c r="BI101" s="40"/>
      <c r="BJ101" s="40"/>
      <c r="BK101" s="40"/>
      <c r="BL101" s="40"/>
      <c r="BM101" s="40"/>
      <c r="BN101" s="40"/>
      <c r="BO101" s="40"/>
      <c r="BP101" s="40"/>
      <c r="BQ101" s="40"/>
      <c r="BR101" s="40"/>
      <c r="BS101" s="40"/>
      <c r="BT101" s="40"/>
      <c r="BU101" s="40"/>
      <c r="BV101" s="40"/>
      <c r="BW101" s="40"/>
      <c r="BX101" s="40"/>
      <c r="BY101" s="40"/>
      <c r="BZ101" s="40"/>
      <c r="CA101" s="40"/>
      <c r="CB101" s="40"/>
      <c r="CC101" s="40"/>
      <c r="CD101" s="40"/>
      <c r="CE101" s="40"/>
      <c r="CF101" s="40"/>
      <c r="CG101" s="40"/>
      <c r="CH101" s="40"/>
      <c r="CI101" s="40"/>
      <c r="CJ101" s="40"/>
      <c r="CK101" s="40"/>
      <c r="CL101" s="40"/>
      <c r="CM101" s="40"/>
      <c r="CN101" s="40"/>
      <c r="CO101" s="40"/>
      <c r="CP101" s="40"/>
      <c r="CQ101" s="40"/>
      <c r="CR101" s="40"/>
      <c r="CS101" s="40"/>
      <c r="CT101" s="40"/>
      <c r="CU101" s="40"/>
      <c r="CV101" s="40"/>
      <c r="CW101" s="40"/>
    </row>
    <row r="102" spans="1:101" s="20" customFormat="1">
      <c r="B102" s="41" t="s">
        <v>253</v>
      </c>
      <c r="C102" s="80"/>
      <c r="D102" s="80"/>
      <c r="E102" s="80"/>
      <c r="F102" s="80"/>
      <c r="G102" s="80"/>
      <c r="H102" s="80"/>
      <c r="I102" s="80"/>
      <c r="J102" s="80"/>
      <c r="K102" s="80"/>
      <c r="L102" s="81"/>
      <c r="M102" s="82"/>
      <c r="N102" s="82"/>
      <c r="O102" s="82"/>
      <c r="P102" s="82"/>
      <c r="Q102" s="82"/>
      <c r="R102" s="82"/>
      <c r="S102" s="82"/>
      <c r="T102" s="82"/>
      <c r="U102" s="82"/>
      <c r="V102" s="82"/>
      <c r="W102" s="82"/>
      <c r="X102" s="82"/>
      <c r="Y102" s="82"/>
      <c r="Z102" s="82"/>
      <c r="AA102" s="82"/>
      <c r="AB102" s="82"/>
      <c r="AC102" s="82"/>
      <c r="AD102" s="82"/>
      <c r="AE102" s="82"/>
      <c r="AF102" s="82"/>
      <c r="AG102" s="82"/>
      <c r="AH102" s="82"/>
      <c r="AI102" s="82"/>
      <c r="AJ102" s="82"/>
      <c r="AK102" s="82"/>
      <c r="AL102" s="82"/>
      <c r="AM102" s="40"/>
      <c r="AN102" s="40"/>
      <c r="AO102" s="40"/>
      <c r="AP102" s="40"/>
      <c r="AQ102" s="40"/>
      <c r="AR102" s="40"/>
      <c r="AS102" s="40"/>
      <c r="AT102" s="40"/>
      <c r="AU102" s="40"/>
      <c r="AV102" s="40"/>
      <c r="AW102" s="40"/>
      <c r="AX102" s="40"/>
      <c r="AY102" s="40"/>
      <c r="AZ102" s="40"/>
      <c r="BA102" s="40"/>
      <c r="BB102" s="40"/>
      <c r="BC102" s="40"/>
      <c r="BD102" s="40"/>
      <c r="BE102" s="40"/>
      <c r="BF102" s="40"/>
      <c r="BG102" s="40"/>
      <c r="BH102" s="40"/>
      <c r="BI102" s="40"/>
      <c r="BJ102" s="40"/>
      <c r="BK102" s="40"/>
      <c r="BL102" s="40"/>
      <c r="BM102" s="40"/>
      <c r="BN102" s="40"/>
      <c r="BO102" s="40"/>
      <c r="BP102" s="40"/>
      <c r="BQ102" s="40"/>
      <c r="BR102" s="40"/>
      <c r="BS102" s="40"/>
      <c r="BT102" s="40"/>
      <c r="BU102" s="40"/>
      <c r="BV102" s="40"/>
      <c r="BW102" s="40"/>
      <c r="BX102" s="40"/>
      <c r="BY102" s="40"/>
      <c r="BZ102" s="40"/>
      <c r="CA102" s="40"/>
      <c r="CB102" s="40"/>
      <c r="CC102" s="40"/>
      <c r="CD102" s="40"/>
      <c r="CE102" s="40"/>
      <c r="CF102" s="40"/>
      <c r="CG102" s="40"/>
      <c r="CH102" s="40"/>
      <c r="CI102" s="40"/>
      <c r="CJ102" s="40"/>
      <c r="CK102" s="40"/>
      <c r="CL102" s="40"/>
      <c r="CM102" s="40"/>
      <c r="CN102" s="40"/>
      <c r="CO102" s="40"/>
      <c r="CP102" s="40"/>
      <c r="CQ102" s="40"/>
      <c r="CR102" s="40"/>
      <c r="CS102" s="40"/>
      <c r="CT102" s="40"/>
      <c r="CU102" s="40"/>
      <c r="CV102" s="40"/>
      <c r="CW102" s="40"/>
    </row>
    <row r="103" spans="1:101" s="20" customFormat="1">
      <c r="B103" s="20" t="s">
        <v>50</v>
      </c>
      <c r="C103" s="82">
        <v>0</v>
      </c>
      <c r="D103" s="82">
        <v>0</v>
      </c>
      <c r="E103" s="82">
        <v>0</v>
      </c>
      <c r="F103" s="82">
        <v>0</v>
      </c>
      <c r="G103" s="82">
        <v>0</v>
      </c>
      <c r="H103" s="82">
        <v>0</v>
      </c>
      <c r="I103" s="82">
        <v>0</v>
      </c>
      <c r="J103" s="82">
        <v>0</v>
      </c>
      <c r="K103" s="82">
        <v>0</v>
      </c>
      <c r="L103" s="81">
        <v>0</v>
      </c>
      <c r="M103" s="82">
        <v>0</v>
      </c>
      <c r="N103" s="82">
        <v>0</v>
      </c>
      <c r="O103" s="82">
        <v>0</v>
      </c>
      <c r="P103" s="82">
        <v>0</v>
      </c>
      <c r="Q103" s="82">
        <v>0</v>
      </c>
      <c r="R103" s="82">
        <v>0</v>
      </c>
      <c r="S103" s="82">
        <v>0</v>
      </c>
      <c r="T103" s="82">
        <v>0</v>
      </c>
      <c r="U103" s="82">
        <v>0</v>
      </c>
      <c r="V103" s="82">
        <v>0</v>
      </c>
      <c r="W103" s="82">
        <v>0</v>
      </c>
      <c r="X103" s="82">
        <v>0</v>
      </c>
      <c r="Y103" s="82">
        <v>0</v>
      </c>
      <c r="Z103" s="82"/>
      <c r="AA103" s="82">
        <v>0</v>
      </c>
      <c r="AB103" s="82">
        <v>0</v>
      </c>
      <c r="AC103" s="82">
        <v>0</v>
      </c>
      <c r="AD103" s="82">
        <v>0</v>
      </c>
      <c r="AE103" s="82">
        <v>0</v>
      </c>
      <c r="AF103" s="82">
        <v>0</v>
      </c>
      <c r="AG103" s="82">
        <v>0</v>
      </c>
      <c r="AH103" s="82">
        <v>0</v>
      </c>
      <c r="AI103" s="82">
        <v>0</v>
      </c>
      <c r="AJ103" s="82">
        <v>0</v>
      </c>
      <c r="AK103" s="82">
        <v>0</v>
      </c>
      <c r="AL103" s="82">
        <v>0</v>
      </c>
      <c r="AM103" s="40"/>
      <c r="AN103" s="40"/>
      <c r="AO103" s="40"/>
      <c r="AP103" s="40"/>
      <c r="AQ103" s="40"/>
      <c r="AR103" s="40"/>
      <c r="AS103" s="40"/>
      <c r="AT103" s="40"/>
      <c r="AU103" s="40"/>
      <c r="AV103" s="40"/>
      <c r="AW103" s="40"/>
      <c r="AX103" s="40"/>
      <c r="AY103" s="40"/>
      <c r="AZ103" s="40"/>
      <c r="BA103" s="40"/>
      <c r="BB103" s="40"/>
      <c r="BC103" s="40"/>
      <c r="BD103" s="40"/>
      <c r="BE103" s="40"/>
      <c r="BF103" s="40"/>
      <c r="BG103" s="40"/>
      <c r="BH103" s="40"/>
      <c r="BI103" s="40"/>
      <c r="BJ103" s="40"/>
      <c r="BK103" s="40"/>
      <c r="BL103" s="40"/>
      <c r="BM103" s="40"/>
      <c r="BN103" s="40"/>
      <c r="BO103" s="40"/>
      <c r="BP103" s="40"/>
      <c r="BQ103" s="40"/>
      <c r="BR103" s="40"/>
      <c r="BS103" s="40"/>
      <c r="BT103" s="40"/>
      <c r="BU103" s="40"/>
      <c r="BV103" s="40"/>
      <c r="BW103" s="40"/>
      <c r="BX103" s="40"/>
      <c r="BY103" s="40"/>
      <c r="BZ103" s="40"/>
      <c r="CA103" s="40"/>
      <c r="CB103" s="40"/>
      <c r="CC103" s="40"/>
      <c r="CD103" s="40"/>
      <c r="CE103" s="40"/>
      <c r="CF103" s="40"/>
      <c r="CG103" s="40"/>
      <c r="CH103" s="40"/>
      <c r="CI103" s="40"/>
      <c r="CJ103" s="40"/>
      <c r="CK103" s="40"/>
      <c r="CL103" s="40"/>
      <c r="CM103" s="40"/>
      <c r="CN103" s="40"/>
      <c r="CO103" s="40"/>
      <c r="CP103" s="40"/>
      <c r="CQ103" s="40"/>
      <c r="CR103" s="40"/>
      <c r="CS103" s="40"/>
      <c r="CT103" s="40"/>
      <c r="CU103" s="40"/>
      <c r="CV103" s="40"/>
      <c r="CW103" s="40"/>
    </row>
    <row r="104" spans="1:101" s="20" customFormat="1">
      <c r="B104" s="20" t="s">
        <v>51</v>
      </c>
      <c r="C104" s="40">
        <v>28.494432445145254</v>
      </c>
      <c r="D104" s="40">
        <v>2.6002192669745012</v>
      </c>
      <c r="E104" s="40">
        <v>0.52004385339490034</v>
      </c>
      <c r="F104" s="40">
        <v>3.1202631203694016</v>
      </c>
      <c r="G104" s="40">
        <v>5.3544549094293679</v>
      </c>
      <c r="H104" s="40">
        <v>17.71453304045632</v>
      </c>
      <c r="I104" s="40">
        <v>959.25774226441592</v>
      </c>
      <c r="J104" s="40">
        <v>-1.8789881528197556</v>
      </c>
      <c r="K104" s="40">
        <v>6.1718479823432819</v>
      </c>
      <c r="L104" s="73">
        <v>3.3192703124295466</v>
      </c>
      <c r="M104" s="40">
        <v>0.27069962460281727</v>
      </c>
      <c r="N104" s="45">
        <v>1.6831837790087147</v>
      </c>
      <c r="O104" s="45">
        <v>1.5517415015708713</v>
      </c>
      <c r="P104" s="45">
        <v>1.789512841031027</v>
      </c>
      <c r="Q104" s="45">
        <v>1.645769297594736</v>
      </c>
      <c r="R104" s="45">
        <v>1.7161032333965542</v>
      </c>
      <c r="S104" s="45">
        <v>1.7468747711648756</v>
      </c>
      <c r="T104" s="45">
        <v>1.6960264663378781</v>
      </c>
      <c r="U104" s="45">
        <v>1.8225986341082936</v>
      </c>
      <c r="V104" s="45">
        <v>1.6032431225392292</v>
      </c>
      <c r="W104" s="45">
        <v>1.7665838783425918</v>
      </c>
      <c r="X104" s="45">
        <v>1.5881027707293671</v>
      </c>
      <c r="Y104" s="45">
        <v>1.6473977849171368</v>
      </c>
      <c r="Z104" s="45"/>
      <c r="AA104" s="45">
        <v>0.69121934673738927</v>
      </c>
      <c r="AB104" s="45">
        <v>0.6081091194810625</v>
      </c>
      <c r="AC104" s="45">
        <v>0.59801990480343936</v>
      </c>
      <c r="AD104" s="45">
        <v>0.67369669289879985</v>
      </c>
      <c r="AE104" s="45">
        <v>0.72280591191738364</v>
      </c>
      <c r="AF104" s="45">
        <v>0.68198313228649288</v>
      </c>
      <c r="AG104" s="45">
        <v>0.79259612840429061</v>
      </c>
      <c r="AH104" s="45">
        <v>0.69284930157298208</v>
      </c>
      <c r="AI104" s="45">
        <v>0.76760385060448844</v>
      </c>
      <c r="AJ104" s="45">
        <v>0.64474381951253534</v>
      </c>
      <c r="AK104" s="45">
        <v>0.67413791595290229</v>
      </c>
      <c r="AL104" s="45">
        <v>0.68952924023221485</v>
      </c>
      <c r="AM104" s="40"/>
      <c r="AN104" s="40"/>
      <c r="AO104" s="40"/>
      <c r="AP104" s="40"/>
      <c r="AQ104" s="40"/>
      <c r="AR104" s="40"/>
      <c r="AS104" s="40"/>
      <c r="AT104" s="40"/>
      <c r="AU104" s="40"/>
      <c r="AV104" s="40"/>
      <c r="AW104" s="40"/>
      <c r="AX104" s="40"/>
      <c r="AY104" s="40"/>
      <c r="AZ104" s="40"/>
      <c r="BA104" s="40"/>
      <c r="BB104" s="40"/>
      <c r="BC104" s="40"/>
      <c r="BD104" s="40"/>
      <c r="BE104" s="40"/>
      <c r="BF104" s="40"/>
      <c r="BG104" s="40"/>
      <c r="BH104" s="40"/>
      <c r="BI104" s="40"/>
      <c r="BJ104" s="40"/>
      <c r="BK104" s="40"/>
      <c r="BL104" s="40"/>
      <c r="BM104" s="40"/>
      <c r="BN104" s="40"/>
      <c r="BO104" s="40"/>
      <c r="BP104" s="40"/>
      <c r="BQ104" s="40"/>
      <c r="BR104" s="40"/>
      <c r="BS104" s="40"/>
      <c r="BT104" s="40"/>
      <c r="BU104" s="40"/>
      <c r="BV104" s="40"/>
      <c r="BW104" s="40"/>
      <c r="BX104" s="40"/>
      <c r="BY104" s="40"/>
      <c r="BZ104" s="40"/>
      <c r="CA104" s="40"/>
      <c r="CB104" s="40"/>
      <c r="CC104" s="40"/>
      <c r="CD104" s="40"/>
      <c r="CE104" s="40"/>
      <c r="CF104" s="40"/>
      <c r="CG104" s="40"/>
      <c r="CH104" s="40"/>
      <c r="CI104" s="40"/>
      <c r="CJ104" s="40"/>
      <c r="CK104" s="40"/>
      <c r="CL104" s="40"/>
      <c r="CM104" s="40"/>
      <c r="CN104" s="40"/>
      <c r="CO104" s="40"/>
      <c r="CP104" s="40"/>
      <c r="CQ104" s="40"/>
      <c r="CR104" s="40"/>
      <c r="CS104" s="40"/>
      <c r="CT104" s="40"/>
      <c r="CU104" s="40"/>
      <c r="CV104" s="40"/>
      <c r="CW104" s="40"/>
    </row>
    <row r="105" spans="1:101" s="20" customFormat="1">
      <c r="B105" s="20" t="s">
        <v>52</v>
      </c>
      <c r="C105" s="40">
        <v>72.302058093737614</v>
      </c>
      <c r="D105" s="40">
        <v>8.8491334997886995</v>
      </c>
      <c r="E105" s="40">
        <v>1.7698266999577401</v>
      </c>
      <c r="F105" s="40">
        <v>10.618960199746439</v>
      </c>
      <c r="G105" s="40">
        <v>18.22241951436326</v>
      </c>
      <c r="H105" s="40">
        <v>44.94903344575031</v>
      </c>
      <c r="I105" s="40">
        <v>1286.5759814081398</v>
      </c>
      <c r="J105" s="40">
        <v>9.1928183162206217E-2</v>
      </c>
      <c r="K105" s="40">
        <v>10.88987324566695</v>
      </c>
      <c r="L105" s="73">
        <v>2.4666885432157142</v>
      </c>
      <c r="M105" s="40">
        <v>0.68687593696292271</v>
      </c>
      <c r="N105" s="45">
        <v>4.2709273682360767</v>
      </c>
      <c r="O105" s="45">
        <v>3.9374044178288541</v>
      </c>
      <c r="P105" s="45">
        <v>4.5407277944838951</v>
      </c>
      <c r="Q105" s="45">
        <v>4.1759914886059679</v>
      </c>
      <c r="R105" s="45">
        <v>4.3544575212982837</v>
      </c>
      <c r="S105" s="45">
        <v>4.4325375292311273</v>
      </c>
      <c r="T105" s="45">
        <v>4.303514531610551</v>
      </c>
      <c r="U105" s="45">
        <v>4.6246800170015776</v>
      </c>
      <c r="V105" s="45">
        <v>4.0680851463657124</v>
      </c>
      <c r="W105" s="45">
        <v>4.4825476150569203</v>
      </c>
      <c r="X105" s="45">
        <v>4.0296678661400529</v>
      </c>
      <c r="Y105" s="45">
        <v>4.1801236286377383</v>
      </c>
      <c r="Z105" s="45"/>
      <c r="AA105" s="45">
        <v>1.75390688898725</v>
      </c>
      <c r="AB105" s="45">
        <v>1.5430221664773809</v>
      </c>
      <c r="AC105" s="45">
        <v>1.5174216921690751</v>
      </c>
      <c r="AD105" s="45">
        <v>1.7094447317488808</v>
      </c>
      <c r="AE105" s="45">
        <v>1.8340549556322725</v>
      </c>
      <c r="AF105" s="45">
        <v>1.7304708259921191</v>
      </c>
      <c r="AG105" s="45">
        <v>2.0111413494927191</v>
      </c>
      <c r="AH105" s="45">
        <v>1.7580427527016818</v>
      </c>
      <c r="AI105" s="45">
        <v>1.9477256936499581</v>
      </c>
      <c r="AJ105" s="45">
        <v>1.6359794210225047</v>
      </c>
      <c r="AK105" s="45">
        <v>1.7105642955426648</v>
      </c>
      <c r="AL105" s="45">
        <v>1.7496183958243501</v>
      </c>
      <c r="AM105" s="40"/>
      <c r="AN105" s="40"/>
      <c r="AO105" s="40"/>
      <c r="AP105" s="40"/>
      <c r="AQ105" s="40"/>
      <c r="AR105" s="40"/>
      <c r="AS105" s="40"/>
      <c r="AT105" s="40"/>
      <c r="AU105" s="40"/>
      <c r="AV105" s="40"/>
      <c r="AW105" s="40"/>
      <c r="AX105" s="40"/>
      <c r="AY105" s="40"/>
      <c r="AZ105" s="40"/>
      <c r="BA105" s="40"/>
      <c r="BB105" s="40"/>
      <c r="BC105" s="40"/>
      <c r="BD105" s="40"/>
      <c r="BE105" s="40"/>
      <c r="BF105" s="40"/>
      <c r="BG105" s="40"/>
      <c r="BH105" s="40"/>
      <c r="BI105" s="40"/>
      <c r="BJ105" s="40"/>
      <c r="BK105" s="40"/>
      <c r="BL105" s="40"/>
      <c r="BM105" s="40"/>
      <c r="BN105" s="40"/>
      <c r="BO105" s="40"/>
      <c r="BP105" s="40"/>
      <c r="BQ105" s="40"/>
      <c r="BR105" s="40"/>
      <c r="BS105" s="40"/>
      <c r="BT105" s="40"/>
      <c r="BU105" s="40"/>
      <c r="BV105" s="40"/>
      <c r="BW105" s="40"/>
      <c r="BX105" s="40"/>
      <c r="BY105" s="40"/>
      <c r="BZ105" s="40"/>
      <c r="CA105" s="40"/>
      <c r="CB105" s="40"/>
      <c r="CC105" s="40"/>
      <c r="CD105" s="40"/>
      <c r="CE105" s="40"/>
      <c r="CF105" s="40"/>
      <c r="CG105" s="40"/>
      <c r="CH105" s="40"/>
      <c r="CI105" s="40"/>
      <c r="CJ105" s="40"/>
      <c r="CK105" s="40"/>
      <c r="CL105" s="40"/>
      <c r="CM105" s="40"/>
      <c r="CN105" s="40"/>
      <c r="CO105" s="40"/>
      <c r="CP105" s="40"/>
      <c r="CQ105" s="40"/>
      <c r="CR105" s="40"/>
      <c r="CS105" s="40"/>
      <c r="CT105" s="40"/>
      <c r="CU105" s="40"/>
      <c r="CV105" s="40"/>
      <c r="CW105" s="40"/>
    </row>
    <row r="106" spans="1:101" s="20" customFormat="1">
      <c r="B106" s="20" t="s">
        <v>53</v>
      </c>
      <c r="C106" s="40">
        <v>69.784291823756192</v>
      </c>
      <c r="D106" s="40">
        <v>13.975791430656972</v>
      </c>
      <c r="E106" s="40">
        <v>2.7951582861313944</v>
      </c>
      <c r="F106" s="40">
        <v>16.770949716788365</v>
      </c>
      <c r="G106" s="40">
        <v>28.779397949048406</v>
      </c>
      <c r="H106" s="40">
        <v>43.383778413434982</v>
      </c>
      <c r="I106" s="40">
        <v>2105.2519941035398</v>
      </c>
      <c r="J106" s="40">
        <v>5.0215096556735448</v>
      </c>
      <c r="K106" s="40">
        <v>22.690419773347504</v>
      </c>
      <c r="L106" s="73">
        <v>1.5195963259125047</v>
      </c>
      <c r="M106" s="40">
        <v>0.66295693505145514</v>
      </c>
      <c r="N106" s="45">
        <v>4.1222013547200556</v>
      </c>
      <c r="O106" s="45">
        <v>3.8002926357322391</v>
      </c>
      <c r="P106" s="45">
        <v>4.3826065516930353</v>
      </c>
      <c r="Q106" s="45">
        <v>4.0305714163293214</v>
      </c>
      <c r="R106" s="45">
        <v>4.2028227468499848</v>
      </c>
      <c r="S106" s="45">
        <v>4.2781837836288066</v>
      </c>
      <c r="T106" s="45">
        <v>4.1536537390447794</v>
      </c>
      <c r="U106" s="45">
        <v>4.4636353156022377</v>
      </c>
      <c r="V106" s="45">
        <v>3.926422684259129</v>
      </c>
      <c r="W106" s="45">
        <v>4.3264523739761742</v>
      </c>
      <c r="X106" s="45">
        <v>3.8893432045731333</v>
      </c>
      <c r="Y106" s="45">
        <v>4.0345596633230629</v>
      </c>
      <c r="Z106" s="45"/>
      <c r="AA106" s="45">
        <v>1.6928307907100058</v>
      </c>
      <c r="AB106" s="45">
        <v>1.489289682686205</v>
      </c>
      <c r="AC106" s="45">
        <v>1.4645806907562486</v>
      </c>
      <c r="AD106" s="45">
        <v>1.6499169340696667</v>
      </c>
      <c r="AE106" s="45">
        <v>1.7701878704298502</v>
      </c>
      <c r="AF106" s="45">
        <v>1.6702108390465022</v>
      </c>
      <c r="AG106" s="45">
        <v>1.9411076051233276</v>
      </c>
      <c r="AH106" s="45">
        <v>1.6968226317170347</v>
      </c>
      <c r="AI106" s="45">
        <v>1.8799002653849666</v>
      </c>
      <c r="AJ106" s="45">
        <v>1.5790098974261775</v>
      </c>
      <c r="AK106" s="45">
        <v>1.6509975114219664</v>
      </c>
      <c r="AL106" s="45">
        <v>1.6886916352522729</v>
      </c>
      <c r="AM106" s="40"/>
      <c r="AN106" s="40"/>
      <c r="AO106" s="40"/>
      <c r="AP106" s="40"/>
      <c r="AQ106" s="40"/>
      <c r="AR106" s="40"/>
      <c r="AS106" s="40"/>
      <c r="AT106" s="40"/>
      <c r="AU106" s="40"/>
      <c r="AV106" s="40"/>
      <c r="AW106" s="40"/>
      <c r="AX106" s="40"/>
      <c r="AY106" s="40"/>
      <c r="AZ106" s="40"/>
      <c r="BA106" s="40"/>
      <c r="BB106" s="40"/>
      <c r="BC106" s="40"/>
      <c r="BD106" s="40"/>
      <c r="BE106" s="40"/>
      <c r="BF106" s="40"/>
      <c r="BG106" s="40"/>
      <c r="BH106" s="40"/>
      <c r="BI106" s="40"/>
      <c r="BJ106" s="40"/>
      <c r="BK106" s="40"/>
      <c r="BL106" s="40"/>
      <c r="BM106" s="40"/>
      <c r="BN106" s="40"/>
      <c r="BO106" s="40"/>
      <c r="BP106" s="40"/>
      <c r="BQ106" s="40"/>
      <c r="BR106" s="40"/>
      <c r="BS106" s="40"/>
      <c r="BT106" s="40"/>
      <c r="BU106" s="40"/>
      <c r="BV106" s="40"/>
      <c r="BW106" s="40"/>
      <c r="BX106" s="40"/>
      <c r="BY106" s="40"/>
      <c r="BZ106" s="40"/>
      <c r="CA106" s="40"/>
      <c r="CB106" s="40"/>
      <c r="CC106" s="40"/>
      <c r="CD106" s="40"/>
      <c r="CE106" s="40"/>
      <c r="CF106" s="40"/>
      <c r="CG106" s="40"/>
      <c r="CH106" s="40"/>
      <c r="CI106" s="40"/>
      <c r="CJ106" s="40"/>
      <c r="CK106" s="40"/>
      <c r="CL106" s="40"/>
      <c r="CM106" s="40"/>
      <c r="CN106" s="40"/>
      <c r="CO106" s="40"/>
      <c r="CP106" s="40"/>
      <c r="CQ106" s="40"/>
      <c r="CR106" s="40"/>
      <c r="CS106" s="40"/>
      <c r="CT106" s="40"/>
      <c r="CU106" s="40"/>
      <c r="CV106" s="40"/>
      <c r="CW106" s="40"/>
    </row>
    <row r="107" spans="1:101" s="20" customFormat="1">
      <c r="B107" s="20" t="s">
        <v>54</v>
      </c>
      <c r="C107" s="40">
        <v>50.460631490643372</v>
      </c>
      <c r="D107" s="40">
        <v>15.341067936352223</v>
      </c>
      <c r="E107" s="40">
        <v>3.0682135872704448</v>
      </c>
      <c r="F107" s="40">
        <v>18.409281523622667</v>
      </c>
      <c r="G107" s="40">
        <v>31.590819117061848</v>
      </c>
      <c r="H107" s="40">
        <v>31.370567759302318</v>
      </c>
      <c r="I107" s="40">
        <v>3195.8638126999476</v>
      </c>
      <c r="J107" s="40">
        <v>11.588527293034156</v>
      </c>
      <c r="K107" s="40">
        <v>38.410698991756234</v>
      </c>
      <c r="L107" s="81">
        <v>0.99325035359769331</v>
      </c>
      <c r="M107" s="40">
        <v>0.47938045539368257</v>
      </c>
      <c r="N107" s="45">
        <v>2.9807407663618148</v>
      </c>
      <c r="O107" s="45">
        <v>2.7479703703607541</v>
      </c>
      <c r="P107" s="45">
        <v>3.1690383092513841</v>
      </c>
      <c r="Q107" s="45">
        <v>2.914483669903452</v>
      </c>
      <c r="R107" s="45">
        <v>3.0390376445304077</v>
      </c>
      <c r="S107" s="45">
        <v>3.0935307891374055</v>
      </c>
      <c r="T107" s="45">
        <v>3.0034838097234977</v>
      </c>
      <c r="U107" s="45">
        <v>3.2276297556773361</v>
      </c>
      <c r="V107" s="45">
        <v>2.8391743036855566</v>
      </c>
      <c r="W107" s="45">
        <v>3.1284335371117322</v>
      </c>
      <c r="X107" s="45">
        <v>2.81236233911013</v>
      </c>
      <c r="Y107" s="45">
        <v>2.9173675490198741</v>
      </c>
      <c r="Z107" s="45"/>
      <c r="AA107" s="45">
        <v>1.2240764858912365</v>
      </c>
      <c r="AB107" s="45">
        <v>1.0768970479867046</v>
      </c>
      <c r="AC107" s="45">
        <v>1.0590301139862603</v>
      </c>
      <c r="AD107" s="45">
        <v>1.1930457159403223</v>
      </c>
      <c r="AE107" s="45">
        <v>1.2800129579957877</v>
      </c>
      <c r="AF107" s="45">
        <v>1.2077201252347305</v>
      </c>
      <c r="AG107" s="45">
        <v>1.4036040631205378</v>
      </c>
      <c r="AH107" s="45">
        <v>1.2269629638185853</v>
      </c>
      <c r="AI107" s="45">
        <v>1.3593453777582165</v>
      </c>
      <c r="AJ107" s="45">
        <v>1.1417732339439852</v>
      </c>
      <c r="AK107" s="45">
        <v>1.1938270753859297</v>
      </c>
      <c r="AL107" s="45">
        <v>1.2210834857077191</v>
      </c>
      <c r="AM107" s="40"/>
      <c r="AN107" s="40"/>
      <c r="AO107" s="40"/>
      <c r="AP107" s="40"/>
      <c r="AQ107" s="40"/>
      <c r="AR107" s="40"/>
      <c r="AS107" s="40"/>
      <c r="AT107" s="40"/>
      <c r="AU107" s="40"/>
      <c r="AV107" s="40"/>
      <c r="AW107" s="40"/>
      <c r="AX107" s="40"/>
      <c r="AY107" s="40"/>
      <c r="AZ107" s="40"/>
      <c r="BA107" s="40"/>
      <c r="BB107" s="40"/>
      <c r="BC107" s="40"/>
      <c r="BD107" s="40"/>
      <c r="BE107" s="40"/>
      <c r="BF107" s="40"/>
      <c r="BG107" s="40"/>
      <c r="BH107" s="40"/>
      <c r="BI107" s="40"/>
      <c r="BJ107" s="40"/>
      <c r="BK107" s="40"/>
      <c r="BL107" s="40"/>
      <c r="BM107" s="40"/>
      <c r="BN107" s="40"/>
      <c r="BO107" s="40"/>
      <c r="BP107" s="40"/>
      <c r="BQ107" s="40"/>
      <c r="BR107" s="40"/>
      <c r="BS107" s="40"/>
      <c r="BT107" s="40"/>
      <c r="BU107" s="40"/>
      <c r="BV107" s="40"/>
      <c r="BW107" s="40"/>
      <c r="BX107" s="40"/>
      <c r="BY107" s="40"/>
      <c r="BZ107" s="40"/>
      <c r="CA107" s="40"/>
      <c r="CB107" s="40"/>
      <c r="CC107" s="40"/>
      <c r="CD107" s="40"/>
      <c r="CE107" s="40"/>
      <c r="CF107" s="40"/>
      <c r="CG107" s="40"/>
      <c r="CH107" s="40"/>
      <c r="CI107" s="40"/>
      <c r="CJ107" s="40"/>
      <c r="CK107" s="40"/>
      <c r="CL107" s="40"/>
      <c r="CM107" s="40"/>
      <c r="CN107" s="40"/>
      <c r="CO107" s="40"/>
      <c r="CP107" s="40"/>
      <c r="CQ107" s="40"/>
      <c r="CR107" s="40"/>
      <c r="CS107" s="40"/>
      <c r="CT107" s="40"/>
      <c r="CU107" s="40"/>
      <c r="CV107" s="40"/>
      <c r="CW107" s="40"/>
    </row>
    <row r="108" spans="1:101" s="20" customFormat="1">
      <c r="B108" s="20" t="s">
        <v>55</v>
      </c>
      <c r="C108" s="82">
        <v>0</v>
      </c>
      <c r="D108" s="82">
        <v>0</v>
      </c>
      <c r="E108" s="82">
        <v>0</v>
      </c>
      <c r="F108" s="82">
        <v>0</v>
      </c>
      <c r="G108" s="82">
        <v>0</v>
      </c>
      <c r="H108" s="82">
        <v>0</v>
      </c>
      <c r="I108" s="82">
        <v>0</v>
      </c>
      <c r="J108" s="82">
        <v>0</v>
      </c>
      <c r="K108" s="82">
        <v>0</v>
      </c>
      <c r="L108" s="83">
        <v>0</v>
      </c>
      <c r="M108" s="82">
        <v>0</v>
      </c>
      <c r="N108" s="82">
        <v>0</v>
      </c>
      <c r="O108" s="82">
        <v>0</v>
      </c>
      <c r="P108" s="82">
        <v>0</v>
      </c>
      <c r="Q108" s="82">
        <v>0</v>
      </c>
      <c r="R108" s="82">
        <v>0</v>
      </c>
      <c r="S108" s="82">
        <v>0</v>
      </c>
      <c r="T108" s="82">
        <v>0</v>
      </c>
      <c r="U108" s="82">
        <v>0</v>
      </c>
      <c r="V108" s="82">
        <v>0</v>
      </c>
      <c r="W108" s="82">
        <v>0</v>
      </c>
      <c r="X108" s="82">
        <v>0</v>
      </c>
      <c r="Y108" s="82">
        <v>0</v>
      </c>
      <c r="Z108" s="82"/>
      <c r="AA108" s="82">
        <v>0</v>
      </c>
      <c r="AB108" s="82">
        <v>0</v>
      </c>
      <c r="AC108" s="82">
        <v>0</v>
      </c>
      <c r="AD108" s="82">
        <v>0</v>
      </c>
      <c r="AE108" s="82">
        <v>0</v>
      </c>
      <c r="AF108" s="82">
        <v>0</v>
      </c>
      <c r="AG108" s="82">
        <v>0</v>
      </c>
      <c r="AH108" s="82">
        <v>0</v>
      </c>
      <c r="AI108" s="82">
        <v>0</v>
      </c>
      <c r="AJ108" s="82">
        <v>0</v>
      </c>
      <c r="AK108" s="82">
        <v>0</v>
      </c>
      <c r="AL108" s="82">
        <v>0</v>
      </c>
      <c r="AM108" s="40"/>
      <c r="AN108" s="40"/>
      <c r="AO108" s="40"/>
      <c r="AP108" s="40"/>
      <c r="AQ108" s="40"/>
      <c r="AR108" s="40"/>
      <c r="AS108" s="40"/>
      <c r="AT108" s="40"/>
      <c r="AU108" s="40"/>
      <c r="AV108" s="40"/>
      <c r="AW108" s="40"/>
      <c r="AX108" s="40"/>
      <c r="AY108" s="40"/>
      <c r="AZ108" s="40"/>
      <c r="BA108" s="40"/>
      <c r="BB108" s="40"/>
      <c r="BC108" s="40"/>
      <c r="BD108" s="40"/>
      <c r="BE108" s="40"/>
      <c r="BF108" s="40"/>
      <c r="BG108" s="40"/>
      <c r="BH108" s="40"/>
      <c r="BI108" s="40"/>
      <c r="BJ108" s="40"/>
      <c r="BK108" s="40"/>
      <c r="BL108" s="40"/>
      <c r="BM108" s="40"/>
      <c r="BN108" s="40"/>
      <c r="BO108" s="40"/>
      <c r="BP108" s="40"/>
      <c r="BQ108" s="40"/>
      <c r="BR108" s="40"/>
      <c r="BS108" s="40"/>
      <c r="BT108" s="40"/>
      <c r="BU108" s="40"/>
      <c r="BV108" s="40"/>
      <c r="BW108" s="40"/>
      <c r="BX108" s="40"/>
      <c r="BY108" s="40"/>
      <c r="BZ108" s="40"/>
      <c r="CA108" s="40"/>
      <c r="CB108" s="40"/>
      <c r="CC108" s="40"/>
      <c r="CD108" s="40"/>
      <c r="CE108" s="40"/>
      <c r="CF108" s="40"/>
      <c r="CG108" s="40"/>
      <c r="CH108" s="40"/>
      <c r="CI108" s="40"/>
      <c r="CJ108" s="40"/>
      <c r="CK108" s="40"/>
      <c r="CL108" s="40"/>
      <c r="CM108" s="40"/>
      <c r="CN108" s="40"/>
      <c r="CO108" s="40"/>
      <c r="CP108" s="40"/>
      <c r="CQ108" s="40"/>
      <c r="CR108" s="40"/>
      <c r="CS108" s="40"/>
      <c r="CT108" s="40"/>
      <c r="CU108" s="40"/>
      <c r="CV108" s="40"/>
      <c r="CW108" s="40"/>
    </row>
    <row r="109" spans="1:101" s="20" customFormat="1">
      <c r="B109" s="20" t="s">
        <v>56</v>
      </c>
      <c r="C109" s="82">
        <v>0</v>
      </c>
      <c r="D109" s="82">
        <v>0</v>
      </c>
      <c r="E109" s="82">
        <v>0</v>
      </c>
      <c r="F109" s="82">
        <v>0</v>
      </c>
      <c r="G109" s="82">
        <v>0</v>
      </c>
      <c r="H109" s="82">
        <v>0</v>
      </c>
      <c r="I109" s="82">
        <v>0</v>
      </c>
      <c r="J109" s="82">
        <v>0</v>
      </c>
      <c r="K109" s="82">
        <v>0</v>
      </c>
      <c r="L109" s="83">
        <v>0</v>
      </c>
      <c r="M109" s="82">
        <v>0</v>
      </c>
      <c r="N109" s="82">
        <v>0</v>
      </c>
      <c r="O109" s="82">
        <v>0</v>
      </c>
      <c r="P109" s="82">
        <v>0</v>
      </c>
      <c r="Q109" s="82">
        <v>0</v>
      </c>
      <c r="R109" s="82">
        <v>0</v>
      </c>
      <c r="S109" s="82">
        <v>0</v>
      </c>
      <c r="T109" s="82">
        <v>0</v>
      </c>
      <c r="U109" s="82">
        <v>0</v>
      </c>
      <c r="V109" s="82">
        <v>0</v>
      </c>
      <c r="W109" s="82">
        <v>0</v>
      </c>
      <c r="X109" s="82">
        <v>0</v>
      </c>
      <c r="Y109" s="82">
        <v>0</v>
      </c>
      <c r="Z109" s="82"/>
      <c r="AA109" s="82">
        <v>0</v>
      </c>
      <c r="AB109" s="82">
        <v>0</v>
      </c>
      <c r="AC109" s="82">
        <v>0</v>
      </c>
      <c r="AD109" s="82">
        <v>0</v>
      </c>
      <c r="AE109" s="82">
        <v>0</v>
      </c>
      <c r="AF109" s="82">
        <v>0</v>
      </c>
      <c r="AG109" s="82">
        <v>0</v>
      </c>
      <c r="AH109" s="82">
        <v>0</v>
      </c>
      <c r="AI109" s="82">
        <v>0</v>
      </c>
      <c r="AJ109" s="82">
        <v>0</v>
      </c>
      <c r="AK109" s="82">
        <v>0</v>
      </c>
      <c r="AL109" s="82">
        <v>0</v>
      </c>
      <c r="AM109" s="40"/>
      <c r="AN109" s="40"/>
      <c r="AO109" s="40"/>
      <c r="AP109" s="40"/>
      <c r="AQ109" s="40"/>
      <c r="AR109" s="40"/>
      <c r="AS109" s="40"/>
      <c r="AT109" s="40"/>
      <c r="AU109" s="40"/>
      <c r="AV109" s="40"/>
      <c r="AW109" s="40"/>
      <c r="AX109" s="40"/>
      <c r="AY109" s="40"/>
      <c r="AZ109" s="40"/>
      <c r="BA109" s="40"/>
      <c r="BB109" s="40"/>
      <c r="BC109" s="40"/>
      <c r="BD109" s="40"/>
      <c r="BE109" s="40"/>
      <c r="BF109" s="40"/>
      <c r="BG109" s="40"/>
      <c r="BH109" s="40"/>
      <c r="BI109" s="40"/>
      <c r="BJ109" s="40"/>
      <c r="BK109" s="40"/>
      <c r="BL109" s="40"/>
      <c r="BM109" s="40"/>
      <c r="BN109" s="40"/>
      <c r="BO109" s="40"/>
      <c r="BP109" s="40"/>
      <c r="BQ109" s="40"/>
      <c r="BR109" s="40"/>
      <c r="BS109" s="40"/>
      <c r="BT109" s="40"/>
      <c r="BU109" s="40"/>
      <c r="BV109" s="40"/>
      <c r="BW109" s="40"/>
      <c r="BX109" s="40"/>
      <c r="BY109" s="40"/>
      <c r="BZ109" s="40"/>
      <c r="CA109" s="40"/>
      <c r="CB109" s="40"/>
      <c r="CC109" s="40"/>
      <c r="CD109" s="40"/>
      <c r="CE109" s="40"/>
      <c r="CF109" s="40"/>
      <c r="CG109" s="40"/>
      <c r="CH109" s="40"/>
      <c r="CI109" s="40"/>
      <c r="CJ109" s="40"/>
      <c r="CK109" s="40"/>
      <c r="CL109" s="40"/>
      <c r="CM109" s="40"/>
      <c r="CN109" s="40"/>
      <c r="CO109" s="40"/>
      <c r="CP109" s="40"/>
      <c r="CQ109" s="40"/>
      <c r="CR109" s="40"/>
      <c r="CS109" s="40"/>
      <c r="CT109" s="40"/>
      <c r="CU109" s="40"/>
      <c r="CV109" s="40"/>
      <c r="CW109" s="40"/>
    </row>
    <row r="110" spans="1:101" s="20" customFormat="1">
      <c r="B110" s="20" t="s">
        <v>57</v>
      </c>
      <c r="C110" s="82">
        <v>0</v>
      </c>
      <c r="D110" s="82">
        <v>0</v>
      </c>
      <c r="E110" s="82">
        <v>0</v>
      </c>
      <c r="F110" s="82">
        <v>0</v>
      </c>
      <c r="G110" s="82">
        <v>0</v>
      </c>
      <c r="H110" s="82">
        <v>0</v>
      </c>
      <c r="I110" s="82">
        <v>0</v>
      </c>
      <c r="J110" s="82">
        <v>0</v>
      </c>
      <c r="K110" s="82">
        <v>0</v>
      </c>
      <c r="L110" s="83">
        <v>0</v>
      </c>
      <c r="M110" s="82">
        <v>0</v>
      </c>
      <c r="N110" s="82">
        <v>0</v>
      </c>
      <c r="O110" s="82">
        <v>0</v>
      </c>
      <c r="P110" s="82">
        <v>0</v>
      </c>
      <c r="Q110" s="82">
        <v>0</v>
      </c>
      <c r="R110" s="82">
        <v>0</v>
      </c>
      <c r="S110" s="82">
        <v>0</v>
      </c>
      <c r="T110" s="82">
        <v>0</v>
      </c>
      <c r="U110" s="82">
        <v>0</v>
      </c>
      <c r="V110" s="82">
        <v>0</v>
      </c>
      <c r="W110" s="82">
        <v>0</v>
      </c>
      <c r="X110" s="82">
        <v>0</v>
      </c>
      <c r="Y110" s="82">
        <v>0</v>
      </c>
      <c r="Z110" s="82"/>
      <c r="AA110" s="82">
        <v>0</v>
      </c>
      <c r="AB110" s="82">
        <v>0</v>
      </c>
      <c r="AC110" s="82">
        <v>0</v>
      </c>
      <c r="AD110" s="82">
        <v>0</v>
      </c>
      <c r="AE110" s="82">
        <v>0</v>
      </c>
      <c r="AF110" s="82">
        <v>0</v>
      </c>
      <c r="AG110" s="82">
        <v>0</v>
      </c>
      <c r="AH110" s="82">
        <v>0</v>
      </c>
      <c r="AI110" s="82">
        <v>0</v>
      </c>
      <c r="AJ110" s="82">
        <v>0</v>
      </c>
      <c r="AK110" s="82">
        <v>0</v>
      </c>
      <c r="AL110" s="82">
        <v>0</v>
      </c>
      <c r="AM110" s="40"/>
      <c r="AN110" s="40"/>
      <c r="AO110" s="40"/>
      <c r="AP110" s="40"/>
      <c r="AQ110" s="40"/>
      <c r="AR110" s="40"/>
      <c r="AS110" s="40"/>
      <c r="AT110" s="40"/>
      <c r="AU110" s="40"/>
      <c r="AV110" s="40"/>
      <c r="AW110" s="40"/>
      <c r="AX110" s="40"/>
      <c r="AY110" s="40"/>
      <c r="AZ110" s="40"/>
      <c r="BA110" s="40"/>
      <c r="BB110" s="40"/>
      <c r="BC110" s="40"/>
      <c r="BD110" s="40"/>
      <c r="BE110" s="40"/>
      <c r="BF110" s="40"/>
      <c r="BG110" s="40"/>
      <c r="BH110" s="40"/>
      <c r="BI110" s="40"/>
      <c r="BJ110" s="40"/>
      <c r="BK110" s="40"/>
      <c r="BL110" s="40"/>
      <c r="BM110" s="40"/>
      <c r="BN110" s="40"/>
      <c r="BO110" s="40"/>
      <c r="BP110" s="40"/>
      <c r="BQ110" s="40"/>
      <c r="BR110" s="40"/>
      <c r="BS110" s="40"/>
      <c r="BT110" s="40"/>
      <c r="BU110" s="40"/>
      <c r="BV110" s="40"/>
      <c r="BW110" s="40"/>
      <c r="BX110" s="40"/>
      <c r="BY110" s="40"/>
      <c r="BZ110" s="40"/>
      <c r="CA110" s="40"/>
      <c r="CB110" s="40"/>
      <c r="CC110" s="40"/>
      <c r="CD110" s="40"/>
      <c r="CE110" s="40"/>
      <c r="CF110" s="40"/>
      <c r="CG110" s="40"/>
      <c r="CH110" s="40"/>
      <c r="CI110" s="40"/>
      <c r="CJ110" s="40"/>
      <c r="CK110" s="40"/>
      <c r="CL110" s="40"/>
      <c r="CM110" s="40"/>
      <c r="CN110" s="40"/>
      <c r="CO110" s="40"/>
      <c r="CP110" s="40"/>
      <c r="CQ110" s="40"/>
      <c r="CR110" s="40"/>
      <c r="CS110" s="40"/>
      <c r="CT110" s="40"/>
      <c r="CU110" s="40"/>
      <c r="CV110" s="40"/>
      <c r="CW110" s="40"/>
    </row>
    <row r="111" spans="1:101" s="20" customFormat="1">
      <c r="B111" s="20" t="s">
        <v>58</v>
      </c>
      <c r="C111" s="82">
        <v>0</v>
      </c>
      <c r="D111" s="82">
        <v>0</v>
      </c>
      <c r="E111" s="82">
        <v>0</v>
      </c>
      <c r="F111" s="82">
        <v>0</v>
      </c>
      <c r="G111" s="82">
        <v>0</v>
      </c>
      <c r="H111" s="82">
        <v>0</v>
      </c>
      <c r="I111" s="82">
        <v>0</v>
      </c>
      <c r="J111" s="82">
        <v>0</v>
      </c>
      <c r="K111" s="82">
        <v>0</v>
      </c>
      <c r="L111" s="83">
        <v>0</v>
      </c>
      <c r="M111" s="82">
        <v>0</v>
      </c>
      <c r="N111" s="82">
        <v>0</v>
      </c>
      <c r="O111" s="82">
        <v>0</v>
      </c>
      <c r="P111" s="82">
        <v>0</v>
      </c>
      <c r="Q111" s="82">
        <v>0</v>
      </c>
      <c r="R111" s="82">
        <v>0</v>
      </c>
      <c r="S111" s="82">
        <v>0</v>
      </c>
      <c r="T111" s="82">
        <v>0</v>
      </c>
      <c r="U111" s="82">
        <v>0</v>
      </c>
      <c r="V111" s="82">
        <v>0</v>
      </c>
      <c r="W111" s="82">
        <v>0</v>
      </c>
      <c r="X111" s="82">
        <v>0</v>
      </c>
      <c r="Y111" s="82">
        <v>0</v>
      </c>
      <c r="Z111" s="82"/>
      <c r="AA111" s="82">
        <v>0</v>
      </c>
      <c r="AB111" s="82">
        <v>0</v>
      </c>
      <c r="AC111" s="82">
        <v>0</v>
      </c>
      <c r="AD111" s="82">
        <v>0</v>
      </c>
      <c r="AE111" s="82">
        <v>0</v>
      </c>
      <c r="AF111" s="82">
        <v>0</v>
      </c>
      <c r="AG111" s="82">
        <v>0</v>
      </c>
      <c r="AH111" s="82">
        <v>0</v>
      </c>
      <c r="AI111" s="82">
        <v>0</v>
      </c>
      <c r="AJ111" s="82">
        <v>0</v>
      </c>
      <c r="AK111" s="82">
        <v>0</v>
      </c>
      <c r="AL111" s="82">
        <v>0</v>
      </c>
      <c r="AM111" s="40"/>
      <c r="AN111" s="40"/>
      <c r="AO111" s="40"/>
      <c r="AP111" s="40"/>
      <c r="AQ111" s="40"/>
      <c r="AR111" s="40"/>
      <c r="AS111" s="40"/>
      <c r="AT111" s="40"/>
      <c r="AU111" s="40"/>
      <c r="AV111" s="40"/>
      <c r="AW111" s="40"/>
      <c r="AX111" s="40"/>
      <c r="AY111" s="40"/>
      <c r="AZ111" s="40"/>
      <c r="BA111" s="40"/>
      <c r="BB111" s="40"/>
      <c r="BC111" s="40"/>
      <c r="BD111" s="40"/>
      <c r="BE111" s="40"/>
      <c r="BF111" s="40"/>
      <c r="BG111" s="40"/>
      <c r="BH111" s="40"/>
      <c r="BI111" s="40"/>
      <c r="BJ111" s="40"/>
      <c r="BK111" s="40"/>
      <c r="BL111" s="40"/>
      <c r="BM111" s="40"/>
      <c r="BN111" s="40"/>
      <c r="BO111" s="40"/>
      <c r="BP111" s="40"/>
      <c r="BQ111" s="40"/>
      <c r="BR111" s="40"/>
      <c r="BS111" s="40"/>
      <c r="BT111" s="40"/>
      <c r="BU111" s="40"/>
      <c r="BV111" s="40"/>
      <c r="BW111" s="40"/>
      <c r="BX111" s="40"/>
      <c r="BY111" s="40"/>
      <c r="BZ111" s="40"/>
      <c r="CA111" s="40"/>
      <c r="CB111" s="40"/>
      <c r="CC111" s="40"/>
      <c r="CD111" s="40"/>
      <c r="CE111" s="40"/>
      <c r="CF111" s="40"/>
      <c r="CG111" s="40"/>
      <c r="CH111" s="40"/>
      <c r="CI111" s="40"/>
      <c r="CJ111" s="40"/>
      <c r="CK111" s="40"/>
      <c r="CL111" s="40"/>
      <c r="CM111" s="40"/>
      <c r="CN111" s="40"/>
      <c r="CO111" s="40"/>
      <c r="CP111" s="40"/>
      <c r="CQ111" s="40"/>
      <c r="CR111" s="40"/>
      <c r="CS111" s="40"/>
      <c r="CT111" s="40"/>
      <c r="CU111" s="40"/>
      <c r="CV111" s="40"/>
      <c r="CW111" s="40"/>
    </row>
    <row r="112" spans="1:101" s="20" customFormat="1">
      <c r="B112" s="20" t="s">
        <v>59</v>
      </c>
      <c r="C112" s="82">
        <v>0</v>
      </c>
      <c r="D112" s="82">
        <v>0</v>
      </c>
      <c r="E112" s="82">
        <v>0</v>
      </c>
      <c r="F112" s="82">
        <v>0</v>
      </c>
      <c r="G112" s="82">
        <v>0</v>
      </c>
      <c r="H112" s="82">
        <v>0</v>
      </c>
      <c r="I112" s="82">
        <v>0</v>
      </c>
      <c r="J112" s="82">
        <v>0</v>
      </c>
      <c r="K112" s="82">
        <v>0</v>
      </c>
      <c r="L112" s="83">
        <v>0</v>
      </c>
      <c r="M112" s="82">
        <v>0</v>
      </c>
      <c r="N112" s="82">
        <v>0</v>
      </c>
      <c r="O112" s="82">
        <v>0</v>
      </c>
      <c r="P112" s="82">
        <v>0</v>
      </c>
      <c r="Q112" s="82">
        <v>0</v>
      </c>
      <c r="R112" s="82">
        <v>0</v>
      </c>
      <c r="S112" s="82">
        <v>0</v>
      </c>
      <c r="T112" s="82">
        <v>0</v>
      </c>
      <c r="U112" s="82">
        <v>0</v>
      </c>
      <c r="V112" s="82">
        <v>0</v>
      </c>
      <c r="W112" s="82">
        <v>0</v>
      </c>
      <c r="X112" s="82">
        <v>0</v>
      </c>
      <c r="Y112" s="82">
        <v>0</v>
      </c>
      <c r="Z112" s="82"/>
      <c r="AA112" s="82">
        <v>0</v>
      </c>
      <c r="AB112" s="82">
        <v>0</v>
      </c>
      <c r="AC112" s="82">
        <v>0</v>
      </c>
      <c r="AD112" s="82">
        <v>0</v>
      </c>
      <c r="AE112" s="82">
        <v>0</v>
      </c>
      <c r="AF112" s="82">
        <v>0</v>
      </c>
      <c r="AG112" s="82">
        <v>0</v>
      </c>
      <c r="AH112" s="82">
        <v>0</v>
      </c>
      <c r="AI112" s="82">
        <v>0</v>
      </c>
      <c r="AJ112" s="82">
        <v>0</v>
      </c>
      <c r="AK112" s="82">
        <v>0</v>
      </c>
      <c r="AL112" s="82">
        <v>0</v>
      </c>
      <c r="AM112" s="40"/>
      <c r="AN112" s="40"/>
      <c r="AO112" s="40"/>
      <c r="AP112" s="40"/>
      <c r="AQ112" s="40"/>
      <c r="AR112" s="40"/>
      <c r="AS112" s="40"/>
      <c r="AT112" s="40"/>
      <c r="AU112" s="40"/>
      <c r="AV112" s="40"/>
      <c r="AW112" s="40"/>
      <c r="AX112" s="40"/>
      <c r="AY112" s="40"/>
      <c r="AZ112" s="40"/>
      <c r="BA112" s="40"/>
      <c r="BB112" s="40"/>
      <c r="BC112" s="40"/>
      <c r="BD112" s="40"/>
      <c r="BE112" s="40"/>
      <c r="BF112" s="40"/>
      <c r="BG112" s="40"/>
      <c r="BH112" s="40"/>
      <c r="BI112" s="40"/>
      <c r="BJ112" s="40"/>
      <c r="BK112" s="40"/>
      <c r="BL112" s="40"/>
      <c r="BM112" s="40"/>
      <c r="BN112" s="40"/>
      <c r="BO112" s="40"/>
      <c r="BP112" s="40"/>
      <c r="BQ112" s="40"/>
      <c r="BR112" s="40"/>
      <c r="BS112" s="40"/>
      <c r="BT112" s="40"/>
      <c r="BU112" s="40"/>
      <c r="BV112" s="40"/>
      <c r="BW112" s="40"/>
      <c r="BX112" s="40"/>
      <c r="BY112" s="40"/>
      <c r="BZ112" s="40"/>
      <c r="CA112" s="40"/>
      <c r="CB112" s="40"/>
      <c r="CC112" s="40"/>
      <c r="CD112" s="40"/>
      <c r="CE112" s="40"/>
      <c r="CF112" s="40"/>
      <c r="CG112" s="40"/>
      <c r="CH112" s="40"/>
      <c r="CI112" s="40"/>
      <c r="CJ112" s="40"/>
      <c r="CK112" s="40"/>
      <c r="CL112" s="40"/>
      <c r="CM112" s="40"/>
      <c r="CN112" s="40"/>
      <c r="CO112" s="40"/>
      <c r="CP112" s="40"/>
      <c r="CQ112" s="40"/>
      <c r="CR112" s="40"/>
      <c r="CS112" s="40"/>
      <c r="CT112" s="40"/>
      <c r="CU112" s="40"/>
      <c r="CV112" s="40"/>
      <c r="CW112" s="40"/>
    </row>
    <row r="113" spans="1:101" s="20" customFormat="1">
      <c r="B113" s="20" t="s">
        <v>60</v>
      </c>
      <c r="C113" s="82">
        <v>0</v>
      </c>
      <c r="D113" s="82">
        <v>0</v>
      </c>
      <c r="E113" s="82">
        <v>0</v>
      </c>
      <c r="F113" s="82">
        <v>0</v>
      </c>
      <c r="G113" s="82">
        <v>0</v>
      </c>
      <c r="H113" s="82">
        <v>0</v>
      </c>
      <c r="I113" s="82">
        <v>0</v>
      </c>
      <c r="J113" s="82">
        <v>0</v>
      </c>
      <c r="K113" s="82">
        <v>0</v>
      </c>
      <c r="L113" s="83">
        <v>0</v>
      </c>
      <c r="M113" s="82">
        <v>0</v>
      </c>
      <c r="N113" s="82">
        <v>0</v>
      </c>
      <c r="O113" s="82">
        <v>0</v>
      </c>
      <c r="P113" s="82">
        <v>0</v>
      </c>
      <c r="Q113" s="82">
        <v>0</v>
      </c>
      <c r="R113" s="82">
        <v>0</v>
      </c>
      <c r="S113" s="82">
        <v>0</v>
      </c>
      <c r="T113" s="82">
        <v>0</v>
      </c>
      <c r="U113" s="82">
        <v>0</v>
      </c>
      <c r="V113" s="82">
        <v>0</v>
      </c>
      <c r="W113" s="82">
        <v>0</v>
      </c>
      <c r="X113" s="82">
        <v>0</v>
      </c>
      <c r="Y113" s="82">
        <v>0</v>
      </c>
      <c r="Z113" s="82"/>
      <c r="AA113" s="82">
        <v>0</v>
      </c>
      <c r="AB113" s="82">
        <v>0</v>
      </c>
      <c r="AC113" s="82">
        <v>0</v>
      </c>
      <c r="AD113" s="82">
        <v>0</v>
      </c>
      <c r="AE113" s="82">
        <v>0</v>
      </c>
      <c r="AF113" s="82">
        <v>0</v>
      </c>
      <c r="AG113" s="82">
        <v>0</v>
      </c>
      <c r="AH113" s="82">
        <v>0</v>
      </c>
      <c r="AI113" s="82">
        <v>0</v>
      </c>
      <c r="AJ113" s="82">
        <v>0</v>
      </c>
      <c r="AK113" s="82">
        <v>0</v>
      </c>
      <c r="AL113" s="82">
        <v>0</v>
      </c>
      <c r="AM113" s="40"/>
      <c r="AN113" s="40"/>
      <c r="AO113" s="40"/>
      <c r="AP113" s="40"/>
      <c r="AQ113" s="40"/>
      <c r="AR113" s="40"/>
      <c r="AS113" s="40"/>
      <c r="AT113" s="40"/>
      <c r="AU113" s="40"/>
      <c r="AV113" s="40"/>
      <c r="AW113" s="40"/>
      <c r="AX113" s="40"/>
      <c r="AY113" s="40"/>
      <c r="AZ113" s="40"/>
      <c r="BA113" s="40"/>
      <c r="BB113" s="40"/>
      <c r="BC113" s="40"/>
      <c r="BD113" s="40"/>
      <c r="BE113" s="40"/>
      <c r="BF113" s="40"/>
      <c r="BG113" s="40"/>
      <c r="BH113" s="40"/>
      <c r="BI113" s="40"/>
      <c r="BJ113" s="40"/>
      <c r="BK113" s="40"/>
      <c r="BL113" s="40"/>
      <c r="BM113" s="40"/>
      <c r="BN113" s="40"/>
      <c r="BO113" s="40"/>
      <c r="BP113" s="40"/>
      <c r="BQ113" s="40"/>
      <c r="BR113" s="40"/>
      <c r="BS113" s="40"/>
      <c r="BT113" s="40"/>
      <c r="BU113" s="40"/>
      <c r="BV113" s="40"/>
      <c r="BW113" s="40"/>
      <c r="BX113" s="40"/>
      <c r="BY113" s="40"/>
      <c r="BZ113" s="40"/>
      <c r="CA113" s="40"/>
      <c r="CB113" s="40"/>
      <c r="CC113" s="40"/>
      <c r="CD113" s="40"/>
      <c r="CE113" s="40"/>
      <c r="CF113" s="40"/>
      <c r="CG113" s="40"/>
      <c r="CH113" s="40"/>
      <c r="CI113" s="40"/>
      <c r="CJ113" s="40"/>
      <c r="CK113" s="40"/>
      <c r="CL113" s="40"/>
      <c r="CM113" s="40"/>
      <c r="CN113" s="40"/>
      <c r="CO113" s="40"/>
      <c r="CP113" s="40"/>
      <c r="CQ113" s="40"/>
      <c r="CR113" s="40"/>
      <c r="CS113" s="40"/>
      <c r="CT113" s="40"/>
      <c r="CU113" s="40"/>
      <c r="CV113" s="40"/>
      <c r="CW113" s="40"/>
    </row>
    <row r="114" spans="1:101" s="20" customFormat="1">
      <c r="B114" s="20" t="s">
        <v>61</v>
      </c>
      <c r="C114" s="82">
        <v>0</v>
      </c>
      <c r="D114" s="82">
        <v>0</v>
      </c>
      <c r="E114" s="82">
        <v>0</v>
      </c>
      <c r="F114" s="82">
        <v>0</v>
      </c>
      <c r="G114" s="82">
        <v>0</v>
      </c>
      <c r="H114" s="82">
        <v>0</v>
      </c>
      <c r="I114" s="82">
        <v>0</v>
      </c>
      <c r="J114" s="82">
        <v>0</v>
      </c>
      <c r="K114" s="82">
        <v>0</v>
      </c>
      <c r="L114" s="83">
        <v>0</v>
      </c>
      <c r="M114" s="82">
        <v>0</v>
      </c>
      <c r="N114" s="82">
        <v>0</v>
      </c>
      <c r="O114" s="82">
        <v>0</v>
      </c>
      <c r="P114" s="82">
        <v>0</v>
      </c>
      <c r="Q114" s="82">
        <v>0</v>
      </c>
      <c r="R114" s="82">
        <v>0</v>
      </c>
      <c r="S114" s="82">
        <v>0</v>
      </c>
      <c r="T114" s="82">
        <v>0</v>
      </c>
      <c r="U114" s="82">
        <v>0</v>
      </c>
      <c r="V114" s="82">
        <v>0</v>
      </c>
      <c r="W114" s="82">
        <v>0</v>
      </c>
      <c r="X114" s="82">
        <v>0</v>
      </c>
      <c r="Y114" s="82">
        <v>0</v>
      </c>
      <c r="Z114" s="82"/>
      <c r="AA114" s="82">
        <v>0</v>
      </c>
      <c r="AB114" s="82">
        <v>0</v>
      </c>
      <c r="AC114" s="82">
        <v>0</v>
      </c>
      <c r="AD114" s="82">
        <v>0</v>
      </c>
      <c r="AE114" s="82">
        <v>0</v>
      </c>
      <c r="AF114" s="82">
        <v>0</v>
      </c>
      <c r="AG114" s="82">
        <v>0</v>
      </c>
      <c r="AH114" s="82">
        <v>0</v>
      </c>
      <c r="AI114" s="82">
        <v>0</v>
      </c>
      <c r="AJ114" s="82">
        <v>0</v>
      </c>
      <c r="AK114" s="82">
        <v>0</v>
      </c>
      <c r="AL114" s="82">
        <v>0</v>
      </c>
      <c r="AM114" s="40"/>
      <c r="AN114" s="40"/>
      <c r="AO114" s="40"/>
      <c r="AP114" s="40"/>
      <c r="AQ114" s="40"/>
      <c r="AR114" s="40"/>
      <c r="AS114" s="40"/>
      <c r="AT114" s="40"/>
      <c r="AU114" s="40"/>
      <c r="AV114" s="40"/>
      <c r="AW114" s="40"/>
      <c r="AX114" s="40"/>
      <c r="AY114" s="40"/>
      <c r="AZ114" s="40"/>
      <c r="BA114" s="40"/>
      <c r="BB114" s="40"/>
      <c r="BC114" s="40"/>
      <c r="BD114" s="40"/>
      <c r="BE114" s="40"/>
      <c r="BF114" s="40"/>
      <c r="BG114" s="40"/>
      <c r="BH114" s="40"/>
      <c r="BI114" s="40"/>
      <c r="BJ114" s="40"/>
      <c r="BK114" s="40"/>
      <c r="BL114" s="40"/>
      <c r="BM114" s="40"/>
      <c r="BN114" s="40"/>
      <c r="BO114" s="40"/>
      <c r="BP114" s="40"/>
      <c r="BQ114" s="40"/>
      <c r="BR114" s="40"/>
      <c r="BS114" s="40"/>
      <c r="BT114" s="40"/>
      <c r="BU114" s="40"/>
      <c r="BV114" s="40"/>
      <c r="BW114" s="40"/>
      <c r="BX114" s="40"/>
      <c r="BY114" s="40"/>
      <c r="BZ114" s="40"/>
      <c r="CA114" s="40"/>
      <c r="CB114" s="40"/>
      <c r="CC114" s="40"/>
      <c r="CD114" s="40"/>
      <c r="CE114" s="40"/>
      <c r="CF114" s="40"/>
      <c r="CG114" s="40"/>
      <c r="CH114" s="40"/>
      <c r="CI114" s="40"/>
      <c r="CJ114" s="40"/>
      <c r="CK114" s="40"/>
      <c r="CL114" s="40"/>
      <c r="CM114" s="40"/>
      <c r="CN114" s="40"/>
      <c r="CO114" s="40"/>
      <c r="CP114" s="40"/>
      <c r="CQ114" s="40"/>
      <c r="CR114" s="40"/>
      <c r="CS114" s="40"/>
      <c r="CT114" s="40"/>
      <c r="CU114" s="40"/>
      <c r="CV114" s="40"/>
      <c r="CW114" s="40"/>
    </row>
    <row r="115" spans="1:101" s="20" customFormat="1">
      <c r="B115" s="20" t="s">
        <v>62</v>
      </c>
      <c r="C115" s="82">
        <v>0</v>
      </c>
      <c r="D115" s="82">
        <v>0</v>
      </c>
      <c r="E115" s="82">
        <v>0</v>
      </c>
      <c r="F115" s="82">
        <v>0</v>
      </c>
      <c r="G115" s="82">
        <v>0</v>
      </c>
      <c r="H115" s="82">
        <v>0</v>
      </c>
      <c r="I115" s="82">
        <v>0</v>
      </c>
      <c r="J115" s="82">
        <v>0</v>
      </c>
      <c r="K115" s="82">
        <v>0</v>
      </c>
      <c r="L115" s="83">
        <v>0</v>
      </c>
      <c r="M115" s="82">
        <v>0</v>
      </c>
      <c r="N115" s="82">
        <v>0</v>
      </c>
      <c r="O115" s="82">
        <v>0</v>
      </c>
      <c r="P115" s="82">
        <v>0</v>
      </c>
      <c r="Q115" s="82">
        <v>0</v>
      </c>
      <c r="R115" s="82">
        <v>0</v>
      </c>
      <c r="S115" s="82">
        <v>0</v>
      </c>
      <c r="T115" s="82">
        <v>0</v>
      </c>
      <c r="U115" s="82">
        <v>0</v>
      </c>
      <c r="V115" s="82">
        <v>0</v>
      </c>
      <c r="W115" s="82">
        <v>0</v>
      </c>
      <c r="X115" s="82">
        <v>0</v>
      </c>
      <c r="Y115" s="82">
        <v>0</v>
      </c>
      <c r="Z115" s="82"/>
      <c r="AA115" s="82">
        <v>0</v>
      </c>
      <c r="AB115" s="82">
        <v>0</v>
      </c>
      <c r="AC115" s="82">
        <v>0</v>
      </c>
      <c r="AD115" s="82">
        <v>0</v>
      </c>
      <c r="AE115" s="82">
        <v>0</v>
      </c>
      <c r="AF115" s="82">
        <v>0</v>
      </c>
      <c r="AG115" s="82">
        <v>0</v>
      </c>
      <c r="AH115" s="82">
        <v>0</v>
      </c>
      <c r="AI115" s="82">
        <v>0</v>
      </c>
      <c r="AJ115" s="82">
        <v>0</v>
      </c>
      <c r="AK115" s="82">
        <v>0</v>
      </c>
      <c r="AL115" s="82">
        <v>0</v>
      </c>
      <c r="AM115" s="40"/>
      <c r="AN115" s="40"/>
      <c r="AO115" s="40"/>
      <c r="AP115" s="40"/>
      <c r="AQ115" s="40"/>
      <c r="AR115" s="40"/>
      <c r="AS115" s="40"/>
      <c r="AT115" s="40"/>
      <c r="AU115" s="40"/>
      <c r="AV115" s="40"/>
      <c r="AW115" s="40"/>
      <c r="AX115" s="40"/>
      <c r="AY115" s="40"/>
      <c r="AZ115" s="40"/>
      <c r="BA115" s="40"/>
      <c r="BB115" s="40"/>
      <c r="BC115" s="40"/>
      <c r="BD115" s="40"/>
      <c r="BE115" s="40"/>
      <c r="BF115" s="40"/>
      <c r="BG115" s="40"/>
      <c r="BH115" s="40"/>
      <c r="BI115" s="40"/>
      <c r="BJ115" s="40"/>
      <c r="BK115" s="40"/>
      <c r="BL115" s="40"/>
      <c r="BM115" s="40"/>
      <c r="BN115" s="40"/>
      <c r="BO115" s="40"/>
      <c r="BP115" s="40"/>
      <c r="BQ115" s="40"/>
      <c r="BR115" s="40"/>
      <c r="BS115" s="40"/>
      <c r="BT115" s="40"/>
      <c r="BU115" s="40"/>
      <c r="BV115" s="40"/>
      <c r="BW115" s="40"/>
      <c r="BX115" s="40"/>
      <c r="BY115" s="40"/>
      <c r="BZ115" s="40"/>
      <c r="CA115" s="40"/>
      <c r="CB115" s="40"/>
      <c r="CC115" s="40"/>
      <c r="CD115" s="40"/>
      <c r="CE115" s="40"/>
      <c r="CF115" s="40"/>
      <c r="CG115" s="40"/>
      <c r="CH115" s="40"/>
      <c r="CI115" s="40"/>
      <c r="CJ115" s="40"/>
      <c r="CK115" s="40"/>
      <c r="CL115" s="40"/>
      <c r="CM115" s="40"/>
      <c r="CN115" s="40"/>
      <c r="CO115" s="40"/>
      <c r="CP115" s="40"/>
      <c r="CQ115" s="40"/>
      <c r="CR115" s="40"/>
      <c r="CS115" s="40"/>
      <c r="CT115" s="40"/>
      <c r="CU115" s="40"/>
      <c r="CV115" s="40"/>
      <c r="CW115" s="40"/>
    </row>
    <row r="116" spans="1:101" s="20" customFormat="1">
      <c r="B116" s="20" t="s">
        <v>63</v>
      </c>
      <c r="C116" s="82">
        <v>0</v>
      </c>
      <c r="D116" s="82">
        <v>0</v>
      </c>
      <c r="E116" s="82">
        <v>0</v>
      </c>
      <c r="F116" s="82">
        <v>0</v>
      </c>
      <c r="G116" s="82">
        <v>0</v>
      </c>
      <c r="H116" s="82">
        <v>0</v>
      </c>
      <c r="I116" s="82">
        <v>0</v>
      </c>
      <c r="J116" s="82">
        <v>0</v>
      </c>
      <c r="K116" s="82">
        <v>0</v>
      </c>
      <c r="L116" s="83">
        <v>0</v>
      </c>
      <c r="M116" s="82">
        <v>0</v>
      </c>
      <c r="N116" s="82">
        <v>0</v>
      </c>
      <c r="O116" s="82">
        <v>0</v>
      </c>
      <c r="P116" s="82">
        <v>0</v>
      </c>
      <c r="Q116" s="82">
        <v>0</v>
      </c>
      <c r="R116" s="82">
        <v>0</v>
      </c>
      <c r="S116" s="82">
        <v>0</v>
      </c>
      <c r="T116" s="82">
        <v>0</v>
      </c>
      <c r="U116" s="82">
        <v>0</v>
      </c>
      <c r="V116" s="82">
        <v>0</v>
      </c>
      <c r="W116" s="82">
        <v>0</v>
      </c>
      <c r="X116" s="82">
        <v>0</v>
      </c>
      <c r="Y116" s="82">
        <v>0</v>
      </c>
      <c r="Z116" s="82"/>
      <c r="AA116" s="82">
        <v>0</v>
      </c>
      <c r="AB116" s="82">
        <v>0</v>
      </c>
      <c r="AC116" s="82">
        <v>0</v>
      </c>
      <c r="AD116" s="82">
        <v>0</v>
      </c>
      <c r="AE116" s="82">
        <v>0</v>
      </c>
      <c r="AF116" s="82">
        <v>0</v>
      </c>
      <c r="AG116" s="82">
        <v>0</v>
      </c>
      <c r="AH116" s="82">
        <v>0</v>
      </c>
      <c r="AI116" s="82">
        <v>0</v>
      </c>
      <c r="AJ116" s="82">
        <v>0</v>
      </c>
      <c r="AK116" s="82">
        <v>0</v>
      </c>
      <c r="AL116" s="82">
        <v>0</v>
      </c>
      <c r="AM116" s="40"/>
      <c r="AN116" s="40"/>
      <c r="AO116" s="40"/>
      <c r="AP116" s="40"/>
      <c r="AQ116" s="40"/>
      <c r="AR116" s="40"/>
      <c r="AS116" s="40"/>
      <c r="AT116" s="40"/>
      <c r="AU116" s="40"/>
      <c r="AV116" s="40"/>
      <c r="AW116" s="40"/>
      <c r="AX116" s="40"/>
      <c r="AY116" s="40"/>
      <c r="AZ116" s="40"/>
      <c r="BA116" s="40"/>
      <c r="BB116" s="40"/>
      <c r="BC116" s="40"/>
      <c r="BD116" s="40"/>
      <c r="BE116" s="40"/>
      <c r="BF116" s="40"/>
      <c r="BG116" s="40"/>
      <c r="BH116" s="40"/>
      <c r="BI116" s="40"/>
      <c r="BJ116" s="40"/>
      <c r="BK116" s="40"/>
      <c r="BL116" s="40"/>
      <c r="BM116" s="40"/>
      <c r="BN116" s="40"/>
      <c r="BO116" s="40"/>
      <c r="BP116" s="40"/>
      <c r="BQ116" s="40"/>
      <c r="BR116" s="40"/>
      <c r="BS116" s="40"/>
      <c r="BT116" s="40"/>
      <c r="BU116" s="40"/>
      <c r="BV116" s="40"/>
      <c r="BW116" s="40"/>
      <c r="BX116" s="40"/>
      <c r="BY116" s="40"/>
      <c r="BZ116" s="40"/>
      <c r="CA116" s="40"/>
      <c r="CB116" s="40"/>
      <c r="CC116" s="40"/>
      <c r="CD116" s="40"/>
      <c r="CE116" s="40"/>
      <c r="CF116" s="40"/>
      <c r="CG116" s="40"/>
      <c r="CH116" s="40"/>
      <c r="CI116" s="40"/>
      <c r="CJ116" s="40"/>
      <c r="CK116" s="40"/>
      <c r="CL116" s="40"/>
      <c r="CM116" s="40"/>
      <c r="CN116" s="40"/>
      <c r="CO116" s="40"/>
      <c r="CP116" s="40"/>
      <c r="CQ116" s="40"/>
      <c r="CR116" s="40"/>
      <c r="CS116" s="40"/>
      <c r="CT116" s="40"/>
      <c r="CU116" s="40"/>
      <c r="CV116" s="40"/>
      <c r="CW116" s="40"/>
    </row>
    <row r="117" spans="1:101" s="20" customFormat="1">
      <c r="B117" s="20" t="s">
        <v>64</v>
      </c>
      <c r="C117" s="82">
        <v>0</v>
      </c>
      <c r="D117" s="82">
        <v>0</v>
      </c>
      <c r="E117" s="82">
        <v>0</v>
      </c>
      <c r="F117" s="82">
        <v>0</v>
      </c>
      <c r="G117" s="82">
        <v>0</v>
      </c>
      <c r="H117" s="82">
        <v>0</v>
      </c>
      <c r="I117" s="82">
        <v>0</v>
      </c>
      <c r="J117" s="82">
        <v>0</v>
      </c>
      <c r="K117" s="82">
        <v>0</v>
      </c>
      <c r="L117" s="83">
        <v>0</v>
      </c>
      <c r="M117" s="82">
        <v>0</v>
      </c>
      <c r="N117" s="82">
        <v>0</v>
      </c>
      <c r="O117" s="82">
        <v>0</v>
      </c>
      <c r="P117" s="82">
        <v>0</v>
      </c>
      <c r="Q117" s="82">
        <v>0</v>
      </c>
      <c r="R117" s="82">
        <v>0</v>
      </c>
      <c r="S117" s="82">
        <v>0</v>
      </c>
      <c r="T117" s="82">
        <v>0</v>
      </c>
      <c r="U117" s="82">
        <v>0</v>
      </c>
      <c r="V117" s="82">
        <v>0</v>
      </c>
      <c r="W117" s="82">
        <v>0</v>
      </c>
      <c r="X117" s="82">
        <v>0</v>
      </c>
      <c r="Y117" s="82">
        <v>0</v>
      </c>
      <c r="Z117" s="82"/>
      <c r="AA117" s="82">
        <v>0</v>
      </c>
      <c r="AB117" s="82">
        <v>0</v>
      </c>
      <c r="AC117" s="82">
        <v>0</v>
      </c>
      <c r="AD117" s="82">
        <v>0</v>
      </c>
      <c r="AE117" s="82">
        <v>0</v>
      </c>
      <c r="AF117" s="82">
        <v>0</v>
      </c>
      <c r="AG117" s="82">
        <v>0</v>
      </c>
      <c r="AH117" s="82">
        <v>0</v>
      </c>
      <c r="AI117" s="82">
        <v>0</v>
      </c>
      <c r="AJ117" s="82">
        <v>0</v>
      </c>
      <c r="AK117" s="82">
        <v>0</v>
      </c>
      <c r="AL117" s="82">
        <v>0</v>
      </c>
      <c r="AM117" s="40"/>
      <c r="AN117" s="40"/>
      <c r="AO117" s="40"/>
      <c r="AP117" s="40"/>
      <c r="AQ117" s="40"/>
      <c r="AR117" s="40"/>
      <c r="AS117" s="40"/>
      <c r="AT117" s="40"/>
      <c r="AU117" s="40"/>
      <c r="AV117" s="40"/>
      <c r="AW117" s="40"/>
      <c r="AX117" s="40"/>
      <c r="AY117" s="40"/>
      <c r="AZ117" s="40"/>
      <c r="BA117" s="40"/>
      <c r="BB117" s="40"/>
      <c r="BC117" s="40"/>
      <c r="BD117" s="40"/>
      <c r="BE117" s="40"/>
      <c r="BF117" s="40"/>
      <c r="BG117" s="40"/>
      <c r="BH117" s="40"/>
      <c r="BI117" s="40"/>
      <c r="BJ117" s="40"/>
      <c r="BK117" s="40"/>
      <c r="BL117" s="40"/>
      <c r="BM117" s="40"/>
      <c r="BN117" s="40"/>
      <c r="BO117" s="40"/>
      <c r="BP117" s="40"/>
      <c r="BQ117" s="40"/>
      <c r="BR117" s="40"/>
      <c r="BS117" s="40"/>
      <c r="BT117" s="40"/>
      <c r="BU117" s="40"/>
      <c r="BV117" s="40"/>
      <c r="BW117" s="40"/>
      <c r="BX117" s="40"/>
      <c r="BY117" s="40"/>
      <c r="BZ117" s="40"/>
      <c r="CA117" s="40"/>
      <c r="CB117" s="40"/>
      <c r="CC117" s="40"/>
      <c r="CD117" s="40"/>
      <c r="CE117" s="40"/>
      <c r="CF117" s="40"/>
      <c r="CG117" s="40"/>
      <c r="CH117" s="40"/>
      <c r="CI117" s="40"/>
      <c r="CJ117" s="40"/>
      <c r="CK117" s="40"/>
      <c r="CL117" s="40"/>
      <c r="CM117" s="40"/>
      <c r="CN117" s="40"/>
      <c r="CO117" s="40"/>
      <c r="CP117" s="40"/>
      <c r="CQ117" s="40"/>
      <c r="CR117" s="40"/>
      <c r="CS117" s="40"/>
      <c r="CT117" s="40"/>
      <c r="CU117" s="40"/>
      <c r="CV117" s="40"/>
      <c r="CW117" s="40"/>
    </row>
    <row r="118" spans="1:101" s="20" customFormat="1">
      <c r="B118" s="20" t="s">
        <v>65</v>
      </c>
      <c r="C118" s="82">
        <v>0</v>
      </c>
      <c r="D118" s="82">
        <v>0</v>
      </c>
      <c r="E118" s="82">
        <v>0</v>
      </c>
      <c r="F118" s="82">
        <v>0</v>
      </c>
      <c r="G118" s="82">
        <v>0</v>
      </c>
      <c r="H118" s="82">
        <v>0</v>
      </c>
      <c r="I118" s="82">
        <v>0</v>
      </c>
      <c r="J118" s="82">
        <v>0</v>
      </c>
      <c r="K118" s="82">
        <v>0</v>
      </c>
      <c r="L118" s="83">
        <v>0</v>
      </c>
      <c r="M118" s="82">
        <v>0</v>
      </c>
      <c r="N118" s="82">
        <v>0</v>
      </c>
      <c r="O118" s="82">
        <v>0</v>
      </c>
      <c r="P118" s="82">
        <v>0</v>
      </c>
      <c r="Q118" s="82">
        <v>0</v>
      </c>
      <c r="R118" s="82">
        <v>0</v>
      </c>
      <c r="S118" s="82">
        <v>0</v>
      </c>
      <c r="T118" s="82">
        <v>0</v>
      </c>
      <c r="U118" s="82">
        <v>0</v>
      </c>
      <c r="V118" s="82">
        <v>0</v>
      </c>
      <c r="W118" s="82">
        <v>0</v>
      </c>
      <c r="X118" s="82">
        <v>0</v>
      </c>
      <c r="Y118" s="82">
        <v>0</v>
      </c>
      <c r="Z118" s="82"/>
      <c r="AA118" s="82">
        <v>0</v>
      </c>
      <c r="AB118" s="82">
        <v>0</v>
      </c>
      <c r="AC118" s="82">
        <v>0</v>
      </c>
      <c r="AD118" s="82">
        <v>0</v>
      </c>
      <c r="AE118" s="82">
        <v>0</v>
      </c>
      <c r="AF118" s="82">
        <v>0</v>
      </c>
      <c r="AG118" s="82">
        <v>0</v>
      </c>
      <c r="AH118" s="82">
        <v>0</v>
      </c>
      <c r="AI118" s="82">
        <v>0</v>
      </c>
      <c r="AJ118" s="82">
        <v>0</v>
      </c>
      <c r="AK118" s="82">
        <v>0</v>
      </c>
      <c r="AL118" s="82">
        <v>0</v>
      </c>
      <c r="AM118" s="40"/>
      <c r="AN118" s="40"/>
      <c r="AO118" s="40"/>
      <c r="AP118" s="40"/>
      <c r="AQ118" s="40"/>
      <c r="AR118" s="40"/>
      <c r="AS118" s="40"/>
      <c r="AT118" s="40"/>
      <c r="AU118" s="40"/>
      <c r="AV118" s="40"/>
      <c r="AW118" s="40"/>
      <c r="AX118" s="40"/>
      <c r="AY118" s="40"/>
      <c r="AZ118" s="40"/>
      <c r="BA118" s="40"/>
      <c r="BB118" s="40"/>
      <c r="BC118" s="40"/>
      <c r="BD118" s="40"/>
      <c r="BE118" s="40"/>
      <c r="BF118" s="40"/>
      <c r="BG118" s="40"/>
      <c r="BH118" s="40"/>
      <c r="BI118" s="40"/>
      <c r="BJ118" s="40"/>
      <c r="BK118" s="40"/>
      <c r="BL118" s="40"/>
      <c r="BM118" s="40"/>
      <c r="BN118" s="40"/>
      <c r="BO118" s="40"/>
      <c r="BP118" s="40"/>
      <c r="BQ118" s="40"/>
      <c r="BR118" s="40"/>
      <c r="BS118" s="40"/>
      <c r="BT118" s="40"/>
      <c r="BU118" s="40"/>
      <c r="BV118" s="40"/>
      <c r="BW118" s="40"/>
      <c r="BX118" s="40"/>
      <c r="BY118" s="40"/>
      <c r="BZ118" s="40"/>
      <c r="CA118" s="40"/>
      <c r="CB118" s="40"/>
      <c r="CC118" s="40"/>
      <c r="CD118" s="40"/>
      <c r="CE118" s="40"/>
      <c r="CF118" s="40"/>
      <c r="CG118" s="40"/>
      <c r="CH118" s="40"/>
      <c r="CI118" s="40"/>
      <c r="CJ118" s="40"/>
      <c r="CK118" s="40"/>
      <c r="CL118" s="40"/>
      <c r="CM118" s="40"/>
      <c r="CN118" s="40"/>
      <c r="CO118" s="40"/>
      <c r="CP118" s="40"/>
      <c r="CQ118" s="40"/>
      <c r="CR118" s="40"/>
      <c r="CS118" s="40"/>
      <c r="CT118" s="40"/>
      <c r="CU118" s="40"/>
      <c r="CV118" s="40"/>
      <c r="CW118" s="40"/>
    </row>
    <row r="119" spans="1:101" s="20" customFormat="1">
      <c r="B119" s="20" t="s">
        <v>66</v>
      </c>
      <c r="C119" s="82">
        <v>0</v>
      </c>
      <c r="D119" s="82">
        <v>0</v>
      </c>
      <c r="E119" s="82">
        <v>0</v>
      </c>
      <c r="F119" s="82">
        <v>0</v>
      </c>
      <c r="G119" s="82">
        <v>0</v>
      </c>
      <c r="H119" s="82">
        <v>0</v>
      </c>
      <c r="I119" s="82">
        <v>0</v>
      </c>
      <c r="J119" s="82">
        <v>0</v>
      </c>
      <c r="K119" s="82">
        <v>0</v>
      </c>
      <c r="L119" s="83">
        <v>0</v>
      </c>
      <c r="M119" s="82">
        <v>0</v>
      </c>
      <c r="N119" s="82">
        <v>0</v>
      </c>
      <c r="O119" s="82">
        <v>0</v>
      </c>
      <c r="P119" s="82">
        <v>0</v>
      </c>
      <c r="Q119" s="82">
        <v>0</v>
      </c>
      <c r="R119" s="82">
        <v>0</v>
      </c>
      <c r="S119" s="82">
        <v>0</v>
      </c>
      <c r="T119" s="82">
        <v>0</v>
      </c>
      <c r="U119" s="82">
        <v>0</v>
      </c>
      <c r="V119" s="82">
        <v>0</v>
      </c>
      <c r="W119" s="82">
        <v>0</v>
      </c>
      <c r="X119" s="82">
        <v>0</v>
      </c>
      <c r="Y119" s="82">
        <v>0</v>
      </c>
      <c r="Z119" s="82"/>
      <c r="AA119" s="82">
        <v>0</v>
      </c>
      <c r="AB119" s="82">
        <v>0</v>
      </c>
      <c r="AC119" s="82">
        <v>0</v>
      </c>
      <c r="AD119" s="82">
        <v>0</v>
      </c>
      <c r="AE119" s="82">
        <v>0</v>
      </c>
      <c r="AF119" s="82">
        <v>0</v>
      </c>
      <c r="AG119" s="82">
        <v>0</v>
      </c>
      <c r="AH119" s="82">
        <v>0</v>
      </c>
      <c r="AI119" s="82">
        <v>0</v>
      </c>
      <c r="AJ119" s="82">
        <v>0</v>
      </c>
      <c r="AK119" s="82">
        <v>0</v>
      </c>
      <c r="AL119" s="82">
        <v>0</v>
      </c>
      <c r="AM119" s="40"/>
      <c r="AN119" s="40"/>
      <c r="AO119" s="40"/>
      <c r="AP119" s="40"/>
      <c r="AQ119" s="40"/>
      <c r="AR119" s="40"/>
      <c r="AS119" s="40"/>
      <c r="AT119" s="40"/>
      <c r="AU119" s="40"/>
      <c r="AV119" s="40"/>
      <c r="AW119" s="40"/>
      <c r="AX119" s="40"/>
      <c r="AY119" s="40"/>
      <c r="AZ119" s="40"/>
      <c r="BA119" s="40"/>
      <c r="BB119" s="40"/>
      <c r="BC119" s="40"/>
      <c r="BD119" s="40"/>
      <c r="BE119" s="40"/>
      <c r="BF119" s="40"/>
      <c r="BG119" s="40"/>
      <c r="BH119" s="40"/>
      <c r="BI119" s="40"/>
      <c r="BJ119" s="40"/>
      <c r="BK119" s="40"/>
      <c r="BL119" s="40"/>
      <c r="BM119" s="40"/>
      <c r="BN119" s="40"/>
      <c r="BO119" s="40"/>
      <c r="BP119" s="40"/>
      <c r="BQ119" s="40"/>
      <c r="BR119" s="40"/>
      <c r="BS119" s="40"/>
      <c r="BT119" s="40"/>
      <c r="BU119" s="40"/>
      <c r="BV119" s="40"/>
      <c r="BW119" s="40"/>
      <c r="BX119" s="40"/>
      <c r="BY119" s="40"/>
      <c r="BZ119" s="40"/>
      <c r="CA119" s="40"/>
      <c r="CB119" s="40"/>
      <c r="CC119" s="40"/>
      <c r="CD119" s="40"/>
      <c r="CE119" s="40"/>
      <c r="CF119" s="40"/>
      <c r="CG119" s="40"/>
      <c r="CH119" s="40"/>
      <c r="CI119" s="40"/>
      <c r="CJ119" s="40"/>
      <c r="CK119" s="40"/>
      <c r="CL119" s="40"/>
      <c r="CM119" s="40"/>
      <c r="CN119" s="40"/>
      <c r="CO119" s="40"/>
      <c r="CP119" s="40"/>
      <c r="CQ119" s="40"/>
      <c r="CR119" s="40"/>
      <c r="CS119" s="40"/>
      <c r="CT119" s="40"/>
      <c r="CU119" s="40"/>
      <c r="CV119" s="40"/>
      <c r="CW119" s="40"/>
    </row>
    <row r="120" spans="1:101" s="20" customFormat="1">
      <c r="B120" s="20" t="s">
        <v>67</v>
      </c>
      <c r="C120" s="82">
        <v>0</v>
      </c>
      <c r="D120" s="82">
        <v>0</v>
      </c>
      <c r="E120" s="82">
        <v>0</v>
      </c>
      <c r="F120" s="82">
        <v>0</v>
      </c>
      <c r="G120" s="82">
        <v>0</v>
      </c>
      <c r="H120" s="82">
        <v>0</v>
      </c>
      <c r="I120" s="82">
        <v>0</v>
      </c>
      <c r="J120" s="82">
        <v>0</v>
      </c>
      <c r="K120" s="82">
        <v>0</v>
      </c>
      <c r="L120" s="83">
        <v>0</v>
      </c>
      <c r="M120" s="82">
        <v>0</v>
      </c>
      <c r="N120" s="82">
        <v>0</v>
      </c>
      <c r="O120" s="82">
        <v>0</v>
      </c>
      <c r="P120" s="82">
        <v>0</v>
      </c>
      <c r="Q120" s="82">
        <v>0</v>
      </c>
      <c r="R120" s="82">
        <v>0</v>
      </c>
      <c r="S120" s="82">
        <v>0</v>
      </c>
      <c r="T120" s="82">
        <v>0</v>
      </c>
      <c r="U120" s="82">
        <v>0</v>
      </c>
      <c r="V120" s="82">
        <v>0</v>
      </c>
      <c r="W120" s="82">
        <v>0</v>
      </c>
      <c r="X120" s="82">
        <v>0</v>
      </c>
      <c r="Y120" s="82">
        <v>0</v>
      </c>
      <c r="Z120" s="82"/>
      <c r="AA120" s="82">
        <v>0</v>
      </c>
      <c r="AB120" s="82">
        <v>0</v>
      </c>
      <c r="AC120" s="82">
        <v>0</v>
      </c>
      <c r="AD120" s="82">
        <v>0</v>
      </c>
      <c r="AE120" s="82">
        <v>0</v>
      </c>
      <c r="AF120" s="82">
        <v>0</v>
      </c>
      <c r="AG120" s="82">
        <v>0</v>
      </c>
      <c r="AH120" s="82">
        <v>0</v>
      </c>
      <c r="AI120" s="82">
        <v>0</v>
      </c>
      <c r="AJ120" s="82">
        <v>0</v>
      </c>
      <c r="AK120" s="82">
        <v>0</v>
      </c>
      <c r="AL120" s="82">
        <v>0</v>
      </c>
      <c r="AM120" s="40"/>
      <c r="AN120" s="40"/>
      <c r="AO120" s="40"/>
      <c r="AP120" s="40"/>
      <c r="AQ120" s="40"/>
      <c r="AR120" s="40"/>
      <c r="AS120" s="40"/>
      <c r="AT120" s="40"/>
      <c r="AU120" s="40"/>
      <c r="AV120" s="40"/>
      <c r="AW120" s="40"/>
      <c r="AX120" s="40"/>
      <c r="AY120" s="40"/>
      <c r="AZ120" s="40"/>
      <c r="BA120" s="40"/>
      <c r="BB120" s="40"/>
      <c r="BC120" s="40"/>
      <c r="BD120" s="40"/>
      <c r="BE120" s="40"/>
      <c r="BF120" s="40"/>
      <c r="BG120" s="40"/>
      <c r="BH120" s="40"/>
      <c r="BI120" s="40"/>
      <c r="BJ120" s="40"/>
      <c r="BK120" s="40"/>
      <c r="BL120" s="40"/>
      <c r="BM120" s="40"/>
      <c r="BN120" s="40"/>
      <c r="BO120" s="40"/>
      <c r="BP120" s="40"/>
      <c r="BQ120" s="40"/>
      <c r="BR120" s="40"/>
      <c r="BS120" s="40"/>
      <c r="BT120" s="40"/>
      <c r="BU120" s="40"/>
      <c r="BV120" s="40"/>
      <c r="BW120" s="40"/>
      <c r="BX120" s="40"/>
      <c r="BY120" s="40"/>
      <c r="BZ120" s="40"/>
      <c r="CA120" s="40"/>
      <c r="CB120" s="40"/>
      <c r="CC120" s="40"/>
      <c r="CD120" s="40"/>
      <c r="CE120" s="40"/>
      <c r="CF120" s="40"/>
      <c r="CG120" s="40"/>
      <c r="CH120" s="40"/>
      <c r="CI120" s="40"/>
      <c r="CJ120" s="40"/>
      <c r="CK120" s="40"/>
      <c r="CL120" s="40"/>
      <c r="CM120" s="40"/>
      <c r="CN120" s="40"/>
      <c r="CO120" s="40"/>
      <c r="CP120" s="40"/>
      <c r="CQ120" s="40"/>
      <c r="CR120" s="40"/>
      <c r="CS120" s="40"/>
      <c r="CT120" s="40"/>
      <c r="CU120" s="40"/>
      <c r="CV120" s="40"/>
      <c r="CW120" s="40"/>
    </row>
    <row r="121" spans="1:101" s="20" customFormat="1">
      <c r="B121" s="20" t="s">
        <v>68</v>
      </c>
      <c r="C121" s="82">
        <v>0</v>
      </c>
      <c r="D121" s="82">
        <v>0</v>
      </c>
      <c r="E121" s="82">
        <v>0</v>
      </c>
      <c r="F121" s="82">
        <v>0</v>
      </c>
      <c r="G121" s="82">
        <v>0</v>
      </c>
      <c r="H121" s="82">
        <v>0</v>
      </c>
      <c r="I121" s="82">
        <v>0</v>
      </c>
      <c r="J121" s="82">
        <v>0</v>
      </c>
      <c r="K121" s="82">
        <v>0</v>
      </c>
      <c r="L121" s="83">
        <v>0</v>
      </c>
      <c r="M121" s="82">
        <v>0</v>
      </c>
      <c r="N121" s="82">
        <v>0</v>
      </c>
      <c r="O121" s="82">
        <v>0</v>
      </c>
      <c r="P121" s="82">
        <v>0</v>
      </c>
      <c r="Q121" s="82">
        <v>0</v>
      </c>
      <c r="R121" s="82">
        <v>0</v>
      </c>
      <c r="S121" s="82">
        <v>0</v>
      </c>
      <c r="T121" s="82">
        <v>0</v>
      </c>
      <c r="U121" s="82">
        <v>0</v>
      </c>
      <c r="V121" s="82">
        <v>0</v>
      </c>
      <c r="W121" s="82">
        <v>0</v>
      </c>
      <c r="X121" s="82">
        <v>0</v>
      </c>
      <c r="Y121" s="82">
        <v>0</v>
      </c>
      <c r="Z121" s="82"/>
      <c r="AA121" s="82">
        <v>0</v>
      </c>
      <c r="AB121" s="82">
        <v>0</v>
      </c>
      <c r="AC121" s="82">
        <v>0</v>
      </c>
      <c r="AD121" s="82">
        <v>0</v>
      </c>
      <c r="AE121" s="82">
        <v>0</v>
      </c>
      <c r="AF121" s="82">
        <v>0</v>
      </c>
      <c r="AG121" s="82">
        <v>0</v>
      </c>
      <c r="AH121" s="82">
        <v>0</v>
      </c>
      <c r="AI121" s="82">
        <v>0</v>
      </c>
      <c r="AJ121" s="82">
        <v>0</v>
      </c>
      <c r="AK121" s="82">
        <v>0</v>
      </c>
      <c r="AL121" s="82">
        <v>0</v>
      </c>
      <c r="AM121" s="40"/>
      <c r="AN121" s="40"/>
      <c r="AO121" s="40"/>
      <c r="AP121" s="40"/>
      <c r="AQ121" s="40"/>
      <c r="AR121" s="40"/>
      <c r="AS121" s="40"/>
      <c r="AT121" s="40"/>
      <c r="AU121" s="40"/>
      <c r="AV121" s="40"/>
      <c r="AW121" s="40"/>
      <c r="AX121" s="40"/>
      <c r="AY121" s="40"/>
      <c r="AZ121" s="40"/>
      <c r="BA121" s="40"/>
      <c r="BB121" s="40"/>
      <c r="BC121" s="40"/>
      <c r="BD121" s="40"/>
      <c r="BE121" s="40"/>
      <c r="BF121" s="40"/>
      <c r="BG121" s="40"/>
      <c r="BH121" s="40"/>
      <c r="BI121" s="40"/>
      <c r="BJ121" s="40"/>
      <c r="BK121" s="40"/>
      <c r="BL121" s="40"/>
      <c r="BM121" s="40"/>
      <c r="BN121" s="40"/>
      <c r="BO121" s="40"/>
      <c r="BP121" s="40"/>
      <c r="BQ121" s="40"/>
      <c r="BR121" s="40"/>
      <c r="BS121" s="40"/>
      <c r="BT121" s="40"/>
      <c r="BU121" s="40"/>
      <c r="BV121" s="40"/>
      <c r="BW121" s="40"/>
      <c r="BX121" s="40"/>
      <c r="BY121" s="40"/>
      <c r="BZ121" s="40"/>
      <c r="CA121" s="40"/>
      <c r="CB121" s="40"/>
      <c r="CC121" s="40"/>
      <c r="CD121" s="40"/>
      <c r="CE121" s="40"/>
      <c r="CF121" s="40"/>
      <c r="CG121" s="40"/>
      <c r="CH121" s="40"/>
      <c r="CI121" s="40"/>
      <c r="CJ121" s="40"/>
      <c r="CK121" s="40"/>
      <c r="CL121" s="40"/>
      <c r="CM121" s="40"/>
      <c r="CN121" s="40"/>
      <c r="CO121" s="40"/>
      <c r="CP121" s="40"/>
      <c r="CQ121" s="40"/>
      <c r="CR121" s="40"/>
      <c r="CS121" s="40"/>
      <c r="CT121" s="40"/>
      <c r="CU121" s="40"/>
      <c r="CV121" s="40"/>
      <c r="CW121" s="40"/>
    </row>
    <row r="122" spans="1:101" s="20" customFormat="1">
      <c r="B122" s="20" t="s">
        <v>69</v>
      </c>
      <c r="C122" s="82">
        <v>0</v>
      </c>
      <c r="D122" s="82">
        <v>0</v>
      </c>
      <c r="E122" s="82">
        <v>0</v>
      </c>
      <c r="F122" s="82">
        <v>0</v>
      </c>
      <c r="G122" s="82">
        <v>0</v>
      </c>
      <c r="H122" s="82">
        <v>0</v>
      </c>
      <c r="I122" s="82">
        <v>0</v>
      </c>
      <c r="J122" s="82">
        <v>0</v>
      </c>
      <c r="K122" s="82">
        <v>0</v>
      </c>
      <c r="L122" s="83">
        <v>0</v>
      </c>
      <c r="M122" s="82">
        <v>0</v>
      </c>
      <c r="N122" s="82">
        <v>0</v>
      </c>
      <c r="O122" s="82">
        <v>0</v>
      </c>
      <c r="P122" s="82">
        <v>0</v>
      </c>
      <c r="Q122" s="82">
        <v>0</v>
      </c>
      <c r="R122" s="82">
        <v>0</v>
      </c>
      <c r="S122" s="82">
        <v>0</v>
      </c>
      <c r="T122" s="82">
        <v>0</v>
      </c>
      <c r="U122" s="82">
        <v>0</v>
      </c>
      <c r="V122" s="82">
        <v>0</v>
      </c>
      <c r="W122" s="82">
        <v>0</v>
      </c>
      <c r="X122" s="82">
        <v>0</v>
      </c>
      <c r="Y122" s="82">
        <v>0</v>
      </c>
      <c r="Z122" s="82"/>
      <c r="AA122" s="82">
        <v>0</v>
      </c>
      <c r="AB122" s="82">
        <v>0</v>
      </c>
      <c r="AC122" s="82">
        <v>0</v>
      </c>
      <c r="AD122" s="82">
        <v>0</v>
      </c>
      <c r="AE122" s="82">
        <v>0</v>
      </c>
      <c r="AF122" s="82">
        <v>0</v>
      </c>
      <c r="AG122" s="82">
        <v>0</v>
      </c>
      <c r="AH122" s="82">
        <v>0</v>
      </c>
      <c r="AI122" s="82">
        <v>0</v>
      </c>
      <c r="AJ122" s="82">
        <v>0</v>
      </c>
      <c r="AK122" s="82">
        <v>0</v>
      </c>
      <c r="AL122" s="82">
        <v>0</v>
      </c>
      <c r="AM122" s="40"/>
      <c r="AN122" s="40"/>
      <c r="AO122" s="40"/>
      <c r="AP122" s="40"/>
      <c r="AQ122" s="40"/>
      <c r="AR122" s="40"/>
      <c r="AS122" s="40"/>
      <c r="AT122" s="40"/>
      <c r="AU122" s="40"/>
      <c r="AV122" s="40"/>
      <c r="AW122" s="40"/>
      <c r="AX122" s="40"/>
      <c r="AY122" s="40"/>
      <c r="AZ122" s="40"/>
      <c r="BA122" s="40"/>
      <c r="BB122" s="40"/>
      <c r="BC122" s="40"/>
      <c r="BD122" s="40"/>
      <c r="BE122" s="40"/>
      <c r="BF122" s="40"/>
      <c r="BG122" s="40"/>
      <c r="BH122" s="40"/>
      <c r="BI122" s="40"/>
      <c r="BJ122" s="40"/>
      <c r="BK122" s="40"/>
      <c r="BL122" s="40"/>
      <c r="BM122" s="40"/>
      <c r="BN122" s="40"/>
      <c r="BO122" s="40"/>
      <c r="BP122" s="40"/>
      <c r="BQ122" s="40"/>
      <c r="BR122" s="40"/>
      <c r="BS122" s="40"/>
      <c r="BT122" s="40"/>
      <c r="BU122" s="40"/>
      <c r="BV122" s="40"/>
      <c r="BW122" s="40"/>
      <c r="BX122" s="40"/>
      <c r="BY122" s="40"/>
      <c r="BZ122" s="40"/>
      <c r="CA122" s="40"/>
      <c r="CB122" s="40"/>
      <c r="CC122" s="40"/>
      <c r="CD122" s="40"/>
      <c r="CE122" s="40"/>
      <c r="CF122" s="40"/>
      <c r="CG122" s="40"/>
      <c r="CH122" s="40"/>
      <c r="CI122" s="40"/>
      <c r="CJ122" s="40"/>
      <c r="CK122" s="40"/>
      <c r="CL122" s="40"/>
      <c r="CM122" s="40"/>
      <c r="CN122" s="40"/>
      <c r="CO122" s="40"/>
      <c r="CP122" s="40"/>
      <c r="CQ122" s="40"/>
      <c r="CR122" s="40"/>
      <c r="CS122" s="40"/>
      <c r="CT122" s="40"/>
      <c r="CU122" s="40"/>
      <c r="CV122" s="40"/>
      <c r="CW122" s="40"/>
    </row>
    <row r="123" spans="1:101" s="20" customFormat="1">
      <c r="B123" s="20" t="s">
        <v>70</v>
      </c>
      <c r="C123" s="82">
        <v>0</v>
      </c>
      <c r="D123" s="82">
        <v>0</v>
      </c>
      <c r="E123" s="82">
        <v>0</v>
      </c>
      <c r="F123" s="82">
        <v>0</v>
      </c>
      <c r="G123" s="82">
        <v>0</v>
      </c>
      <c r="H123" s="82">
        <v>0</v>
      </c>
      <c r="I123" s="82">
        <v>0</v>
      </c>
      <c r="J123" s="82">
        <v>0</v>
      </c>
      <c r="K123" s="82">
        <v>0</v>
      </c>
      <c r="L123" s="83">
        <v>0</v>
      </c>
      <c r="M123" s="82">
        <v>0</v>
      </c>
      <c r="N123" s="82">
        <v>0</v>
      </c>
      <c r="O123" s="82">
        <v>0</v>
      </c>
      <c r="P123" s="82">
        <v>0</v>
      </c>
      <c r="Q123" s="82">
        <v>0</v>
      </c>
      <c r="R123" s="82">
        <v>0</v>
      </c>
      <c r="S123" s="82">
        <v>0</v>
      </c>
      <c r="T123" s="82">
        <v>0</v>
      </c>
      <c r="U123" s="82">
        <v>0</v>
      </c>
      <c r="V123" s="82">
        <v>0</v>
      </c>
      <c r="W123" s="82">
        <v>0</v>
      </c>
      <c r="X123" s="82">
        <v>0</v>
      </c>
      <c r="Y123" s="82">
        <v>0</v>
      </c>
      <c r="Z123" s="82"/>
      <c r="AA123" s="82">
        <v>0</v>
      </c>
      <c r="AB123" s="82">
        <v>0</v>
      </c>
      <c r="AC123" s="82">
        <v>0</v>
      </c>
      <c r="AD123" s="82">
        <v>0</v>
      </c>
      <c r="AE123" s="82">
        <v>0</v>
      </c>
      <c r="AF123" s="82">
        <v>0</v>
      </c>
      <c r="AG123" s="82">
        <v>0</v>
      </c>
      <c r="AH123" s="82">
        <v>0</v>
      </c>
      <c r="AI123" s="82">
        <v>0</v>
      </c>
      <c r="AJ123" s="82">
        <v>0</v>
      </c>
      <c r="AK123" s="82">
        <v>0</v>
      </c>
      <c r="AL123" s="82">
        <v>0</v>
      </c>
      <c r="AM123" s="40"/>
      <c r="AN123" s="40"/>
      <c r="AO123" s="40"/>
      <c r="AP123" s="40"/>
      <c r="AQ123" s="40"/>
      <c r="AR123" s="40"/>
      <c r="AS123" s="40"/>
      <c r="AT123" s="40"/>
      <c r="AU123" s="40"/>
      <c r="AV123" s="40"/>
      <c r="AW123" s="40"/>
      <c r="AX123" s="40"/>
      <c r="AY123" s="40"/>
      <c r="AZ123" s="40"/>
      <c r="BA123" s="40"/>
      <c r="BB123" s="40"/>
      <c r="BC123" s="40"/>
      <c r="BD123" s="40"/>
      <c r="BE123" s="40"/>
      <c r="BF123" s="40"/>
      <c r="BG123" s="40"/>
      <c r="BH123" s="40"/>
      <c r="BI123" s="40"/>
      <c r="BJ123" s="40"/>
      <c r="BK123" s="40"/>
      <c r="BL123" s="40"/>
      <c r="BM123" s="40"/>
      <c r="BN123" s="40"/>
      <c r="BO123" s="40"/>
      <c r="BP123" s="40"/>
      <c r="BQ123" s="40"/>
      <c r="BR123" s="40"/>
      <c r="BS123" s="40"/>
      <c r="BT123" s="40"/>
      <c r="BU123" s="40"/>
      <c r="BV123" s="40"/>
      <c r="BW123" s="40"/>
      <c r="BX123" s="40"/>
      <c r="BY123" s="40"/>
      <c r="BZ123" s="40"/>
      <c r="CA123" s="40"/>
      <c r="CB123" s="40"/>
      <c r="CC123" s="40"/>
      <c r="CD123" s="40"/>
      <c r="CE123" s="40"/>
      <c r="CF123" s="40"/>
      <c r="CG123" s="40"/>
      <c r="CH123" s="40"/>
      <c r="CI123" s="40"/>
      <c r="CJ123" s="40"/>
      <c r="CK123" s="40"/>
      <c r="CL123" s="40"/>
      <c r="CM123" s="40"/>
      <c r="CN123" s="40"/>
      <c r="CO123" s="40"/>
      <c r="CP123" s="40"/>
      <c r="CQ123" s="40"/>
      <c r="CR123" s="40"/>
      <c r="CS123" s="40"/>
      <c r="CT123" s="40"/>
      <c r="CU123" s="40"/>
      <c r="CV123" s="40"/>
      <c r="CW123" s="40"/>
    </row>
    <row r="124" spans="1:101" s="20" customFormat="1">
      <c r="B124" s="20" t="s">
        <v>71</v>
      </c>
      <c r="C124" s="82">
        <v>0</v>
      </c>
      <c r="D124" s="82">
        <v>0</v>
      </c>
      <c r="E124" s="82">
        <v>0</v>
      </c>
      <c r="F124" s="82">
        <v>0</v>
      </c>
      <c r="G124" s="82">
        <v>0</v>
      </c>
      <c r="H124" s="82">
        <v>0</v>
      </c>
      <c r="I124" s="82">
        <v>0</v>
      </c>
      <c r="J124" s="82">
        <v>0</v>
      </c>
      <c r="K124" s="82">
        <v>0</v>
      </c>
      <c r="L124" s="83">
        <v>0</v>
      </c>
      <c r="M124" s="82">
        <v>0</v>
      </c>
      <c r="N124" s="82">
        <v>0</v>
      </c>
      <c r="O124" s="82">
        <v>0</v>
      </c>
      <c r="P124" s="82">
        <v>0</v>
      </c>
      <c r="Q124" s="82">
        <v>0</v>
      </c>
      <c r="R124" s="82">
        <v>0</v>
      </c>
      <c r="S124" s="82">
        <v>0</v>
      </c>
      <c r="T124" s="82">
        <v>0</v>
      </c>
      <c r="U124" s="82">
        <v>0</v>
      </c>
      <c r="V124" s="82">
        <v>0</v>
      </c>
      <c r="W124" s="82">
        <v>0</v>
      </c>
      <c r="X124" s="82">
        <v>0</v>
      </c>
      <c r="Y124" s="82">
        <v>0</v>
      </c>
      <c r="Z124" s="82"/>
      <c r="AA124" s="82">
        <v>0</v>
      </c>
      <c r="AB124" s="82">
        <v>0</v>
      </c>
      <c r="AC124" s="82">
        <v>0</v>
      </c>
      <c r="AD124" s="82">
        <v>0</v>
      </c>
      <c r="AE124" s="82">
        <v>0</v>
      </c>
      <c r="AF124" s="82">
        <v>0</v>
      </c>
      <c r="AG124" s="82">
        <v>0</v>
      </c>
      <c r="AH124" s="82">
        <v>0</v>
      </c>
      <c r="AI124" s="82">
        <v>0</v>
      </c>
      <c r="AJ124" s="82">
        <v>0</v>
      </c>
      <c r="AK124" s="82">
        <v>0</v>
      </c>
      <c r="AL124" s="82">
        <v>0</v>
      </c>
      <c r="AM124" s="40"/>
      <c r="AN124" s="40"/>
      <c r="AO124" s="40"/>
      <c r="AP124" s="40"/>
      <c r="AQ124" s="40"/>
      <c r="AR124" s="40"/>
      <c r="AS124" s="40"/>
      <c r="AT124" s="40"/>
      <c r="AU124" s="40"/>
      <c r="AV124" s="40"/>
      <c r="AW124" s="40"/>
      <c r="AX124" s="40"/>
      <c r="AY124" s="40"/>
      <c r="AZ124" s="40"/>
      <c r="BA124" s="40"/>
      <c r="BB124" s="40"/>
      <c r="BC124" s="40"/>
      <c r="BD124" s="40"/>
      <c r="BE124" s="40"/>
      <c r="BF124" s="40"/>
      <c r="BG124" s="40"/>
      <c r="BH124" s="40"/>
      <c r="BI124" s="40"/>
      <c r="BJ124" s="40"/>
      <c r="BK124" s="40"/>
      <c r="BL124" s="40"/>
      <c r="BM124" s="40"/>
      <c r="BN124" s="40"/>
      <c r="BO124" s="40"/>
      <c r="BP124" s="40"/>
      <c r="BQ124" s="40"/>
      <c r="BR124" s="40"/>
      <c r="BS124" s="40"/>
      <c r="BT124" s="40"/>
      <c r="BU124" s="40"/>
      <c r="BV124" s="40"/>
      <c r="BW124" s="40"/>
      <c r="BX124" s="40"/>
      <c r="BY124" s="40"/>
      <c r="BZ124" s="40"/>
      <c r="CA124" s="40"/>
      <c r="CB124" s="40"/>
      <c r="CC124" s="40"/>
      <c r="CD124" s="40"/>
      <c r="CE124" s="40"/>
      <c r="CF124" s="40"/>
      <c r="CG124" s="40"/>
      <c r="CH124" s="40"/>
      <c r="CI124" s="40"/>
      <c r="CJ124" s="40"/>
      <c r="CK124" s="40"/>
      <c r="CL124" s="40"/>
      <c r="CM124" s="40"/>
      <c r="CN124" s="40"/>
      <c r="CO124" s="40"/>
      <c r="CP124" s="40"/>
      <c r="CQ124" s="40"/>
      <c r="CR124" s="40"/>
      <c r="CS124" s="40"/>
      <c r="CT124" s="40"/>
      <c r="CU124" s="40"/>
      <c r="CV124" s="40"/>
      <c r="CW124" s="40"/>
    </row>
    <row r="125" spans="1:101" s="20" customFormat="1">
      <c r="C125" s="40"/>
      <c r="D125" s="40"/>
      <c r="E125" s="40"/>
      <c r="F125" s="40"/>
      <c r="G125" s="40"/>
      <c r="H125" s="40"/>
      <c r="I125" s="40"/>
      <c r="J125" s="40"/>
      <c r="K125" s="40"/>
      <c r="L125" s="40"/>
      <c r="M125" s="40"/>
      <c r="N125" s="40"/>
      <c r="O125" s="40"/>
      <c r="P125" s="40"/>
      <c r="Q125" s="40"/>
      <c r="R125" s="40"/>
      <c r="S125" s="40"/>
      <c r="T125" s="40"/>
      <c r="U125" s="40"/>
      <c r="V125" s="40"/>
      <c r="W125" s="40"/>
      <c r="X125" s="40"/>
      <c r="Y125" s="40"/>
      <c r="Z125" s="40"/>
      <c r="AA125" s="40"/>
      <c r="AB125" s="40"/>
      <c r="AC125" s="40"/>
      <c r="AD125" s="40"/>
      <c r="AE125" s="40"/>
      <c r="AF125" s="40"/>
      <c r="AG125" s="40"/>
      <c r="AH125" s="40"/>
      <c r="AI125" s="40"/>
      <c r="AJ125" s="40"/>
      <c r="AK125" s="40"/>
      <c r="AL125" s="40"/>
      <c r="AM125" s="40"/>
      <c r="AN125" s="40"/>
      <c r="AO125" s="40"/>
      <c r="AP125" s="40"/>
      <c r="AQ125" s="40"/>
      <c r="AR125" s="40"/>
      <c r="AS125" s="40"/>
      <c r="AT125" s="40"/>
      <c r="AU125" s="40"/>
      <c r="AV125" s="40"/>
      <c r="AW125" s="40"/>
      <c r="AX125" s="40"/>
      <c r="AY125" s="40"/>
      <c r="AZ125" s="40"/>
      <c r="BA125" s="40"/>
      <c r="BB125" s="40"/>
      <c r="BC125" s="40"/>
      <c r="BD125" s="40"/>
      <c r="BE125" s="40"/>
      <c r="BF125" s="40"/>
      <c r="BG125" s="40"/>
      <c r="BH125" s="40"/>
      <c r="BI125" s="40"/>
      <c r="BJ125" s="40"/>
      <c r="BK125" s="40"/>
      <c r="BL125" s="40"/>
      <c r="BM125" s="40"/>
      <c r="BN125" s="40"/>
      <c r="BO125" s="40"/>
      <c r="BP125" s="40"/>
      <c r="BQ125" s="40"/>
      <c r="BR125" s="40"/>
      <c r="BS125" s="40"/>
      <c r="BT125" s="40"/>
      <c r="BU125" s="40"/>
      <c r="BV125" s="40"/>
      <c r="BW125" s="40"/>
      <c r="BX125" s="40"/>
      <c r="BY125" s="40"/>
      <c r="BZ125" s="40"/>
      <c r="CA125" s="40"/>
      <c r="CB125" s="40"/>
      <c r="CC125" s="40"/>
      <c r="CD125" s="40"/>
      <c r="CE125" s="40"/>
      <c r="CF125" s="40"/>
      <c r="CG125" s="40"/>
      <c r="CH125" s="40"/>
      <c r="CI125" s="40"/>
      <c r="CJ125" s="40"/>
      <c r="CK125" s="40"/>
      <c r="CL125" s="40"/>
      <c r="CM125" s="40"/>
      <c r="CN125" s="40"/>
      <c r="CO125" s="40"/>
      <c r="CP125" s="40"/>
      <c r="CQ125" s="40"/>
      <c r="CR125" s="40"/>
      <c r="CS125" s="40"/>
      <c r="CT125" s="40"/>
      <c r="CU125" s="40"/>
      <c r="CV125" s="40"/>
      <c r="CW125" s="40"/>
    </row>
    <row r="126" spans="1:101" s="20" customFormat="1">
      <c r="C126" s="40"/>
      <c r="D126" s="40"/>
      <c r="E126" s="40"/>
      <c r="F126" s="40"/>
      <c r="G126" s="40"/>
      <c r="H126" s="40"/>
      <c r="I126" s="40"/>
      <c r="J126" s="40"/>
      <c r="K126" s="40"/>
      <c r="L126" s="40"/>
      <c r="M126" s="40"/>
      <c r="N126" s="40"/>
      <c r="O126" s="40"/>
      <c r="P126" s="40"/>
      <c r="Q126" s="40"/>
      <c r="R126" s="40"/>
      <c r="S126" s="40"/>
      <c r="T126" s="40"/>
      <c r="U126" s="40"/>
      <c r="V126" s="40"/>
      <c r="W126" s="40"/>
      <c r="X126" s="40"/>
      <c r="Y126" s="40"/>
      <c r="Z126" s="40"/>
      <c r="AA126" s="40"/>
      <c r="AB126" s="40"/>
      <c r="AC126" s="40"/>
      <c r="AD126" s="40"/>
      <c r="AE126" s="40"/>
      <c r="AF126" s="40"/>
      <c r="AG126" s="40"/>
      <c r="AH126" s="40"/>
      <c r="AI126" s="40"/>
      <c r="AJ126" s="40"/>
      <c r="AK126" s="40"/>
      <c r="AL126" s="40"/>
      <c r="AM126" s="40"/>
      <c r="AN126" s="40"/>
      <c r="AO126" s="40"/>
      <c r="AP126" s="40"/>
      <c r="AQ126" s="40"/>
      <c r="AR126" s="40"/>
      <c r="AS126" s="40"/>
      <c r="AT126" s="40"/>
      <c r="AU126" s="40"/>
      <c r="AV126" s="40"/>
      <c r="AW126" s="40"/>
      <c r="AX126" s="40"/>
      <c r="AY126" s="40"/>
      <c r="AZ126" s="40"/>
      <c r="BA126" s="40"/>
      <c r="BB126" s="40"/>
      <c r="BC126" s="40"/>
      <c r="BD126" s="40"/>
      <c r="BE126" s="40"/>
      <c r="BF126" s="40"/>
      <c r="BG126" s="40"/>
      <c r="BH126" s="40"/>
      <c r="BI126" s="40"/>
      <c r="BJ126" s="40"/>
      <c r="BK126" s="40"/>
      <c r="BL126" s="40"/>
      <c r="BM126" s="40"/>
      <c r="BN126" s="40"/>
      <c r="BO126" s="40"/>
      <c r="BP126" s="40"/>
      <c r="BQ126" s="40"/>
      <c r="BR126" s="40"/>
      <c r="BS126" s="40"/>
      <c r="BT126" s="40"/>
      <c r="BU126" s="40"/>
      <c r="BV126" s="40"/>
      <c r="BW126" s="40"/>
      <c r="BX126" s="40"/>
      <c r="BY126" s="40"/>
      <c r="BZ126" s="40"/>
      <c r="CA126" s="40"/>
      <c r="CB126" s="40"/>
      <c r="CC126" s="40"/>
      <c r="CD126" s="40"/>
      <c r="CE126" s="40"/>
      <c r="CF126" s="40"/>
      <c r="CG126" s="40"/>
      <c r="CH126" s="40"/>
      <c r="CI126" s="40"/>
      <c r="CJ126" s="40"/>
      <c r="CK126" s="40"/>
      <c r="CL126" s="40"/>
      <c r="CM126" s="40"/>
      <c r="CN126" s="40"/>
      <c r="CO126" s="40"/>
      <c r="CP126" s="40"/>
      <c r="CQ126" s="40"/>
      <c r="CR126" s="40"/>
      <c r="CS126" s="40"/>
      <c r="CT126" s="40"/>
      <c r="CU126" s="40"/>
      <c r="CV126" s="40"/>
      <c r="CW126" s="40"/>
    </row>
    <row r="127" spans="1:101" s="20" customFormat="1" ht="13.5" thickBot="1">
      <c r="A127" s="51" t="s">
        <v>254</v>
      </c>
      <c r="B127" s="53"/>
      <c r="C127" s="40"/>
      <c r="D127" s="40"/>
      <c r="E127" s="40"/>
      <c r="F127" s="40"/>
      <c r="G127" s="40"/>
      <c r="H127" s="40"/>
      <c r="I127" s="40"/>
      <c r="J127" s="40"/>
      <c r="K127" s="40"/>
      <c r="L127" s="40"/>
      <c r="M127" s="40"/>
      <c r="N127" s="40"/>
      <c r="O127" s="40"/>
      <c r="P127" s="40"/>
      <c r="Q127" s="40"/>
      <c r="R127" s="40"/>
      <c r="S127" s="40"/>
      <c r="T127" s="40"/>
      <c r="U127" s="40"/>
      <c r="V127" s="40"/>
      <c r="W127" s="40"/>
      <c r="X127" s="40"/>
      <c r="Y127" s="40"/>
      <c r="Z127" s="40"/>
      <c r="AA127" s="40"/>
      <c r="AB127" s="40"/>
      <c r="AC127" s="40"/>
      <c r="AD127" s="40"/>
      <c r="AE127" s="40"/>
      <c r="AF127" s="40"/>
      <c r="AG127" s="40"/>
      <c r="AH127" s="40"/>
      <c r="AI127" s="40"/>
      <c r="AJ127" s="40"/>
      <c r="AK127" s="40"/>
      <c r="AL127" s="40"/>
      <c r="AM127" s="40"/>
      <c r="AN127" s="40"/>
      <c r="AO127" s="40"/>
      <c r="AP127" s="40"/>
      <c r="AQ127" s="40"/>
      <c r="AR127" s="40"/>
      <c r="AS127" s="40"/>
      <c r="AT127" s="40"/>
      <c r="AU127" s="40"/>
      <c r="AV127" s="40"/>
      <c r="AW127" s="40"/>
      <c r="AX127" s="40"/>
      <c r="AY127" s="40"/>
      <c r="AZ127" s="40"/>
      <c r="BA127" s="40"/>
      <c r="BB127" s="40"/>
      <c r="BC127" s="40"/>
      <c r="BD127" s="40"/>
      <c r="BE127" s="40"/>
      <c r="BF127" s="40"/>
      <c r="BG127" s="40"/>
      <c r="BH127" s="40"/>
      <c r="BI127" s="40"/>
      <c r="BJ127" s="40"/>
      <c r="BK127" s="40"/>
      <c r="BL127" s="40"/>
      <c r="BM127" s="40"/>
      <c r="BN127" s="40"/>
      <c r="BO127" s="40"/>
      <c r="BP127" s="40"/>
      <c r="BQ127" s="40"/>
      <c r="BR127" s="40"/>
      <c r="BS127" s="40"/>
      <c r="BT127" s="40"/>
      <c r="BU127" s="40"/>
      <c r="BV127" s="40"/>
      <c r="BW127" s="40"/>
      <c r="BX127" s="40"/>
      <c r="BY127" s="40"/>
      <c r="BZ127" s="40"/>
      <c r="CA127" s="40"/>
      <c r="CB127" s="40"/>
      <c r="CC127" s="40"/>
      <c r="CD127" s="40"/>
      <c r="CE127" s="40"/>
      <c r="CF127" s="40"/>
      <c r="CG127" s="40"/>
      <c r="CH127" s="40"/>
      <c r="CI127" s="40"/>
      <c r="CJ127" s="40"/>
      <c r="CK127" s="40"/>
      <c r="CL127" s="40"/>
      <c r="CM127" s="40"/>
      <c r="CN127" s="40"/>
      <c r="CO127" s="40"/>
      <c r="CP127" s="40"/>
      <c r="CQ127" s="40"/>
      <c r="CR127" s="40"/>
      <c r="CS127" s="40"/>
      <c r="CT127" s="40"/>
      <c r="CU127" s="40"/>
      <c r="CV127" s="40"/>
      <c r="CW127" s="40"/>
    </row>
    <row r="128" spans="1:101" s="20" customFormat="1" ht="13.5" thickBot="1">
      <c r="A128" s="84"/>
      <c r="B128" s="85"/>
      <c r="C128" s="86"/>
      <c r="D128" s="86"/>
      <c r="E128" s="86"/>
      <c r="F128" s="86"/>
      <c r="G128" s="86"/>
      <c r="H128" s="86"/>
      <c r="I128" s="86"/>
      <c r="J128" s="86"/>
      <c r="K128" s="86"/>
      <c r="L128" s="86"/>
      <c r="M128" s="86"/>
      <c r="N128" s="86"/>
      <c r="O128" s="87" t="s">
        <v>363</v>
      </c>
      <c r="P128" s="88"/>
      <c r="Q128" s="88"/>
      <c r="R128" s="88"/>
      <c r="S128" s="88"/>
      <c r="T128" s="88"/>
      <c r="U128" s="88"/>
      <c r="V128" s="88"/>
      <c r="W128" s="88"/>
      <c r="X128" s="88"/>
      <c r="Y128" s="88"/>
      <c r="Z128" s="77"/>
      <c r="AA128" s="86"/>
      <c r="AB128" s="87" t="s">
        <v>364</v>
      </c>
      <c r="AC128" s="88"/>
      <c r="AD128" s="88"/>
      <c r="AE128" s="88"/>
      <c r="AF128" s="88"/>
      <c r="AG128" s="88"/>
      <c r="AH128" s="88"/>
      <c r="AI128" s="88"/>
      <c r="AJ128" s="88"/>
      <c r="AK128" s="88"/>
      <c r="AL128" s="88"/>
      <c r="AM128" s="77"/>
      <c r="AN128" s="40"/>
      <c r="AO128" s="40"/>
      <c r="AP128" s="40"/>
      <c r="AQ128" s="40"/>
      <c r="AR128" s="40"/>
      <c r="AS128" s="40"/>
      <c r="AT128" s="40"/>
      <c r="AU128" s="40"/>
      <c r="AV128" s="40"/>
      <c r="AW128" s="40"/>
      <c r="AX128" s="40"/>
      <c r="AY128" s="40"/>
      <c r="AZ128" s="40"/>
      <c r="BA128" s="40"/>
      <c r="BB128" s="40"/>
      <c r="BC128" s="40"/>
      <c r="BD128" s="40"/>
      <c r="BE128" s="40"/>
      <c r="BF128" s="40"/>
      <c r="BG128" s="40"/>
      <c r="BH128" s="40"/>
      <c r="BI128" s="40"/>
      <c r="BJ128" s="40"/>
      <c r="BK128" s="40"/>
      <c r="BL128" s="40"/>
      <c r="BM128" s="40"/>
      <c r="BN128" s="40"/>
      <c r="BO128" s="40"/>
      <c r="BP128" s="40"/>
      <c r="BQ128" s="40"/>
      <c r="BR128" s="40"/>
      <c r="BS128" s="40"/>
      <c r="BT128" s="40"/>
      <c r="BU128" s="40"/>
      <c r="BV128" s="40"/>
      <c r="BW128" s="40"/>
      <c r="BX128" s="40"/>
      <c r="BY128" s="40"/>
      <c r="BZ128" s="40"/>
      <c r="CA128" s="40"/>
      <c r="CB128" s="40"/>
      <c r="CC128" s="40"/>
      <c r="CD128" s="40"/>
      <c r="CE128" s="40"/>
      <c r="CF128" s="40"/>
      <c r="CG128" s="40"/>
      <c r="CH128" s="40"/>
      <c r="CI128" s="40"/>
      <c r="CJ128" s="40"/>
      <c r="CK128" s="40"/>
      <c r="CL128" s="40"/>
      <c r="CM128" s="40"/>
      <c r="CN128" s="40"/>
      <c r="CO128" s="40"/>
      <c r="CP128" s="40"/>
      <c r="CQ128" s="40"/>
      <c r="CR128" s="40"/>
      <c r="CS128" s="40"/>
      <c r="CT128" s="40"/>
      <c r="CU128" s="40"/>
      <c r="CV128" s="40"/>
      <c r="CW128" s="40"/>
    </row>
    <row r="129" spans="1:101" s="20" customFormat="1" ht="102">
      <c r="A129" s="69" t="s">
        <v>147</v>
      </c>
      <c r="B129" s="70" t="s">
        <v>148</v>
      </c>
      <c r="C129" s="71" t="s">
        <v>49</v>
      </c>
      <c r="D129" s="71" t="s">
        <v>231</v>
      </c>
      <c r="E129" s="71" t="s">
        <v>232</v>
      </c>
      <c r="F129" s="71" t="s">
        <v>233</v>
      </c>
      <c r="G129" s="71" t="s">
        <v>234</v>
      </c>
      <c r="H129" s="71" t="s">
        <v>235</v>
      </c>
      <c r="I129" s="71" t="s">
        <v>236</v>
      </c>
      <c r="J129" s="71" t="s">
        <v>237</v>
      </c>
      <c r="K129" s="71" t="s">
        <v>48</v>
      </c>
      <c r="L129" s="71" t="s">
        <v>210</v>
      </c>
      <c r="M129" s="71" t="s">
        <v>238</v>
      </c>
      <c r="N129" s="71" t="s">
        <v>365</v>
      </c>
      <c r="O129" s="71" t="s">
        <v>239</v>
      </c>
      <c r="P129" s="71" t="s">
        <v>240</v>
      </c>
      <c r="Q129" s="71" t="s">
        <v>241</v>
      </c>
      <c r="R129" s="71" t="s">
        <v>242</v>
      </c>
      <c r="S129" s="71" t="s">
        <v>243</v>
      </c>
      <c r="T129" s="71" t="s">
        <v>244</v>
      </c>
      <c r="U129" s="71" t="s">
        <v>245</v>
      </c>
      <c r="V129" s="71" t="s">
        <v>246</v>
      </c>
      <c r="W129" s="71" t="s">
        <v>247</v>
      </c>
      <c r="X129" s="71" t="s">
        <v>248</v>
      </c>
      <c r="Y129" s="71" t="s">
        <v>249</v>
      </c>
      <c r="Z129" s="71" t="s">
        <v>250</v>
      </c>
      <c r="AA129" s="71"/>
      <c r="AB129" s="71" t="s">
        <v>239</v>
      </c>
      <c r="AC129" s="71" t="s">
        <v>240</v>
      </c>
      <c r="AD129" s="71" t="s">
        <v>241</v>
      </c>
      <c r="AE129" s="71" t="s">
        <v>242</v>
      </c>
      <c r="AF129" s="71" t="s">
        <v>243</v>
      </c>
      <c r="AG129" s="71" t="s">
        <v>244</v>
      </c>
      <c r="AH129" s="71" t="s">
        <v>245</v>
      </c>
      <c r="AI129" s="71" t="s">
        <v>246</v>
      </c>
      <c r="AJ129" s="71" t="s">
        <v>247</v>
      </c>
      <c r="AK129" s="71" t="s">
        <v>248</v>
      </c>
      <c r="AL129" s="71" t="s">
        <v>249</v>
      </c>
      <c r="AM129" s="71" t="s">
        <v>250</v>
      </c>
      <c r="AN129" s="40"/>
      <c r="AO129" s="40"/>
      <c r="AP129" s="40"/>
      <c r="AQ129" s="40"/>
      <c r="AR129" s="40"/>
      <c r="AS129" s="40"/>
      <c r="AT129" s="40"/>
      <c r="AU129" s="40"/>
      <c r="AV129" s="40"/>
      <c r="AW129" s="40"/>
      <c r="AX129" s="40"/>
      <c r="AY129" s="40"/>
      <c r="AZ129" s="40"/>
      <c r="BA129" s="40"/>
      <c r="BB129" s="40"/>
      <c r="BC129" s="40"/>
      <c r="BD129" s="40"/>
      <c r="BE129" s="40"/>
      <c r="BF129" s="40"/>
      <c r="BG129" s="40"/>
      <c r="BH129" s="40"/>
      <c r="BI129" s="40"/>
      <c r="BJ129" s="40"/>
      <c r="BK129" s="40"/>
      <c r="BL129" s="40"/>
      <c r="BM129" s="40"/>
      <c r="BN129" s="40"/>
      <c r="BO129" s="40"/>
      <c r="BP129" s="40"/>
      <c r="BQ129" s="40"/>
      <c r="BR129" s="40"/>
      <c r="BS129" s="40"/>
      <c r="BT129" s="40"/>
      <c r="BU129" s="40"/>
      <c r="BV129" s="40"/>
      <c r="BW129" s="40"/>
      <c r="BX129" s="40"/>
      <c r="BY129" s="40"/>
      <c r="BZ129" s="40"/>
      <c r="CA129" s="40"/>
      <c r="CB129" s="40"/>
      <c r="CC129" s="40"/>
      <c r="CD129" s="40"/>
      <c r="CE129" s="40"/>
      <c r="CF129" s="40"/>
      <c r="CG129" s="40"/>
      <c r="CH129" s="40"/>
      <c r="CI129" s="40"/>
      <c r="CJ129" s="40"/>
      <c r="CK129" s="40"/>
      <c r="CL129" s="40"/>
      <c r="CM129" s="40"/>
      <c r="CN129" s="40"/>
      <c r="CO129" s="40"/>
      <c r="CP129" s="40"/>
      <c r="CQ129" s="40"/>
      <c r="CR129" s="40"/>
      <c r="CS129" s="40"/>
      <c r="CT129" s="40"/>
      <c r="CU129" s="40"/>
      <c r="CV129" s="40"/>
      <c r="CW129" s="40"/>
    </row>
    <row r="130" spans="1:101" s="20" customFormat="1">
      <c r="A130" s="20" t="s">
        <v>718</v>
      </c>
      <c r="C130" s="45">
        <v>9.7064520427386292</v>
      </c>
      <c r="D130" s="45">
        <v>0.84856001731881181</v>
      </c>
      <c r="E130" s="45">
        <v>0.16971200346376236</v>
      </c>
      <c r="F130" s="45">
        <v>1.0182720207825742</v>
      </c>
      <c r="G130" s="45">
        <v>1.7473820028896574</v>
      </c>
      <c r="H130" s="45">
        <v>6.0343460340089488</v>
      </c>
      <c r="I130" s="45">
        <v>918.98284386295654</v>
      </c>
      <c r="J130" s="45">
        <v>-2.1214997079262097</v>
      </c>
      <c r="K130" s="45">
        <v>5.5913181938628913</v>
      </c>
      <c r="L130" s="73">
        <v>3.4533639605020023</v>
      </c>
      <c r="M130" s="45">
        <v>9.2212151593223393E-2</v>
      </c>
      <c r="N130" s="45">
        <v>1.308708423632645E-3</v>
      </c>
      <c r="O130" s="45">
        <v>0.57336613605185915</v>
      </c>
      <c r="P130" s="45">
        <v>0.52859113782036626</v>
      </c>
      <c r="Q130" s="45">
        <v>0.60958647289330403</v>
      </c>
      <c r="R130" s="45">
        <v>0.56062112453959811</v>
      </c>
      <c r="S130" s="45">
        <v>0.58457994443017358</v>
      </c>
      <c r="T130" s="45">
        <v>0.59506207830683622</v>
      </c>
      <c r="U130" s="45">
        <v>0.57774091799918836</v>
      </c>
      <c r="V130" s="45">
        <v>0.62085694351659859</v>
      </c>
      <c r="W130" s="45">
        <v>0.54613484622779018</v>
      </c>
      <c r="X130" s="45">
        <v>0.60177586367504754</v>
      </c>
      <c r="Y130" s="45">
        <v>0.54097737909678034</v>
      </c>
      <c r="Z130" s="45">
        <v>0.56117585866625674</v>
      </c>
      <c r="AA130" s="45"/>
      <c r="AB130" s="45">
        <v>0.23545959208121334</v>
      </c>
      <c r="AC130" s="45">
        <v>0.20714860758704468</v>
      </c>
      <c r="AD130" s="45">
        <v>0.20371177905551416</v>
      </c>
      <c r="AE130" s="45">
        <v>0.2294906085096611</v>
      </c>
      <c r="AF130" s="45">
        <v>0.24621936000095271</v>
      </c>
      <c r="AG130" s="45">
        <v>0.23231333279717031</v>
      </c>
      <c r="AH130" s="45">
        <v>0.26999296527231947</v>
      </c>
      <c r="AI130" s="45">
        <v>0.23601482610715749</v>
      </c>
      <c r="AJ130" s="45">
        <v>0.26147950053251162</v>
      </c>
      <c r="AK130" s="45">
        <v>0.21962799139790526</v>
      </c>
      <c r="AL130" s="45">
        <v>0.22964090841203819</v>
      </c>
      <c r="AM130" s="40">
        <v>0.23488386776134221</v>
      </c>
      <c r="AN130" s="40"/>
      <c r="AO130" s="40"/>
      <c r="AP130" s="40"/>
      <c r="AQ130" s="40"/>
      <c r="AR130" s="40"/>
      <c r="AS130" s="40"/>
      <c r="AT130" s="40"/>
      <c r="AU130" s="40"/>
      <c r="AV130" s="40"/>
      <c r="AW130" s="40"/>
      <c r="AX130" s="40"/>
      <c r="AY130" s="40"/>
      <c r="AZ130" s="40"/>
      <c r="BA130" s="40"/>
      <c r="BB130" s="40"/>
      <c r="BC130" s="40"/>
      <c r="BD130" s="40"/>
      <c r="BE130" s="40"/>
      <c r="BF130" s="40"/>
      <c r="BG130" s="40"/>
      <c r="BH130" s="40"/>
      <c r="BI130" s="40"/>
      <c r="BJ130" s="40"/>
      <c r="BK130" s="40"/>
      <c r="BL130" s="40"/>
      <c r="BM130" s="40"/>
      <c r="BN130" s="40"/>
      <c r="BO130" s="40"/>
      <c r="BP130" s="40"/>
      <c r="BQ130" s="40"/>
      <c r="BR130" s="40"/>
      <c r="BS130" s="40"/>
      <c r="BT130" s="40"/>
      <c r="BU130" s="40"/>
      <c r="BV130" s="40"/>
      <c r="BW130" s="40"/>
      <c r="BX130" s="40"/>
      <c r="BY130" s="40"/>
      <c r="BZ130" s="40"/>
      <c r="CA130" s="40"/>
      <c r="CB130" s="40"/>
      <c r="CC130" s="40"/>
      <c r="CD130" s="40"/>
      <c r="CE130" s="40"/>
      <c r="CF130" s="40"/>
      <c r="CG130" s="40"/>
      <c r="CH130" s="40"/>
      <c r="CI130" s="40"/>
      <c r="CJ130" s="40"/>
      <c r="CK130" s="40"/>
      <c r="CL130" s="40"/>
      <c r="CM130" s="40"/>
      <c r="CN130" s="40"/>
      <c r="CO130" s="40"/>
      <c r="CP130" s="40"/>
      <c r="CQ130" s="40"/>
      <c r="CR130" s="40"/>
      <c r="CS130" s="40"/>
      <c r="CT130" s="40"/>
      <c r="CU130" s="40"/>
      <c r="CV130" s="40"/>
      <c r="CW130" s="40"/>
    </row>
    <row r="131" spans="1:101" s="20" customFormat="1">
      <c r="A131" s="20" t="s">
        <v>719</v>
      </c>
      <c r="C131" s="45">
        <v>9.0815283596679972</v>
      </c>
      <c r="D131" s="45">
        <v>0.79392777383845026</v>
      </c>
      <c r="E131" s="45">
        <v>0.15878555476769007</v>
      </c>
      <c r="F131" s="45">
        <v>0.95271332860614033</v>
      </c>
      <c r="G131" s="45">
        <v>1.634881534936071</v>
      </c>
      <c r="H131" s="45">
        <v>5.645840972438422</v>
      </c>
      <c r="I131" s="45">
        <v>918.98284386295677</v>
      </c>
      <c r="J131" s="45">
        <v>-2.1214997079262039</v>
      </c>
      <c r="K131" s="45">
        <v>5.5913181938628984</v>
      </c>
      <c r="L131" s="73">
        <v>3.4533639605020019</v>
      </c>
      <c r="M131" s="45">
        <v>8.627532141637051E-2</v>
      </c>
      <c r="N131" s="45">
        <v>1.2244507685635203E-3</v>
      </c>
      <c r="O131" s="45">
        <v>0.53645150690499643</v>
      </c>
      <c r="P131" s="45">
        <v>0.49455922593013879</v>
      </c>
      <c r="Q131" s="45">
        <v>0.57033989524441908</v>
      </c>
      <c r="R131" s="45">
        <v>0.52452704851553966</v>
      </c>
      <c r="S131" s="45">
        <v>0.54694334453620697</v>
      </c>
      <c r="T131" s="45">
        <v>0.556750614551203</v>
      </c>
      <c r="U131" s="45">
        <v>0.54054463033950151</v>
      </c>
      <c r="V131" s="45">
        <v>0.58088474707509641</v>
      </c>
      <c r="W131" s="45">
        <v>0.51097343008364882</v>
      </c>
      <c r="X131" s="45">
        <v>0.56303215099249693</v>
      </c>
      <c r="Y131" s="45">
        <v>0.50614801253580644</v>
      </c>
      <c r="Z131" s="45">
        <v>0.52504606758462324</v>
      </c>
      <c r="AA131" s="45"/>
      <c r="AB131" s="45">
        <v>0.22030016257496254</v>
      </c>
      <c r="AC131" s="45">
        <v>0.19381190430697318</v>
      </c>
      <c r="AD131" s="45">
        <v>0.19059634669241102</v>
      </c>
      <c r="AE131" s="45">
        <v>0.21471547587947767</v>
      </c>
      <c r="AF131" s="45">
        <v>0.23036719191547828</v>
      </c>
      <c r="AG131" s="45">
        <v>0.21735646669215222</v>
      </c>
      <c r="AH131" s="45">
        <v>0.25261019785965177</v>
      </c>
      <c r="AI131" s="45">
        <v>0.22081964935866705</v>
      </c>
      <c r="AJ131" s="45">
        <v>0.24464484953946528</v>
      </c>
      <c r="AK131" s="45">
        <v>0.20548783671672483</v>
      </c>
      <c r="AL131" s="45">
        <v>0.21485609912882592</v>
      </c>
      <c r="AM131" s="40">
        <v>0.21976150470953046</v>
      </c>
      <c r="AN131" s="40"/>
      <c r="AO131" s="40"/>
      <c r="AP131" s="40"/>
      <c r="AQ131" s="40"/>
      <c r="AR131" s="40"/>
      <c r="AS131" s="40"/>
      <c r="AT131" s="40"/>
      <c r="AU131" s="40"/>
      <c r="AV131" s="40"/>
      <c r="AW131" s="40"/>
      <c r="AX131" s="40"/>
      <c r="AY131" s="40"/>
      <c r="AZ131" s="40"/>
      <c r="BA131" s="40"/>
      <c r="BB131" s="40"/>
      <c r="BC131" s="40"/>
      <c r="BD131" s="40"/>
      <c r="BE131" s="40"/>
      <c r="BF131" s="40"/>
      <c r="BG131" s="40"/>
      <c r="BH131" s="40"/>
      <c r="BI131" s="40"/>
      <c r="BJ131" s="40"/>
      <c r="BK131" s="40"/>
      <c r="BL131" s="40"/>
      <c r="BM131" s="40"/>
      <c r="BN131" s="40"/>
      <c r="BO131" s="40"/>
      <c r="BP131" s="40"/>
      <c r="BQ131" s="40"/>
      <c r="BR131" s="40"/>
      <c r="BS131" s="40"/>
      <c r="BT131" s="40"/>
      <c r="BU131" s="40"/>
      <c r="BV131" s="40"/>
      <c r="BW131" s="40"/>
      <c r="BX131" s="40"/>
      <c r="BY131" s="40"/>
      <c r="BZ131" s="40"/>
      <c r="CA131" s="40"/>
      <c r="CB131" s="40"/>
      <c r="CC131" s="40"/>
      <c r="CD131" s="40"/>
      <c r="CE131" s="40"/>
      <c r="CF131" s="40"/>
      <c r="CG131" s="40"/>
      <c r="CH131" s="40"/>
      <c r="CI131" s="40"/>
      <c r="CJ131" s="40"/>
      <c r="CK131" s="40"/>
      <c r="CL131" s="40"/>
      <c r="CM131" s="40"/>
      <c r="CN131" s="40"/>
      <c r="CO131" s="40"/>
      <c r="CP131" s="40"/>
      <c r="CQ131" s="40"/>
      <c r="CR131" s="40"/>
      <c r="CS131" s="40"/>
      <c r="CT131" s="40"/>
      <c r="CU131" s="40"/>
      <c r="CV131" s="40"/>
      <c r="CW131" s="40"/>
    </row>
    <row r="132" spans="1:101" s="20" customFormat="1">
      <c r="A132" s="20" t="s">
        <v>720</v>
      </c>
      <c r="C132" s="45">
        <v>9.7064520427386292</v>
      </c>
      <c r="D132" s="45">
        <v>0.95773147581723928</v>
      </c>
      <c r="E132" s="45">
        <v>0.19154629516344787</v>
      </c>
      <c r="F132" s="45">
        <v>1.1492777709806872</v>
      </c>
      <c r="G132" s="45">
        <v>1.972191371603639</v>
      </c>
      <c r="H132" s="45">
        <v>6.0343460340089488</v>
      </c>
      <c r="I132" s="45">
        <v>1037.2145485767294</v>
      </c>
      <c r="J132" s="45">
        <v>-1.409578493694543</v>
      </c>
      <c r="K132" s="45">
        <v>7.2955317177553614</v>
      </c>
      <c r="L132" s="73">
        <v>3.0597162734274961</v>
      </c>
      <c r="M132" s="45">
        <v>9.2212151593223393E-2</v>
      </c>
      <c r="N132" s="45">
        <v>1.308708423632645E-3</v>
      </c>
      <c r="O132" s="45">
        <v>0.57336613605185915</v>
      </c>
      <c r="P132" s="45">
        <v>0.52859113782036626</v>
      </c>
      <c r="Q132" s="45">
        <v>0.60958647289330403</v>
      </c>
      <c r="R132" s="45">
        <v>0.56062112453959811</v>
      </c>
      <c r="S132" s="45">
        <v>0.58457994443017358</v>
      </c>
      <c r="T132" s="45">
        <v>0.59506207830683622</v>
      </c>
      <c r="U132" s="45">
        <v>0.57774091799918836</v>
      </c>
      <c r="V132" s="45">
        <v>0.62085694351659859</v>
      </c>
      <c r="W132" s="45">
        <v>0.54613484622779018</v>
      </c>
      <c r="X132" s="45">
        <v>0.60177586367504754</v>
      </c>
      <c r="Y132" s="45">
        <v>0.54097737909678034</v>
      </c>
      <c r="Z132" s="45">
        <v>0.56117585866625674</v>
      </c>
      <c r="AA132" s="45"/>
      <c r="AB132" s="45">
        <v>0.23545959208121334</v>
      </c>
      <c r="AC132" s="45">
        <v>0.20714860758704468</v>
      </c>
      <c r="AD132" s="45">
        <v>0.20371177905551416</v>
      </c>
      <c r="AE132" s="45">
        <v>0.2294906085096611</v>
      </c>
      <c r="AF132" s="45">
        <v>0.24621936000095271</v>
      </c>
      <c r="AG132" s="45">
        <v>0.23231333279717031</v>
      </c>
      <c r="AH132" s="45">
        <v>0.26999296527231947</v>
      </c>
      <c r="AI132" s="45">
        <v>0.23601482610715749</v>
      </c>
      <c r="AJ132" s="45">
        <v>0.26147950053251162</v>
      </c>
      <c r="AK132" s="45">
        <v>0.21962799139790526</v>
      </c>
      <c r="AL132" s="45">
        <v>0.22964090841203819</v>
      </c>
      <c r="AM132" s="40">
        <v>0.23488386776134221</v>
      </c>
      <c r="AN132" s="40"/>
      <c r="AO132" s="40"/>
      <c r="AP132" s="40"/>
      <c r="AQ132" s="40"/>
      <c r="AR132" s="40"/>
      <c r="AS132" s="40"/>
      <c r="AT132" s="40"/>
      <c r="AU132" s="40"/>
      <c r="AV132" s="40"/>
      <c r="AW132" s="40"/>
      <c r="AX132" s="40"/>
      <c r="AY132" s="40"/>
      <c r="AZ132" s="40"/>
      <c r="BA132" s="40"/>
      <c r="BB132" s="40"/>
      <c r="BC132" s="40"/>
      <c r="BD132" s="40"/>
      <c r="BE132" s="40"/>
      <c r="BF132" s="40"/>
      <c r="BG132" s="40"/>
      <c r="BH132" s="40"/>
      <c r="BI132" s="40"/>
      <c r="BJ132" s="40"/>
      <c r="BK132" s="40"/>
      <c r="BL132" s="40"/>
      <c r="BM132" s="40"/>
      <c r="BN132" s="40"/>
      <c r="BO132" s="40"/>
      <c r="BP132" s="40"/>
      <c r="BQ132" s="40"/>
      <c r="BR132" s="40"/>
      <c r="BS132" s="40"/>
      <c r="BT132" s="40"/>
      <c r="BU132" s="40"/>
      <c r="BV132" s="40"/>
      <c r="BW132" s="40"/>
      <c r="BX132" s="40"/>
      <c r="BY132" s="40"/>
      <c r="BZ132" s="40"/>
      <c r="CA132" s="40"/>
      <c r="CB132" s="40"/>
      <c r="CC132" s="40"/>
      <c r="CD132" s="40"/>
      <c r="CE132" s="40"/>
      <c r="CF132" s="40"/>
      <c r="CG132" s="40"/>
      <c r="CH132" s="40"/>
      <c r="CI132" s="40"/>
      <c r="CJ132" s="40"/>
      <c r="CK132" s="40"/>
      <c r="CL132" s="40"/>
      <c r="CM132" s="40"/>
      <c r="CN132" s="40"/>
      <c r="CO132" s="40"/>
      <c r="CP132" s="40"/>
      <c r="CQ132" s="40"/>
      <c r="CR132" s="40"/>
      <c r="CS132" s="40"/>
      <c r="CT132" s="40"/>
      <c r="CU132" s="40"/>
      <c r="CV132" s="40"/>
      <c r="CW132" s="40"/>
    </row>
    <row r="133" spans="1:101" s="20" customFormat="1">
      <c r="A133" s="20" t="s">
        <v>721</v>
      </c>
      <c r="C133" s="45">
        <v>36.151029046868807</v>
      </c>
      <c r="D133" s="45">
        <v>4.4245667498943506</v>
      </c>
      <c r="E133" s="45">
        <v>0.88491334997887017</v>
      </c>
      <c r="F133" s="45">
        <v>5.3094800998732206</v>
      </c>
      <c r="G133" s="45">
        <v>9.11120975718163</v>
      </c>
      <c r="H133" s="45">
        <v>22.474516722875155</v>
      </c>
      <c r="I133" s="45">
        <v>1286.57598140814</v>
      </c>
      <c r="J133" s="45">
        <v>9.1928183162206217E-2</v>
      </c>
      <c r="K133" s="45">
        <v>10.88987324566695</v>
      </c>
      <c r="L133" s="73">
        <v>2.4666885432157142</v>
      </c>
      <c r="M133" s="45">
        <v>0.34343796848146135</v>
      </c>
      <c r="N133" s="45">
        <v>4.874196671276915E-3</v>
      </c>
      <c r="O133" s="45">
        <v>2.1354636841180383</v>
      </c>
      <c r="P133" s="45">
        <v>1.968702208914427</v>
      </c>
      <c r="Q133" s="45">
        <v>2.2703638972419475</v>
      </c>
      <c r="R133" s="45">
        <v>2.087995744302984</v>
      </c>
      <c r="S133" s="45">
        <v>2.1772287606491418</v>
      </c>
      <c r="T133" s="45">
        <v>2.2162687646155637</v>
      </c>
      <c r="U133" s="45">
        <v>2.1517572658052755</v>
      </c>
      <c r="V133" s="45">
        <v>2.3123400085007888</v>
      </c>
      <c r="W133" s="45">
        <v>2.0340425731828562</v>
      </c>
      <c r="X133" s="45">
        <v>2.2412738075284602</v>
      </c>
      <c r="Y133" s="45">
        <v>2.0148339330700265</v>
      </c>
      <c r="Z133" s="45">
        <v>2.0900618143188692</v>
      </c>
      <c r="AA133" s="45"/>
      <c r="AB133" s="45">
        <v>0.876953444493625</v>
      </c>
      <c r="AC133" s="45">
        <v>0.77151108323869044</v>
      </c>
      <c r="AD133" s="45">
        <v>0.75871084608453754</v>
      </c>
      <c r="AE133" s="45">
        <v>0.85472236587444039</v>
      </c>
      <c r="AF133" s="45">
        <v>0.91702747781613625</v>
      </c>
      <c r="AG133" s="45">
        <v>0.86523541299605955</v>
      </c>
      <c r="AH133" s="45">
        <v>1.0055706747463595</v>
      </c>
      <c r="AI133" s="45">
        <v>0.87902137635084088</v>
      </c>
      <c r="AJ133" s="45">
        <v>0.97386284682497903</v>
      </c>
      <c r="AK133" s="45">
        <v>0.81798971051125235</v>
      </c>
      <c r="AL133" s="45">
        <v>0.85528214777133238</v>
      </c>
      <c r="AM133" s="40">
        <v>0.87480919791217504</v>
      </c>
      <c r="AN133" s="40"/>
      <c r="AO133" s="40"/>
      <c r="AP133" s="40"/>
      <c r="AQ133" s="40"/>
      <c r="AR133" s="40"/>
      <c r="AS133" s="40"/>
      <c r="AT133" s="40"/>
      <c r="AU133" s="40"/>
      <c r="AV133" s="40"/>
      <c r="AW133" s="40"/>
      <c r="AX133" s="40"/>
      <c r="AY133" s="40"/>
      <c r="AZ133" s="40"/>
      <c r="BA133" s="40"/>
      <c r="BB133" s="40"/>
      <c r="BC133" s="40"/>
      <c r="BD133" s="40"/>
      <c r="BE133" s="40"/>
      <c r="BF133" s="40"/>
      <c r="BG133" s="40"/>
      <c r="BH133" s="40"/>
      <c r="BI133" s="40"/>
      <c r="BJ133" s="40"/>
      <c r="BK133" s="40"/>
      <c r="BL133" s="40"/>
      <c r="BM133" s="40"/>
      <c r="BN133" s="40"/>
      <c r="BO133" s="40"/>
      <c r="BP133" s="40"/>
      <c r="BQ133" s="40"/>
      <c r="BR133" s="40"/>
      <c r="BS133" s="40"/>
      <c r="BT133" s="40"/>
      <c r="BU133" s="40"/>
      <c r="BV133" s="40"/>
      <c r="BW133" s="40"/>
      <c r="BX133" s="40"/>
      <c r="BY133" s="40"/>
      <c r="BZ133" s="40"/>
      <c r="CA133" s="40"/>
      <c r="CB133" s="40"/>
      <c r="CC133" s="40"/>
      <c r="CD133" s="40"/>
      <c r="CE133" s="40"/>
      <c r="CF133" s="40"/>
      <c r="CG133" s="40"/>
      <c r="CH133" s="40"/>
      <c r="CI133" s="40"/>
      <c r="CJ133" s="40"/>
      <c r="CK133" s="40"/>
      <c r="CL133" s="40"/>
      <c r="CM133" s="40"/>
      <c r="CN133" s="40"/>
      <c r="CO133" s="40"/>
      <c r="CP133" s="40"/>
      <c r="CQ133" s="40"/>
      <c r="CR133" s="40"/>
      <c r="CS133" s="40"/>
      <c r="CT133" s="40"/>
      <c r="CU133" s="40"/>
      <c r="CV133" s="40"/>
      <c r="CW133" s="40"/>
    </row>
    <row r="134" spans="1:101" s="20" customFormat="1">
      <c r="A134" s="20" t="s">
        <v>722</v>
      </c>
      <c r="C134" s="45">
        <v>36.151029046868807</v>
      </c>
      <c r="D134" s="45">
        <v>4.4245667498943497</v>
      </c>
      <c r="E134" s="45">
        <v>0.88491334997886995</v>
      </c>
      <c r="F134" s="45">
        <v>5.3094800998732197</v>
      </c>
      <c r="G134" s="45">
        <v>9.11120975718163</v>
      </c>
      <c r="H134" s="45">
        <v>22.474516722875155</v>
      </c>
      <c r="I134" s="45">
        <v>1286.5759814081398</v>
      </c>
      <c r="J134" s="45">
        <v>9.1928183162206217E-2</v>
      </c>
      <c r="K134" s="45">
        <v>10.88987324566695</v>
      </c>
      <c r="L134" s="73">
        <v>2.4666885432157142</v>
      </c>
      <c r="M134" s="45">
        <v>0.34343796848146135</v>
      </c>
      <c r="N134" s="45">
        <v>4.874196671276915E-3</v>
      </c>
      <c r="O134" s="45">
        <v>2.1354636841180383</v>
      </c>
      <c r="P134" s="45">
        <v>1.968702208914427</v>
      </c>
      <c r="Q134" s="45">
        <v>2.2703638972419475</v>
      </c>
      <c r="R134" s="45">
        <v>2.087995744302984</v>
      </c>
      <c r="S134" s="45">
        <v>2.1772287606491418</v>
      </c>
      <c r="T134" s="45">
        <v>2.2162687646155637</v>
      </c>
      <c r="U134" s="45">
        <v>2.1517572658052755</v>
      </c>
      <c r="V134" s="45">
        <v>2.3123400085007888</v>
      </c>
      <c r="W134" s="45">
        <v>2.0340425731828562</v>
      </c>
      <c r="X134" s="45">
        <v>2.2412738075284602</v>
      </c>
      <c r="Y134" s="45">
        <v>2.0148339330700265</v>
      </c>
      <c r="Z134" s="45">
        <v>2.0900618143188692</v>
      </c>
      <c r="AA134" s="45"/>
      <c r="AB134" s="45">
        <v>0.876953444493625</v>
      </c>
      <c r="AC134" s="45">
        <v>0.77151108323869044</v>
      </c>
      <c r="AD134" s="45">
        <v>0.75871084608453754</v>
      </c>
      <c r="AE134" s="45">
        <v>0.85472236587444039</v>
      </c>
      <c r="AF134" s="45">
        <v>0.91702747781613625</v>
      </c>
      <c r="AG134" s="45">
        <v>0.86523541299605955</v>
      </c>
      <c r="AH134" s="45">
        <v>1.0055706747463595</v>
      </c>
      <c r="AI134" s="45">
        <v>0.87902137635084088</v>
      </c>
      <c r="AJ134" s="45">
        <v>0.97386284682497903</v>
      </c>
      <c r="AK134" s="45">
        <v>0.81798971051125235</v>
      </c>
      <c r="AL134" s="45">
        <v>0.85528214777133238</v>
      </c>
      <c r="AM134" s="40">
        <v>0.87480919791217504</v>
      </c>
      <c r="AN134" s="40"/>
      <c r="AO134" s="40"/>
      <c r="AP134" s="40"/>
      <c r="AQ134" s="40"/>
      <c r="AR134" s="40"/>
      <c r="AS134" s="40"/>
      <c r="AT134" s="40"/>
      <c r="AU134" s="40"/>
      <c r="AV134" s="40"/>
      <c r="AW134" s="40"/>
      <c r="AX134" s="40"/>
      <c r="AY134" s="40"/>
      <c r="AZ134" s="40"/>
      <c r="BA134" s="40"/>
      <c r="BB134" s="40"/>
      <c r="BC134" s="40"/>
      <c r="BD134" s="40"/>
      <c r="BE134" s="40"/>
      <c r="BF134" s="40"/>
      <c r="BG134" s="40"/>
      <c r="BH134" s="40"/>
      <c r="BI134" s="40"/>
      <c r="BJ134" s="40"/>
      <c r="BK134" s="40"/>
      <c r="BL134" s="40"/>
      <c r="BM134" s="40"/>
      <c r="BN134" s="40"/>
      <c r="BO134" s="40"/>
      <c r="BP134" s="40"/>
      <c r="BQ134" s="40"/>
      <c r="BR134" s="40"/>
      <c r="BS134" s="40"/>
      <c r="BT134" s="40"/>
      <c r="BU134" s="40"/>
      <c r="BV134" s="40"/>
      <c r="BW134" s="40"/>
      <c r="BX134" s="40"/>
      <c r="BY134" s="40"/>
      <c r="BZ134" s="40"/>
      <c r="CA134" s="40"/>
      <c r="CB134" s="40"/>
      <c r="CC134" s="40"/>
      <c r="CD134" s="40"/>
      <c r="CE134" s="40"/>
      <c r="CF134" s="40"/>
      <c r="CG134" s="40"/>
      <c r="CH134" s="40"/>
      <c r="CI134" s="40"/>
      <c r="CJ134" s="40"/>
      <c r="CK134" s="40"/>
      <c r="CL134" s="40"/>
      <c r="CM134" s="40"/>
      <c r="CN134" s="40"/>
      <c r="CO134" s="40"/>
      <c r="CP134" s="40"/>
      <c r="CQ134" s="40"/>
      <c r="CR134" s="40"/>
      <c r="CS134" s="40"/>
      <c r="CT134" s="40"/>
      <c r="CU134" s="40"/>
      <c r="CV134" s="40"/>
      <c r="CW134" s="40"/>
    </row>
    <row r="135" spans="1:101" s="20" customFormat="1">
      <c r="A135" s="20" t="s">
        <v>723</v>
      </c>
      <c r="C135" s="45">
        <v>29.073100063190239</v>
      </c>
      <c r="D135" s="45">
        <v>5.3374361082157593</v>
      </c>
      <c r="E135" s="45">
        <v>1.0674872216431519</v>
      </c>
      <c r="F135" s="45">
        <v>6.404923329858911</v>
      </c>
      <c r="G135" s="45">
        <v>10.991019617608927</v>
      </c>
      <c r="H135" s="45">
        <v>18.074281446010069</v>
      </c>
      <c r="I135" s="45">
        <v>1929.8639721122101</v>
      </c>
      <c r="J135" s="45">
        <v>3.9654269925669174</v>
      </c>
      <c r="K135" s="45">
        <v>20.162344586324032</v>
      </c>
      <c r="L135" s="73">
        <v>1.6444590288104763</v>
      </c>
      <c r="M135" s="45">
        <v>0.27619701807700342</v>
      </c>
      <c r="N135" s="45">
        <v>3.9198886252444437E-3</v>
      </c>
      <c r="O135" s="45">
        <v>1.7173660337353522</v>
      </c>
      <c r="P135" s="45">
        <v>1.5832544141464837</v>
      </c>
      <c r="Q135" s="45">
        <v>1.8258544363645659</v>
      </c>
      <c r="R135" s="45">
        <v>1.6791917355086716</v>
      </c>
      <c r="S135" s="45">
        <v>1.7509540195036508</v>
      </c>
      <c r="T135" s="45">
        <v>1.7823504685594052</v>
      </c>
      <c r="U135" s="45">
        <v>1.7304695315684755</v>
      </c>
      <c r="V135" s="45">
        <v>1.8596121388440641</v>
      </c>
      <c r="W135" s="45">
        <v>1.6358019348845101</v>
      </c>
      <c r="X135" s="45">
        <v>1.8024598301421282</v>
      </c>
      <c r="Y135" s="45">
        <v>1.6203541113839928</v>
      </c>
      <c r="Z135" s="45">
        <v>1.6808532943050065</v>
      </c>
      <c r="AA135" s="45"/>
      <c r="AB135" s="45">
        <v>0.70525669433829852</v>
      </c>
      <c r="AC135" s="45">
        <v>0.62045865675852774</v>
      </c>
      <c r="AD135" s="45">
        <v>0.61016454935890763</v>
      </c>
      <c r="AE135" s="45">
        <v>0.68737818879506041</v>
      </c>
      <c r="AF135" s="45">
        <v>0.73748472245917163</v>
      </c>
      <c r="AG135" s="45">
        <v>0.69583290997435543</v>
      </c>
      <c r="AH135" s="45">
        <v>0.80869224523617822</v>
      </c>
      <c r="AI135" s="45">
        <v>0.70691975045022137</v>
      </c>
      <c r="AJ135" s="45">
        <v>0.7831924219047437</v>
      </c>
      <c r="AK135" s="45">
        <v>0.65783733772893715</v>
      </c>
      <c r="AL135" s="45">
        <v>0.68782837224850524</v>
      </c>
      <c r="AM135" s="40">
        <v>0.7035322649910225</v>
      </c>
      <c r="AN135" s="40"/>
      <c r="AO135" s="40"/>
      <c r="AP135" s="40"/>
      <c r="AQ135" s="40"/>
      <c r="AR135" s="40"/>
      <c r="AS135" s="40"/>
      <c r="AT135" s="40"/>
      <c r="AU135" s="40"/>
      <c r="AV135" s="40"/>
      <c r="AW135" s="40"/>
      <c r="AX135" s="40"/>
      <c r="AY135" s="40"/>
      <c r="AZ135" s="40"/>
      <c r="BA135" s="40"/>
      <c r="BB135" s="40"/>
      <c r="BC135" s="40"/>
      <c r="BD135" s="40"/>
      <c r="BE135" s="40"/>
      <c r="BF135" s="40"/>
      <c r="BG135" s="40"/>
      <c r="BH135" s="40"/>
      <c r="BI135" s="40"/>
      <c r="BJ135" s="40"/>
      <c r="BK135" s="40"/>
      <c r="BL135" s="40"/>
      <c r="BM135" s="40"/>
      <c r="BN135" s="40"/>
      <c r="BO135" s="40"/>
      <c r="BP135" s="40"/>
      <c r="BQ135" s="40"/>
      <c r="BR135" s="40"/>
      <c r="BS135" s="40"/>
      <c r="BT135" s="40"/>
      <c r="BU135" s="40"/>
      <c r="BV135" s="40"/>
      <c r="BW135" s="40"/>
      <c r="BX135" s="40"/>
      <c r="BY135" s="40"/>
      <c r="BZ135" s="40"/>
      <c r="CA135" s="40"/>
      <c r="CB135" s="40"/>
      <c r="CC135" s="40"/>
      <c r="CD135" s="40"/>
      <c r="CE135" s="40"/>
      <c r="CF135" s="40"/>
      <c r="CG135" s="40"/>
      <c r="CH135" s="40"/>
      <c r="CI135" s="40"/>
      <c r="CJ135" s="40"/>
      <c r="CK135" s="40"/>
      <c r="CL135" s="40"/>
      <c r="CM135" s="40"/>
      <c r="CN135" s="40"/>
      <c r="CO135" s="40"/>
      <c r="CP135" s="40"/>
      <c r="CQ135" s="40"/>
      <c r="CR135" s="40"/>
      <c r="CS135" s="40"/>
      <c r="CT135" s="40"/>
      <c r="CU135" s="40"/>
      <c r="CV135" s="40"/>
      <c r="CW135" s="40"/>
    </row>
    <row r="136" spans="1:101" s="20" customFormat="1">
      <c r="A136" s="20" t="s">
        <v>724</v>
      </c>
      <c r="C136" s="45">
        <v>8.1318701961856377</v>
      </c>
      <c r="D136" s="45">
        <v>1.6587818490520578</v>
      </c>
      <c r="E136" s="45">
        <v>0.33175636981041157</v>
      </c>
      <c r="F136" s="45">
        <v>1.9905382188624694</v>
      </c>
      <c r="G136" s="45">
        <v>3.4158167844297469</v>
      </c>
      <c r="H136" s="45">
        <v>5.0554536767260734</v>
      </c>
      <c r="I136" s="45">
        <v>2144.2933023468995</v>
      </c>
      <c r="J136" s="45">
        <v>5.2565932623684901</v>
      </c>
      <c r="K136" s="45">
        <v>23.253168366543058</v>
      </c>
      <c r="L136" s="73">
        <v>1.4800131259294269</v>
      </c>
      <c r="M136" s="45">
        <v>7.725348499795559E-2</v>
      </c>
      <c r="N136" s="45">
        <v>1.0964095818715583E-3</v>
      </c>
      <c r="O136" s="45">
        <v>0.48035461080243685</v>
      </c>
      <c r="P136" s="45">
        <v>0.44284301830192813</v>
      </c>
      <c r="Q136" s="45">
        <v>0.5106992801378295</v>
      </c>
      <c r="R136" s="45">
        <v>0.46967709662833329</v>
      </c>
      <c r="S136" s="45">
        <v>0.48974931380368136</v>
      </c>
      <c r="T136" s="45">
        <v>0.49853103463110021</v>
      </c>
      <c r="U136" s="45">
        <v>0.48401971508314162</v>
      </c>
      <c r="V136" s="45">
        <v>0.5201414536276906</v>
      </c>
      <c r="W136" s="45">
        <v>0.45754078416949123</v>
      </c>
      <c r="X136" s="45">
        <v>0.50415570890950323</v>
      </c>
      <c r="Y136" s="45">
        <v>0.45321996199205716</v>
      </c>
      <c r="Z136" s="45">
        <v>0.47014184171660239</v>
      </c>
      <c r="AA136" s="45"/>
      <c r="AB136" s="45">
        <v>0.19726330803680717</v>
      </c>
      <c r="AC136" s="45">
        <v>0.17354493493620221</v>
      </c>
      <c r="AD136" s="45">
        <v>0.17066562915259603</v>
      </c>
      <c r="AE136" s="45">
        <v>0.19226261371582309</v>
      </c>
      <c r="AF136" s="45">
        <v>0.20627762507862052</v>
      </c>
      <c r="AG136" s="45">
        <v>0.19462743532155258</v>
      </c>
      <c r="AH136" s="45">
        <v>0.22619467317311293</v>
      </c>
      <c r="AI136" s="45">
        <v>0.19772847193063808</v>
      </c>
      <c r="AJ136" s="45">
        <v>0.21906226373255816</v>
      </c>
      <c r="AK136" s="45">
        <v>0.18399991156736131</v>
      </c>
      <c r="AL136" s="45">
        <v>0.19238853194951427</v>
      </c>
      <c r="AM136" s="40">
        <v>0.19678097778705522</v>
      </c>
      <c r="AN136" s="40"/>
      <c r="AO136" s="40"/>
      <c r="AP136" s="40"/>
      <c r="AQ136" s="40"/>
      <c r="AR136" s="40"/>
      <c r="AS136" s="40"/>
      <c r="AT136" s="40"/>
      <c r="AU136" s="40"/>
      <c r="AV136" s="40"/>
      <c r="AW136" s="40"/>
      <c r="AX136" s="40"/>
      <c r="AY136" s="40"/>
      <c r="AZ136" s="40"/>
      <c r="BA136" s="40"/>
      <c r="BB136" s="40"/>
      <c r="BC136" s="40"/>
      <c r="BD136" s="40"/>
      <c r="BE136" s="40"/>
      <c r="BF136" s="40"/>
      <c r="BG136" s="40"/>
      <c r="BH136" s="40"/>
      <c r="BI136" s="40"/>
      <c r="BJ136" s="40"/>
      <c r="BK136" s="40"/>
      <c r="BL136" s="40"/>
      <c r="BM136" s="40"/>
      <c r="BN136" s="40"/>
      <c r="BO136" s="40"/>
      <c r="BP136" s="40"/>
      <c r="BQ136" s="40"/>
      <c r="BR136" s="40"/>
      <c r="BS136" s="40"/>
      <c r="BT136" s="40"/>
      <c r="BU136" s="40"/>
      <c r="BV136" s="40"/>
      <c r="BW136" s="40"/>
      <c r="BX136" s="40"/>
      <c r="BY136" s="40"/>
      <c r="BZ136" s="40"/>
      <c r="CA136" s="40"/>
      <c r="CB136" s="40"/>
      <c r="CC136" s="40"/>
      <c r="CD136" s="40"/>
      <c r="CE136" s="40"/>
      <c r="CF136" s="40"/>
      <c r="CG136" s="40"/>
      <c r="CH136" s="40"/>
      <c r="CI136" s="40"/>
      <c r="CJ136" s="40"/>
      <c r="CK136" s="40"/>
      <c r="CL136" s="40"/>
      <c r="CM136" s="40"/>
      <c r="CN136" s="40"/>
      <c r="CO136" s="40"/>
      <c r="CP136" s="40"/>
      <c r="CQ136" s="40"/>
      <c r="CR136" s="40"/>
      <c r="CS136" s="40"/>
      <c r="CT136" s="40"/>
      <c r="CU136" s="40"/>
      <c r="CV136" s="40"/>
      <c r="CW136" s="40"/>
    </row>
    <row r="137" spans="1:101" s="20" customFormat="1">
      <c r="A137" s="20" t="s">
        <v>726</v>
      </c>
      <c r="C137" s="45">
        <v>8.1318701961856377</v>
      </c>
      <c r="D137" s="45">
        <v>1.6587818490520581</v>
      </c>
      <c r="E137" s="45">
        <v>0.33175636981041162</v>
      </c>
      <c r="F137" s="45">
        <v>1.9905382188624696</v>
      </c>
      <c r="G137" s="45">
        <v>3.4158167844297473</v>
      </c>
      <c r="H137" s="45">
        <v>5.0554536767260734</v>
      </c>
      <c r="I137" s="45">
        <v>2144.2933023469</v>
      </c>
      <c r="J137" s="45">
        <v>5.2565932623684901</v>
      </c>
      <c r="K137" s="45">
        <v>23.253168366543061</v>
      </c>
      <c r="L137" s="73">
        <v>1.4800131259294269</v>
      </c>
      <c r="M137" s="45">
        <v>7.7253484997955604E-2</v>
      </c>
      <c r="N137" s="45">
        <v>1.0964095818715583E-3</v>
      </c>
      <c r="O137" s="45">
        <v>0.48035461080243691</v>
      </c>
      <c r="P137" s="45">
        <v>0.44284301830192818</v>
      </c>
      <c r="Q137" s="45">
        <v>0.5106992801378295</v>
      </c>
      <c r="R137" s="45">
        <v>0.46967709662833335</v>
      </c>
      <c r="S137" s="45">
        <v>0.48974931380368142</v>
      </c>
      <c r="T137" s="45">
        <v>0.49853103463110027</v>
      </c>
      <c r="U137" s="45">
        <v>0.48401971508314168</v>
      </c>
      <c r="V137" s="45">
        <v>0.5201414536276906</v>
      </c>
      <c r="W137" s="45">
        <v>0.45754078416949129</v>
      </c>
      <c r="X137" s="45">
        <v>0.50415570890950334</v>
      </c>
      <c r="Y137" s="45">
        <v>0.45321996199205722</v>
      </c>
      <c r="Z137" s="45">
        <v>0.47014184171660245</v>
      </c>
      <c r="AA137" s="45"/>
      <c r="AB137" s="45">
        <v>0.19726330803680719</v>
      </c>
      <c r="AC137" s="45">
        <v>0.17354493493620224</v>
      </c>
      <c r="AD137" s="45">
        <v>0.17066562915259603</v>
      </c>
      <c r="AE137" s="45">
        <v>0.19226261371582309</v>
      </c>
      <c r="AF137" s="45">
        <v>0.20627762507862055</v>
      </c>
      <c r="AG137" s="45">
        <v>0.19462743532155261</v>
      </c>
      <c r="AH137" s="45">
        <v>0.22619467317311295</v>
      </c>
      <c r="AI137" s="45">
        <v>0.19772847193063811</v>
      </c>
      <c r="AJ137" s="45">
        <v>0.21906226373255819</v>
      </c>
      <c r="AK137" s="45">
        <v>0.18399991156736131</v>
      </c>
      <c r="AL137" s="45">
        <v>0.19238853194951427</v>
      </c>
      <c r="AM137" s="40">
        <v>0.19678097778705525</v>
      </c>
      <c r="AN137" s="40"/>
      <c r="AO137" s="40"/>
      <c r="AP137" s="40"/>
      <c r="AQ137" s="40"/>
      <c r="AR137" s="40"/>
      <c r="AS137" s="40"/>
      <c r="AT137" s="40"/>
      <c r="AU137" s="40"/>
      <c r="AV137" s="40"/>
      <c r="AW137" s="40"/>
      <c r="AX137" s="40"/>
      <c r="AY137" s="40"/>
      <c r="AZ137" s="40"/>
      <c r="BA137" s="40"/>
      <c r="BB137" s="40"/>
      <c r="BC137" s="40"/>
      <c r="BD137" s="40"/>
      <c r="BE137" s="40"/>
      <c r="BF137" s="40"/>
      <c r="BG137" s="40"/>
      <c r="BH137" s="40"/>
      <c r="BI137" s="40"/>
      <c r="BJ137" s="40"/>
      <c r="BK137" s="40"/>
      <c r="BL137" s="40"/>
      <c r="BM137" s="40"/>
      <c r="BN137" s="40"/>
      <c r="BO137" s="40"/>
      <c r="BP137" s="40"/>
      <c r="BQ137" s="40"/>
      <c r="BR137" s="40"/>
      <c r="BS137" s="40"/>
      <c r="BT137" s="40"/>
      <c r="BU137" s="40"/>
      <c r="BV137" s="40"/>
      <c r="BW137" s="40"/>
      <c r="BX137" s="40"/>
      <c r="BY137" s="40"/>
      <c r="BZ137" s="40"/>
      <c r="CA137" s="40"/>
      <c r="CB137" s="40"/>
      <c r="CC137" s="40"/>
      <c r="CD137" s="40"/>
      <c r="CE137" s="40"/>
      <c r="CF137" s="40"/>
      <c r="CG137" s="40"/>
      <c r="CH137" s="40"/>
      <c r="CI137" s="40"/>
      <c r="CJ137" s="40"/>
      <c r="CK137" s="40"/>
      <c r="CL137" s="40"/>
      <c r="CM137" s="40"/>
      <c r="CN137" s="40"/>
      <c r="CO137" s="40"/>
      <c r="CP137" s="40"/>
      <c r="CQ137" s="40"/>
      <c r="CR137" s="40"/>
      <c r="CS137" s="40"/>
      <c r="CT137" s="40"/>
      <c r="CU137" s="40"/>
      <c r="CV137" s="40"/>
      <c r="CW137" s="40"/>
    </row>
    <row r="138" spans="1:101" s="20" customFormat="1">
      <c r="A138" s="20" t="s">
        <v>727</v>
      </c>
      <c r="C138" s="45">
        <v>8.1318701961856377</v>
      </c>
      <c r="D138" s="45">
        <v>1.6587818490520581</v>
      </c>
      <c r="E138" s="45">
        <v>0.33175636981041162</v>
      </c>
      <c r="F138" s="45">
        <v>1.9905382188624696</v>
      </c>
      <c r="G138" s="45">
        <v>3.4158167844297473</v>
      </c>
      <c r="H138" s="45">
        <v>5.0554536767260734</v>
      </c>
      <c r="I138" s="45">
        <v>2144.2933023469</v>
      </c>
      <c r="J138" s="45">
        <v>5.2565932623684901</v>
      </c>
      <c r="K138" s="45">
        <v>23.253168366543061</v>
      </c>
      <c r="L138" s="73">
        <v>1.4800131259294269</v>
      </c>
      <c r="M138" s="45">
        <v>7.7253484997955604E-2</v>
      </c>
      <c r="N138" s="45">
        <v>1.0964095818715583E-3</v>
      </c>
      <c r="O138" s="45">
        <v>0.48035461080243691</v>
      </c>
      <c r="P138" s="45">
        <v>0.44284301830192818</v>
      </c>
      <c r="Q138" s="45">
        <v>0.5106992801378295</v>
      </c>
      <c r="R138" s="45">
        <v>0.46967709662833335</v>
      </c>
      <c r="S138" s="45">
        <v>0.48974931380368142</v>
      </c>
      <c r="T138" s="45">
        <v>0.49853103463110027</v>
      </c>
      <c r="U138" s="45">
        <v>0.48401971508314168</v>
      </c>
      <c r="V138" s="45">
        <v>0.5201414536276906</v>
      </c>
      <c r="W138" s="45">
        <v>0.45754078416949129</v>
      </c>
      <c r="X138" s="45">
        <v>0.50415570890950334</v>
      </c>
      <c r="Y138" s="45">
        <v>0.45321996199205722</v>
      </c>
      <c r="Z138" s="45">
        <v>0.47014184171660245</v>
      </c>
      <c r="AA138" s="45"/>
      <c r="AB138" s="45">
        <v>0.19726330803680719</v>
      </c>
      <c r="AC138" s="45">
        <v>0.17354493493620224</v>
      </c>
      <c r="AD138" s="45">
        <v>0.17066562915259603</v>
      </c>
      <c r="AE138" s="45">
        <v>0.19226261371582309</v>
      </c>
      <c r="AF138" s="45">
        <v>0.20627762507862055</v>
      </c>
      <c r="AG138" s="45">
        <v>0.19462743532155261</v>
      </c>
      <c r="AH138" s="45">
        <v>0.22619467317311295</v>
      </c>
      <c r="AI138" s="45">
        <v>0.19772847193063811</v>
      </c>
      <c r="AJ138" s="45">
        <v>0.21906226373255819</v>
      </c>
      <c r="AK138" s="45">
        <v>0.18399991156736131</v>
      </c>
      <c r="AL138" s="45">
        <v>0.19238853194951427</v>
      </c>
      <c r="AM138" s="40">
        <v>0.19678097778705525</v>
      </c>
      <c r="AN138" s="40"/>
      <c r="AO138" s="40"/>
      <c r="AP138" s="40"/>
      <c r="AQ138" s="40"/>
      <c r="AR138" s="40"/>
      <c r="AS138" s="40"/>
      <c r="AT138" s="40"/>
      <c r="AU138" s="40"/>
      <c r="AV138" s="40"/>
      <c r="AW138" s="40"/>
      <c r="AX138" s="40"/>
      <c r="AY138" s="40"/>
      <c r="AZ138" s="40"/>
      <c r="BA138" s="40"/>
      <c r="BB138" s="40"/>
      <c r="BC138" s="40"/>
      <c r="BD138" s="40"/>
      <c r="BE138" s="40"/>
      <c r="BF138" s="40"/>
      <c r="BG138" s="40"/>
      <c r="BH138" s="40"/>
      <c r="BI138" s="40"/>
      <c r="BJ138" s="40"/>
      <c r="BK138" s="40"/>
      <c r="BL138" s="40"/>
      <c r="BM138" s="40"/>
      <c r="BN138" s="40"/>
      <c r="BO138" s="40"/>
      <c r="BP138" s="40"/>
      <c r="BQ138" s="40"/>
      <c r="BR138" s="40"/>
      <c r="BS138" s="40"/>
      <c r="BT138" s="40"/>
      <c r="BU138" s="40"/>
      <c r="BV138" s="40"/>
      <c r="BW138" s="40"/>
      <c r="BX138" s="40"/>
      <c r="BY138" s="40"/>
      <c r="BZ138" s="40"/>
      <c r="CA138" s="40"/>
      <c r="CB138" s="40"/>
      <c r="CC138" s="40"/>
      <c r="CD138" s="40"/>
      <c r="CE138" s="40"/>
      <c r="CF138" s="40"/>
      <c r="CG138" s="40"/>
      <c r="CH138" s="40"/>
      <c r="CI138" s="40"/>
      <c r="CJ138" s="40"/>
      <c r="CK138" s="40"/>
      <c r="CL138" s="40"/>
      <c r="CM138" s="40"/>
      <c r="CN138" s="40"/>
      <c r="CO138" s="40"/>
      <c r="CP138" s="40"/>
      <c r="CQ138" s="40"/>
      <c r="CR138" s="40"/>
      <c r="CS138" s="40"/>
      <c r="CT138" s="40"/>
      <c r="CU138" s="40"/>
      <c r="CV138" s="40"/>
      <c r="CW138" s="40"/>
    </row>
    <row r="139" spans="1:101" s="20" customFormat="1">
      <c r="A139" s="20" t="s">
        <v>725</v>
      </c>
      <c r="C139" s="45">
        <v>8.1318701961856377</v>
      </c>
      <c r="D139" s="45">
        <v>1.6587818490520576</v>
      </c>
      <c r="E139" s="45">
        <v>0.33175636981041157</v>
      </c>
      <c r="F139" s="45">
        <v>1.9905382188624692</v>
      </c>
      <c r="G139" s="45">
        <v>3.4158167844297469</v>
      </c>
      <c r="H139" s="45">
        <v>5.0554536767260734</v>
      </c>
      <c r="I139" s="45">
        <v>2144.2933023468995</v>
      </c>
      <c r="J139" s="45">
        <v>5.2565932623684901</v>
      </c>
      <c r="K139" s="45">
        <v>23.253168366543058</v>
      </c>
      <c r="L139" s="73">
        <v>1.4800131259294269</v>
      </c>
      <c r="M139" s="45">
        <v>7.725348499795559E-2</v>
      </c>
      <c r="N139" s="45">
        <v>1.0964095818715583E-3</v>
      </c>
      <c r="O139" s="45">
        <v>0.48035461080243685</v>
      </c>
      <c r="P139" s="45">
        <v>0.44284301830192813</v>
      </c>
      <c r="Q139" s="45">
        <v>0.5106992801378295</v>
      </c>
      <c r="R139" s="45">
        <v>0.46967709662833329</v>
      </c>
      <c r="S139" s="45">
        <v>0.48974931380368136</v>
      </c>
      <c r="T139" s="45">
        <v>0.49853103463110021</v>
      </c>
      <c r="U139" s="45">
        <v>0.48401971508314162</v>
      </c>
      <c r="V139" s="45">
        <v>0.5201414536276906</v>
      </c>
      <c r="W139" s="45">
        <v>0.45754078416949123</v>
      </c>
      <c r="X139" s="45">
        <v>0.50415570890950323</v>
      </c>
      <c r="Y139" s="45">
        <v>0.45321996199205716</v>
      </c>
      <c r="Z139" s="45">
        <v>0.47014184171660239</v>
      </c>
      <c r="AA139" s="45"/>
      <c r="AB139" s="45">
        <v>0.19726330803680717</v>
      </c>
      <c r="AC139" s="45">
        <v>0.17354493493620221</v>
      </c>
      <c r="AD139" s="45">
        <v>0.17066562915259603</v>
      </c>
      <c r="AE139" s="45">
        <v>0.19226261371582309</v>
      </c>
      <c r="AF139" s="45">
        <v>0.20627762507862052</v>
      </c>
      <c r="AG139" s="45">
        <v>0.19462743532155258</v>
      </c>
      <c r="AH139" s="45">
        <v>0.22619467317311293</v>
      </c>
      <c r="AI139" s="45">
        <v>0.19772847193063808</v>
      </c>
      <c r="AJ139" s="45">
        <v>0.21906226373255816</v>
      </c>
      <c r="AK139" s="45">
        <v>0.18399991156736131</v>
      </c>
      <c r="AL139" s="45">
        <v>0.19238853194951427</v>
      </c>
      <c r="AM139" s="40">
        <v>0.19678097778705522</v>
      </c>
      <c r="AN139" s="40"/>
      <c r="AO139" s="40"/>
      <c r="AP139" s="40"/>
      <c r="AQ139" s="40"/>
      <c r="AR139" s="40"/>
      <c r="AS139" s="40"/>
      <c r="AT139" s="40"/>
      <c r="AU139" s="40"/>
      <c r="AV139" s="40"/>
      <c r="AW139" s="40"/>
      <c r="AX139" s="40"/>
      <c r="AY139" s="40"/>
      <c r="AZ139" s="40"/>
      <c r="BA139" s="40"/>
      <c r="BB139" s="40"/>
      <c r="BC139" s="40"/>
      <c r="BD139" s="40"/>
      <c r="BE139" s="40"/>
      <c r="BF139" s="40"/>
      <c r="BG139" s="40"/>
      <c r="BH139" s="40"/>
      <c r="BI139" s="40"/>
      <c r="BJ139" s="40"/>
      <c r="BK139" s="40"/>
      <c r="BL139" s="40"/>
      <c r="BM139" s="40"/>
      <c r="BN139" s="40"/>
      <c r="BO139" s="40"/>
      <c r="BP139" s="40"/>
      <c r="BQ139" s="40"/>
      <c r="BR139" s="40"/>
      <c r="BS139" s="40"/>
      <c r="BT139" s="40"/>
      <c r="BU139" s="40"/>
      <c r="BV139" s="40"/>
      <c r="BW139" s="40"/>
      <c r="BX139" s="40"/>
      <c r="BY139" s="40"/>
      <c r="BZ139" s="40"/>
      <c r="CA139" s="40"/>
      <c r="CB139" s="40"/>
      <c r="CC139" s="40"/>
      <c r="CD139" s="40"/>
      <c r="CE139" s="40"/>
      <c r="CF139" s="40"/>
      <c r="CG139" s="40"/>
      <c r="CH139" s="40"/>
      <c r="CI139" s="40"/>
      <c r="CJ139" s="40"/>
      <c r="CK139" s="40"/>
      <c r="CL139" s="40"/>
      <c r="CM139" s="40"/>
      <c r="CN139" s="40"/>
      <c r="CO139" s="40"/>
      <c r="CP139" s="40"/>
      <c r="CQ139" s="40"/>
      <c r="CR139" s="40"/>
      <c r="CS139" s="40"/>
      <c r="CT139" s="40"/>
      <c r="CU139" s="40"/>
      <c r="CV139" s="40"/>
      <c r="CW139" s="40"/>
    </row>
    <row r="140" spans="1:101" s="20" customFormat="1">
      <c r="A140" s="20" t="s">
        <v>728</v>
      </c>
      <c r="C140" s="45">
        <v>8.1837109758233986</v>
      </c>
      <c r="D140" s="45">
        <v>2.0032279262329817</v>
      </c>
      <c r="E140" s="45">
        <v>0.40064558524659638</v>
      </c>
      <c r="F140" s="45">
        <v>2.4038735114795782</v>
      </c>
      <c r="G140" s="45">
        <v>4.125111193720489</v>
      </c>
      <c r="H140" s="45">
        <v>5.0876822605206202</v>
      </c>
      <c r="I140" s="45">
        <v>2573.1519628162791</v>
      </c>
      <c r="J140" s="45">
        <v>7.8389258019716257</v>
      </c>
      <c r="K140" s="45">
        <v>29.434815926981109</v>
      </c>
      <c r="L140" s="73">
        <v>1.2333442716078584</v>
      </c>
      <c r="M140" s="45">
        <v>7.7745976982629278E-2</v>
      </c>
      <c r="N140" s="45">
        <v>1.1033992074011437E-3</v>
      </c>
      <c r="O140" s="45">
        <v>0.48341687777495596</v>
      </c>
      <c r="P140" s="45">
        <v>0.44566614837804275</v>
      </c>
      <c r="Q140" s="45">
        <v>0.51395499477715156</v>
      </c>
      <c r="R140" s="45">
        <v>0.47267129430731664</v>
      </c>
      <c r="S140" s="45">
        <v>0.49287147213160826</v>
      </c>
      <c r="T140" s="45">
        <v>0.50170917654500069</v>
      </c>
      <c r="U140" s="45">
        <v>0.48710534714373788</v>
      </c>
      <c r="V140" s="45">
        <v>0.5234573622474108</v>
      </c>
      <c r="W140" s="45">
        <v>0.46045761269665408</v>
      </c>
      <c r="X140" s="45">
        <v>0.50736970819603355</v>
      </c>
      <c r="Y140" s="45">
        <v>0.45610924522091217</v>
      </c>
      <c r="Z140" s="45">
        <v>0.4731390021516465</v>
      </c>
      <c r="AA140" s="45"/>
      <c r="AB140" s="45">
        <v>0.19852086422447834</v>
      </c>
      <c r="AC140" s="45">
        <v>0.17465128618286838</v>
      </c>
      <c r="AD140" s="45">
        <v>0.17175362478695694</v>
      </c>
      <c r="AE140" s="45">
        <v>0.19348829041131402</v>
      </c>
      <c r="AF140" s="45">
        <v>0.20759264765619653</v>
      </c>
      <c r="AG140" s="45">
        <v>0.19586818778593648</v>
      </c>
      <c r="AH140" s="45">
        <v>0.22763666719469766</v>
      </c>
      <c r="AI140" s="45">
        <v>0.19898899354426094</v>
      </c>
      <c r="AJ140" s="45">
        <v>0.22045878854999015</v>
      </c>
      <c r="AK140" s="45">
        <v>0.18517291342779502</v>
      </c>
      <c r="AL140" s="45">
        <v>0.19361501137540396</v>
      </c>
      <c r="AM140" s="40">
        <v>0.19803545911302955</v>
      </c>
      <c r="AN140" s="40"/>
      <c r="AO140" s="40"/>
      <c r="AP140" s="40"/>
      <c r="AQ140" s="40"/>
      <c r="AR140" s="40"/>
      <c r="AS140" s="40"/>
      <c r="AT140" s="40"/>
      <c r="AU140" s="40"/>
      <c r="AV140" s="40"/>
      <c r="AW140" s="40"/>
      <c r="AX140" s="40"/>
      <c r="AY140" s="40"/>
      <c r="AZ140" s="40"/>
      <c r="BA140" s="40"/>
      <c r="BB140" s="40"/>
      <c r="BC140" s="40"/>
      <c r="BD140" s="40"/>
      <c r="BE140" s="40"/>
      <c r="BF140" s="40"/>
      <c r="BG140" s="40"/>
      <c r="BH140" s="40"/>
      <c r="BI140" s="40"/>
      <c r="BJ140" s="40"/>
      <c r="BK140" s="40"/>
      <c r="BL140" s="40"/>
      <c r="BM140" s="40"/>
      <c r="BN140" s="40"/>
      <c r="BO140" s="40"/>
      <c r="BP140" s="40"/>
      <c r="BQ140" s="40"/>
      <c r="BR140" s="40"/>
      <c r="BS140" s="40"/>
      <c r="BT140" s="40"/>
      <c r="BU140" s="40"/>
      <c r="BV140" s="40"/>
      <c r="BW140" s="40"/>
      <c r="BX140" s="40"/>
      <c r="BY140" s="40"/>
      <c r="BZ140" s="40"/>
      <c r="CA140" s="40"/>
      <c r="CB140" s="40"/>
      <c r="CC140" s="40"/>
      <c r="CD140" s="40"/>
      <c r="CE140" s="40"/>
      <c r="CF140" s="40"/>
      <c r="CG140" s="40"/>
      <c r="CH140" s="40"/>
      <c r="CI140" s="40"/>
      <c r="CJ140" s="40"/>
      <c r="CK140" s="40"/>
      <c r="CL140" s="40"/>
      <c r="CM140" s="40"/>
      <c r="CN140" s="40"/>
      <c r="CO140" s="40"/>
      <c r="CP140" s="40"/>
      <c r="CQ140" s="40"/>
      <c r="CR140" s="40"/>
      <c r="CS140" s="40"/>
      <c r="CT140" s="40"/>
      <c r="CU140" s="40"/>
      <c r="CV140" s="40"/>
      <c r="CW140" s="40"/>
    </row>
    <row r="141" spans="1:101" s="20" customFormat="1">
      <c r="A141" s="20" t="s">
        <v>729</v>
      </c>
      <c r="C141" s="45">
        <v>8.0701417906265238</v>
      </c>
      <c r="D141" s="45">
        <v>2.3705138343329133</v>
      </c>
      <c r="E141" s="45">
        <v>0.4741027668665827</v>
      </c>
      <c r="F141" s="45">
        <v>2.8446166011994958</v>
      </c>
      <c r="G141" s="45">
        <v>4.8814381153643582</v>
      </c>
      <c r="H141" s="45">
        <v>5.0170781139940726</v>
      </c>
      <c r="I141" s="45">
        <v>3087.7823553795347</v>
      </c>
      <c r="J141" s="45">
        <v>10.937724849495396</v>
      </c>
      <c r="K141" s="45">
        <v>36.852792999506775</v>
      </c>
      <c r="L141" s="73">
        <v>1.0277868930065479</v>
      </c>
      <c r="M141" s="45">
        <v>7.6667059693842285E-2</v>
      </c>
      <c r="N141" s="45">
        <v>1.0880868204777019E-3</v>
      </c>
      <c r="O141" s="45">
        <v>0.47670827564060514</v>
      </c>
      <c r="P141" s="45">
        <v>0.43948143077368823</v>
      </c>
      <c r="Q141" s="45">
        <v>0.50682260090875342</v>
      </c>
      <c r="R141" s="45">
        <v>0.46611181366106458</v>
      </c>
      <c r="S141" s="45">
        <v>0.48603166416892057</v>
      </c>
      <c r="T141" s="45">
        <v>0.4947467236242733</v>
      </c>
      <c r="U141" s="45">
        <v>0.48034555839465032</v>
      </c>
      <c r="V141" s="45">
        <v>0.51619309958083215</v>
      </c>
      <c r="W141" s="45">
        <v>0.45406762702314413</v>
      </c>
      <c r="X141" s="45">
        <v>0.50032870142983321</v>
      </c>
      <c r="Y141" s="45">
        <v>0.44977960387684096</v>
      </c>
      <c r="Z141" s="45">
        <v>0.46657303090486518</v>
      </c>
      <c r="AA141" s="45"/>
      <c r="AB141" s="45">
        <v>0.19576589733217736</v>
      </c>
      <c r="AC141" s="45">
        <v>0.1722275685902051</v>
      </c>
      <c r="AD141" s="45">
        <v>0.16937011939688518</v>
      </c>
      <c r="AE141" s="45">
        <v>0.19080316289983829</v>
      </c>
      <c r="AF141" s="45">
        <v>0.20471178738182641</v>
      </c>
      <c r="AG141" s="45">
        <v>0.19315003332538025</v>
      </c>
      <c r="AH141" s="45">
        <v>0.22447764668546799</v>
      </c>
      <c r="AI141" s="45">
        <v>0.19622753020241873</v>
      </c>
      <c r="AJ141" s="45">
        <v>0.21739937882021368</v>
      </c>
      <c r="AK141" s="45">
        <v>0.18260318229229261</v>
      </c>
      <c r="AL141" s="45">
        <v>0.19092812529783498</v>
      </c>
      <c r="AM141" s="40">
        <v>0.19528722841451163</v>
      </c>
      <c r="AN141" s="40"/>
      <c r="AO141" s="40"/>
      <c r="AP141" s="40"/>
      <c r="AQ141" s="40"/>
      <c r="AR141" s="40"/>
      <c r="AS141" s="40"/>
      <c r="AT141" s="40"/>
      <c r="AU141" s="40"/>
      <c r="AV141" s="40"/>
      <c r="AW141" s="40"/>
      <c r="AX141" s="40"/>
      <c r="AY141" s="40"/>
      <c r="AZ141" s="40"/>
      <c r="BA141" s="40"/>
      <c r="BB141" s="40"/>
      <c r="BC141" s="40"/>
      <c r="BD141" s="40"/>
      <c r="BE141" s="40"/>
      <c r="BF141" s="40"/>
      <c r="BG141" s="40"/>
      <c r="BH141" s="40"/>
      <c r="BI141" s="40"/>
      <c r="BJ141" s="40"/>
      <c r="BK141" s="40"/>
      <c r="BL141" s="40"/>
      <c r="BM141" s="40"/>
      <c r="BN141" s="40"/>
      <c r="BO141" s="40"/>
      <c r="BP141" s="40"/>
      <c r="BQ141" s="40"/>
      <c r="BR141" s="40"/>
      <c r="BS141" s="40"/>
      <c r="BT141" s="40"/>
      <c r="BU141" s="40"/>
      <c r="BV141" s="40"/>
      <c r="BW141" s="40"/>
      <c r="BX141" s="40"/>
      <c r="BY141" s="40"/>
      <c r="BZ141" s="40"/>
      <c r="CA141" s="40"/>
      <c r="CB141" s="40"/>
      <c r="CC141" s="40"/>
      <c r="CD141" s="40"/>
      <c r="CE141" s="40"/>
      <c r="CF141" s="40"/>
      <c r="CG141" s="40"/>
      <c r="CH141" s="40"/>
      <c r="CI141" s="40"/>
      <c r="CJ141" s="40"/>
      <c r="CK141" s="40"/>
      <c r="CL141" s="40"/>
      <c r="CM141" s="40"/>
      <c r="CN141" s="40"/>
      <c r="CO141" s="40"/>
      <c r="CP141" s="40"/>
      <c r="CQ141" s="40"/>
      <c r="CR141" s="40"/>
      <c r="CS141" s="40"/>
      <c r="CT141" s="40"/>
      <c r="CU141" s="40"/>
      <c r="CV141" s="40"/>
      <c r="CW141" s="40"/>
    </row>
    <row r="142" spans="1:101" s="20" customFormat="1">
      <c r="A142" s="20" t="s">
        <v>730</v>
      </c>
      <c r="C142" s="45">
        <v>3.8411574894046057</v>
      </c>
      <c r="D142" s="45">
        <v>1.1753094003695672</v>
      </c>
      <c r="E142" s="45">
        <v>0.23506188007391346</v>
      </c>
      <c r="F142" s="45">
        <v>1.4103712804434807</v>
      </c>
      <c r="G142" s="45">
        <v>2.4202348120548045</v>
      </c>
      <c r="H142" s="45">
        <v>2.3879861931149713</v>
      </c>
      <c r="I142" s="45">
        <v>3216.4399535203493</v>
      </c>
      <c r="J142" s="45">
        <v>11.712424611376338</v>
      </c>
      <c r="K142" s="45">
        <v>38.707287267638179</v>
      </c>
      <c r="L142" s="81">
        <v>0.98667541728628649</v>
      </c>
      <c r="M142" s="45">
        <v>3.6491335366087674E-2</v>
      </c>
      <c r="N142" s="45">
        <v>5.1789831554816998E-4</v>
      </c>
      <c r="O142" s="45">
        <v>0.22689955278913476</v>
      </c>
      <c r="P142" s="45">
        <v>0.20918063561551717</v>
      </c>
      <c r="Q142" s="45">
        <v>0.24123311334397773</v>
      </c>
      <c r="R142" s="45">
        <v>0.22185593889115102</v>
      </c>
      <c r="S142" s="45">
        <v>0.23133722000754278</v>
      </c>
      <c r="T142" s="45">
        <v>0.23548533992489251</v>
      </c>
      <c r="U142" s="45">
        <v>0.22863079571574735</v>
      </c>
      <c r="V142" s="45">
        <v>0.24569320364815525</v>
      </c>
      <c r="W142" s="45">
        <v>0.21612324931662952</v>
      </c>
      <c r="X142" s="45">
        <v>0.23814220227127916</v>
      </c>
      <c r="Y142" s="45">
        <v>0.21408227250971718</v>
      </c>
      <c r="Z142" s="45">
        <v>0.22207546515428619</v>
      </c>
      <c r="AA142" s="45"/>
      <c r="AB142" s="45">
        <v>9.3178987707615887E-2</v>
      </c>
      <c r="AC142" s="45">
        <v>8.197541408015982E-2</v>
      </c>
      <c r="AD142" s="45">
        <v>8.0615349702819819E-2</v>
      </c>
      <c r="AE142" s="45">
        <v>9.0816867558147565E-2</v>
      </c>
      <c r="AF142" s="45">
        <v>9.7436976409067427E-2</v>
      </c>
      <c r="AG142" s="45">
        <v>9.193391099376641E-2</v>
      </c>
      <c r="AH142" s="45">
        <v>0.10684496210107672</v>
      </c>
      <c r="AI142" s="45">
        <v>9.3398711797091319E-2</v>
      </c>
      <c r="AJ142" s="45">
        <v>0.10347590833126398</v>
      </c>
      <c r="AK142" s="45">
        <v>8.6913910492358346E-2</v>
      </c>
      <c r="AL142" s="45">
        <v>9.0876346098105368E-2</v>
      </c>
      <c r="AM142" s="40">
        <v>9.2951154945102046E-2</v>
      </c>
      <c r="AN142" s="40"/>
      <c r="AO142" s="40"/>
      <c r="AP142" s="40"/>
      <c r="AQ142" s="40"/>
      <c r="AR142" s="40"/>
      <c r="AS142" s="40"/>
      <c r="AT142" s="40"/>
      <c r="AU142" s="40"/>
      <c r="AV142" s="40"/>
      <c r="AW142" s="40"/>
      <c r="AX142" s="40"/>
      <c r="AY142" s="40"/>
      <c r="AZ142" s="40"/>
      <c r="BA142" s="40"/>
      <c r="BB142" s="40"/>
      <c r="BC142" s="40"/>
      <c r="BD142" s="40"/>
      <c r="BE142" s="40"/>
      <c r="BF142" s="40"/>
      <c r="BG142" s="40"/>
      <c r="BH142" s="40"/>
      <c r="BI142" s="40"/>
      <c r="BJ142" s="40"/>
      <c r="BK142" s="40"/>
      <c r="BL142" s="40"/>
      <c r="BM142" s="40"/>
      <c r="BN142" s="40"/>
      <c r="BO142" s="40"/>
      <c r="BP142" s="40"/>
      <c r="BQ142" s="40"/>
      <c r="BR142" s="40"/>
      <c r="BS142" s="40"/>
      <c r="BT142" s="40"/>
      <c r="BU142" s="40"/>
      <c r="BV142" s="40"/>
      <c r="BW142" s="40"/>
      <c r="BX142" s="40"/>
      <c r="BY142" s="40"/>
      <c r="BZ142" s="40"/>
      <c r="CA142" s="40"/>
      <c r="CB142" s="40"/>
      <c r="CC142" s="40"/>
      <c r="CD142" s="40"/>
      <c r="CE142" s="40"/>
      <c r="CF142" s="40"/>
      <c r="CG142" s="40"/>
      <c r="CH142" s="40"/>
      <c r="CI142" s="40"/>
      <c r="CJ142" s="40"/>
      <c r="CK142" s="40"/>
      <c r="CL142" s="40"/>
      <c r="CM142" s="40"/>
      <c r="CN142" s="40"/>
      <c r="CO142" s="40"/>
      <c r="CP142" s="40"/>
      <c r="CQ142" s="40"/>
      <c r="CR142" s="40"/>
      <c r="CS142" s="40"/>
      <c r="CT142" s="40"/>
      <c r="CU142" s="40"/>
      <c r="CV142" s="40"/>
      <c r="CW142" s="40"/>
    </row>
    <row r="143" spans="1:101" s="20" customFormat="1">
      <c r="A143" s="20" t="s">
        <v>731</v>
      </c>
      <c r="C143" s="45">
        <v>4.0367270935961175</v>
      </c>
      <c r="D143" s="45">
        <v>1.2351493821633019</v>
      </c>
      <c r="E143" s="45">
        <v>0.24702987643266039</v>
      </c>
      <c r="F143" s="45">
        <v>1.4821792585959623</v>
      </c>
      <c r="G143" s="45">
        <v>2.5434592217671605</v>
      </c>
      <c r="H143" s="45">
        <v>2.5095686889877644</v>
      </c>
      <c r="I143" s="45">
        <v>3216.4399535203493</v>
      </c>
      <c r="J143" s="45">
        <v>11.712424611376344</v>
      </c>
      <c r="K143" s="45">
        <v>38.707287267638193</v>
      </c>
      <c r="L143" s="81">
        <v>0.98667541728628561</v>
      </c>
      <c r="M143" s="45">
        <v>3.8349263876868905E-2</v>
      </c>
      <c r="N143" s="45">
        <v>5.442667133195683E-4</v>
      </c>
      <c r="O143" s="45">
        <v>0.23845197047901195</v>
      </c>
      <c r="P143" s="45">
        <v>0.21983090815047554</v>
      </c>
      <c r="Q143" s="45">
        <v>0.25351531333830302</v>
      </c>
      <c r="R143" s="45">
        <v>0.23315156482582308</v>
      </c>
      <c r="S143" s="45">
        <v>0.24311557813954757</v>
      </c>
      <c r="T143" s="45">
        <v>0.24747489641900891</v>
      </c>
      <c r="U143" s="45">
        <v>0.24027135831893542</v>
      </c>
      <c r="V143" s="45">
        <v>0.25820248573891952</v>
      </c>
      <c r="W143" s="45">
        <v>0.22712699973353528</v>
      </c>
      <c r="X143" s="45">
        <v>0.25026703088555918</v>
      </c>
      <c r="Y143" s="45">
        <v>0.22498210814900893</v>
      </c>
      <c r="Z143" s="45">
        <v>0.2333822681012285</v>
      </c>
      <c r="AA143" s="45"/>
      <c r="AB143" s="45">
        <v>9.7923124805667755E-2</v>
      </c>
      <c r="AC143" s="45">
        <v>8.6149129771149913E-2</v>
      </c>
      <c r="AD143" s="45">
        <v>8.4719818753263398E-2</v>
      </c>
      <c r="AE143" s="45">
        <v>9.5440739110212683E-2</v>
      </c>
      <c r="AF143" s="45">
        <v>0.10239790575458423</v>
      </c>
      <c r="AG143" s="45">
        <v>9.6614655960465354E-2</v>
      </c>
      <c r="AH143" s="45">
        <v>0.11228489186329106</v>
      </c>
      <c r="AI143" s="45">
        <v>9.8154035979590673E-2</v>
      </c>
      <c r="AJ143" s="45">
        <v>0.10874430529012942</v>
      </c>
      <c r="AK143" s="45">
        <v>9.1339065961930532E-2</v>
      </c>
      <c r="AL143" s="45">
        <v>9.5503245954672328E-2</v>
      </c>
      <c r="AM143" s="40">
        <v>9.7683692111802597E-2</v>
      </c>
      <c r="AN143" s="40"/>
      <c r="AO143" s="40"/>
      <c r="AP143" s="40"/>
      <c r="AQ143" s="40"/>
      <c r="AR143" s="40"/>
      <c r="AS143" s="40"/>
      <c r="AT143" s="40"/>
      <c r="AU143" s="40"/>
      <c r="AV143" s="40"/>
      <c r="AW143" s="40"/>
      <c r="AX143" s="40"/>
      <c r="AY143" s="40"/>
      <c r="AZ143" s="40"/>
      <c r="BA143" s="40"/>
      <c r="BB143" s="40"/>
      <c r="BC143" s="40"/>
      <c r="BD143" s="40"/>
      <c r="BE143" s="40"/>
      <c r="BF143" s="40"/>
      <c r="BG143" s="40"/>
      <c r="BH143" s="40"/>
      <c r="BI143" s="40"/>
      <c r="BJ143" s="40"/>
      <c r="BK143" s="40"/>
      <c r="BL143" s="40"/>
      <c r="BM143" s="40"/>
      <c r="BN143" s="40"/>
      <c r="BO143" s="40"/>
      <c r="BP143" s="40"/>
      <c r="BQ143" s="40"/>
      <c r="BR143" s="40"/>
      <c r="BS143" s="40"/>
      <c r="BT143" s="40"/>
      <c r="BU143" s="40"/>
      <c r="BV143" s="40"/>
      <c r="BW143" s="40"/>
      <c r="BX143" s="40"/>
      <c r="BY143" s="40"/>
      <c r="BZ143" s="40"/>
      <c r="CA143" s="40"/>
      <c r="CB143" s="40"/>
      <c r="CC143" s="40"/>
      <c r="CD143" s="40"/>
      <c r="CE143" s="40"/>
      <c r="CF143" s="40"/>
      <c r="CG143" s="40"/>
      <c r="CH143" s="40"/>
      <c r="CI143" s="40"/>
      <c r="CJ143" s="40"/>
      <c r="CK143" s="40"/>
      <c r="CL143" s="40"/>
      <c r="CM143" s="40"/>
      <c r="CN143" s="40"/>
      <c r="CO143" s="40"/>
      <c r="CP143" s="40"/>
      <c r="CQ143" s="40"/>
      <c r="CR143" s="40"/>
      <c r="CS143" s="40"/>
      <c r="CT143" s="40"/>
      <c r="CU143" s="40"/>
      <c r="CV143" s="40"/>
      <c r="CW143" s="40"/>
    </row>
    <row r="144" spans="1:101" s="20" customFormat="1">
      <c r="A144" s="20" t="s">
        <v>732</v>
      </c>
      <c r="C144" s="45">
        <v>4.0367270935961175</v>
      </c>
      <c r="D144" s="45">
        <v>1.2351493821633019</v>
      </c>
      <c r="E144" s="45">
        <v>0.24702987643266039</v>
      </c>
      <c r="F144" s="45">
        <v>1.4821792585959623</v>
      </c>
      <c r="G144" s="45">
        <v>2.5434592217671605</v>
      </c>
      <c r="H144" s="45">
        <v>2.5095686889877644</v>
      </c>
      <c r="I144" s="45">
        <v>3216.4399535203493</v>
      </c>
      <c r="J144" s="45">
        <v>11.712424611376344</v>
      </c>
      <c r="K144" s="45">
        <v>38.707287267638193</v>
      </c>
      <c r="L144" s="81">
        <v>0.98667541728628561</v>
      </c>
      <c r="M144" s="45">
        <v>3.8349263876868905E-2</v>
      </c>
      <c r="N144" s="45">
        <v>5.442667133195683E-4</v>
      </c>
      <c r="O144" s="45">
        <v>0.23845197047901195</v>
      </c>
      <c r="P144" s="45">
        <v>0.21983090815047554</v>
      </c>
      <c r="Q144" s="45">
        <v>0.25351531333830302</v>
      </c>
      <c r="R144" s="45">
        <v>0.23315156482582308</v>
      </c>
      <c r="S144" s="45">
        <v>0.24311557813954757</v>
      </c>
      <c r="T144" s="45">
        <v>0.24747489641900891</v>
      </c>
      <c r="U144" s="45">
        <v>0.24027135831893542</v>
      </c>
      <c r="V144" s="45">
        <v>0.25820248573891952</v>
      </c>
      <c r="W144" s="45">
        <v>0.22712699973353528</v>
      </c>
      <c r="X144" s="45">
        <v>0.25026703088555918</v>
      </c>
      <c r="Y144" s="45">
        <v>0.22498210814900893</v>
      </c>
      <c r="Z144" s="45">
        <v>0.2333822681012285</v>
      </c>
      <c r="AA144" s="45"/>
      <c r="AB144" s="45">
        <v>9.7923124805667755E-2</v>
      </c>
      <c r="AC144" s="45">
        <v>8.6149129771149913E-2</v>
      </c>
      <c r="AD144" s="45">
        <v>8.4719818753263398E-2</v>
      </c>
      <c r="AE144" s="45">
        <v>9.5440739110212683E-2</v>
      </c>
      <c r="AF144" s="45">
        <v>0.10239790575458423</v>
      </c>
      <c r="AG144" s="45">
        <v>9.6614655960465354E-2</v>
      </c>
      <c r="AH144" s="45">
        <v>0.11228489186329106</v>
      </c>
      <c r="AI144" s="45">
        <v>9.8154035979590673E-2</v>
      </c>
      <c r="AJ144" s="45">
        <v>0.10874430529012942</v>
      </c>
      <c r="AK144" s="45">
        <v>9.1339065961930532E-2</v>
      </c>
      <c r="AL144" s="45">
        <v>9.5503245954672328E-2</v>
      </c>
      <c r="AM144" s="40">
        <v>9.7683692111802597E-2</v>
      </c>
      <c r="AN144" s="40"/>
      <c r="AO144" s="40"/>
      <c r="AP144" s="40"/>
      <c r="AQ144" s="40"/>
      <c r="AR144" s="40"/>
      <c r="AS144" s="40"/>
      <c r="AT144" s="40"/>
      <c r="AU144" s="40"/>
      <c r="AV144" s="40"/>
      <c r="AW144" s="40"/>
      <c r="AX144" s="40"/>
      <c r="AY144" s="40"/>
      <c r="AZ144" s="40"/>
      <c r="BA144" s="40"/>
      <c r="BB144" s="40"/>
      <c r="BC144" s="40"/>
      <c r="BD144" s="40"/>
      <c r="BE144" s="40"/>
      <c r="BF144" s="40"/>
      <c r="BG144" s="40"/>
      <c r="BH144" s="40"/>
      <c r="BI144" s="40"/>
      <c r="BJ144" s="40"/>
      <c r="BK144" s="40"/>
      <c r="BL144" s="40"/>
      <c r="BM144" s="40"/>
      <c r="BN144" s="40"/>
      <c r="BO144" s="40"/>
      <c r="BP144" s="40"/>
      <c r="BQ144" s="40"/>
      <c r="BR144" s="40"/>
      <c r="BS144" s="40"/>
      <c r="BT144" s="40"/>
      <c r="BU144" s="40"/>
      <c r="BV144" s="40"/>
      <c r="BW144" s="40"/>
      <c r="BX144" s="40"/>
      <c r="BY144" s="40"/>
      <c r="BZ144" s="40"/>
      <c r="CA144" s="40"/>
      <c r="CB144" s="40"/>
      <c r="CC144" s="40"/>
      <c r="CD144" s="40"/>
      <c r="CE144" s="40"/>
      <c r="CF144" s="40"/>
      <c r="CG144" s="40"/>
      <c r="CH144" s="40"/>
      <c r="CI144" s="40"/>
      <c r="CJ144" s="40"/>
      <c r="CK144" s="40"/>
      <c r="CL144" s="40"/>
      <c r="CM144" s="40"/>
      <c r="CN144" s="40"/>
      <c r="CO144" s="40"/>
      <c r="CP144" s="40"/>
      <c r="CQ144" s="40"/>
      <c r="CR144" s="40"/>
      <c r="CS144" s="40"/>
      <c r="CT144" s="40"/>
      <c r="CU144" s="40"/>
      <c r="CV144" s="40"/>
      <c r="CW144" s="40"/>
    </row>
    <row r="145" spans="1:131" s="20" customFormat="1">
      <c r="A145" s="20" t="s">
        <v>733</v>
      </c>
      <c r="C145" s="45">
        <v>10.158626007806667</v>
      </c>
      <c r="D145" s="45">
        <v>3.1083153124410465</v>
      </c>
      <c r="E145" s="45">
        <v>0.62166306248820935</v>
      </c>
      <c r="F145" s="45">
        <v>3.7299783749292557</v>
      </c>
      <c r="G145" s="45">
        <v>6.4007425820361217</v>
      </c>
      <c r="H145" s="45">
        <v>6.3154553580725832</v>
      </c>
      <c r="I145" s="45">
        <v>3216.4399535203488</v>
      </c>
      <c r="J145" s="45">
        <v>11.71242461137634</v>
      </c>
      <c r="K145" s="45">
        <v>38.707287267638193</v>
      </c>
      <c r="L145" s="81">
        <v>0.98667541728628494</v>
      </c>
      <c r="M145" s="45">
        <v>9.6507844193338285E-2</v>
      </c>
      <c r="N145" s="45">
        <v>1.3696744567852645E-3</v>
      </c>
      <c r="O145" s="45">
        <v>0.60007633232468383</v>
      </c>
      <c r="P145" s="45">
        <v>0.55321549589019947</v>
      </c>
      <c r="Q145" s="45">
        <v>0.63798398944068235</v>
      </c>
      <c r="R145" s="45">
        <v>0.58673759589986341</v>
      </c>
      <c r="S145" s="45">
        <v>0.61181253469161634</v>
      </c>
      <c r="T145" s="45">
        <v>0.62278297758340762</v>
      </c>
      <c r="U145" s="45">
        <v>0.60465491299174312</v>
      </c>
      <c r="V145" s="45">
        <v>0.64977949365683652</v>
      </c>
      <c r="W145" s="45">
        <v>0.57157647595957084</v>
      </c>
      <c r="X145" s="45">
        <v>0.6298095238798338</v>
      </c>
      <c r="Y145" s="45">
        <v>0.56617874880851793</v>
      </c>
      <c r="Z145" s="45">
        <v>0.58731817225275529</v>
      </c>
      <c r="AA145" s="45"/>
      <c r="AB145" s="45">
        <v>0.24642845041336919</v>
      </c>
      <c r="AC145" s="45">
        <v>0.21679860192468003</v>
      </c>
      <c r="AD145" s="45">
        <v>0.21320166912667618</v>
      </c>
      <c r="AE145" s="45">
        <v>0.24018140242063704</v>
      </c>
      <c r="AF145" s="45">
        <v>0.25768946089857514</v>
      </c>
      <c r="AG145" s="45">
        <v>0.24313562299821773</v>
      </c>
      <c r="AH145" s="45">
        <v>0.28257055686913701</v>
      </c>
      <c r="AI145" s="45">
        <v>0.24700954995329791</v>
      </c>
      <c r="AJ145" s="45">
        <v>0.27366049334215997</v>
      </c>
      <c r="AK145" s="45">
        <v>0.22985933641182446</v>
      </c>
      <c r="AL145" s="45">
        <v>0.24033870402688159</v>
      </c>
      <c r="AM145" s="40">
        <v>0.24582590604150009</v>
      </c>
      <c r="AN145" s="40"/>
      <c r="AO145" s="40"/>
      <c r="AP145" s="40"/>
      <c r="AQ145" s="40"/>
      <c r="AR145" s="40"/>
      <c r="AS145" s="40"/>
      <c r="AT145" s="40"/>
      <c r="AU145" s="40"/>
      <c r="AV145" s="40"/>
      <c r="AW145" s="40"/>
      <c r="AX145" s="40"/>
      <c r="AY145" s="40"/>
      <c r="AZ145" s="40"/>
      <c r="BA145" s="40"/>
      <c r="BB145" s="40"/>
      <c r="BC145" s="40"/>
      <c r="BD145" s="40"/>
      <c r="BE145" s="40"/>
      <c r="BF145" s="40"/>
      <c r="BG145" s="40"/>
      <c r="BH145" s="40"/>
      <c r="BI145" s="40"/>
      <c r="BJ145" s="40"/>
      <c r="BK145" s="40"/>
      <c r="BL145" s="40"/>
      <c r="BM145" s="40"/>
      <c r="BN145" s="40"/>
      <c r="BO145" s="40"/>
      <c r="BP145" s="40"/>
      <c r="BQ145" s="40"/>
      <c r="BR145" s="40"/>
      <c r="BS145" s="40"/>
      <c r="BT145" s="40"/>
      <c r="BU145" s="40"/>
      <c r="BV145" s="40"/>
      <c r="BW145" s="40"/>
      <c r="BX145" s="40"/>
      <c r="BY145" s="40"/>
      <c r="BZ145" s="40"/>
      <c r="CA145" s="40"/>
      <c r="CB145" s="40"/>
      <c r="CC145" s="40"/>
      <c r="CD145" s="40"/>
      <c r="CE145" s="40"/>
      <c r="CF145" s="40"/>
      <c r="CG145" s="40"/>
      <c r="CH145" s="40"/>
      <c r="CI145" s="40"/>
      <c r="CJ145" s="40"/>
      <c r="CK145" s="40"/>
      <c r="CL145" s="40"/>
      <c r="CM145" s="40"/>
      <c r="CN145" s="40"/>
      <c r="CO145" s="40"/>
      <c r="CP145" s="40"/>
      <c r="CQ145" s="40"/>
      <c r="CR145" s="40"/>
      <c r="CS145" s="40"/>
      <c r="CT145" s="40"/>
      <c r="CU145" s="40"/>
      <c r="CV145" s="40"/>
      <c r="CW145" s="40"/>
    </row>
    <row r="146" spans="1:131" s="20" customFormat="1">
      <c r="A146" s="20" t="s">
        <v>734</v>
      </c>
      <c r="C146" s="45">
        <v>10.158626007806667</v>
      </c>
      <c r="D146" s="45">
        <v>3.1083153124410465</v>
      </c>
      <c r="E146" s="45">
        <v>0.62166306248820935</v>
      </c>
      <c r="F146" s="45">
        <v>3.7299783749292557</v>
      </c>
      <c r="G146" s="45">
        <v>6.4007425820361217</v>
      </c>
      <c r="H146" s="45">
        <v>6.3154553580725832</v>
      </c>
      <c r="I146" s="45">
        <v>3216.4399535203488</v>
      </c>
      <c r="J146" s="45">
        <v>11.71242461137634</v>
      </c>
      <c r="K146" s="45">
        <v>38.707287267638193</v>
      </c>
      <c r="L146" s="81">
        <v>0.98667541728628494</v>
      </c>
      <c r="M146" s="45">
        <v>9.6507844193338285E-2</v>
      </c>
      <c r="N146" s="45">
        <v>1.3696744567852645E-3</v>
      </c>
      <c r="O146" s="45">
        <v>0.60007633232468383</v>
      </c>
      <c r="P146" s="45">
        <v>0.55321549589019947</v>
      </c>
      <c r="Q146" s="45">
        <v>0.63798398944068235</v>
      </c>
      <c r="R146" s="45">
        <v>0.58673759589986341</v>
      </c>
      <c r="S146" s="45">
        <v>0.61181253469161634</v>
      </c>
      <c r="T146" s="45">
        <v>0.62278297758340762</v>
      </c>
      <c r="U146" s="45">
        <v>0.60465491299174312</v>
      </c>
      <c r="V146" s="45">
        <v>0.64977949365683652</v>
      </c>
      <c r="W146" s="45">
        <v>0.57157647595957084</v>
      </c>
      <c r="X146" s="45">
        <v>0.6298095238798338</v>
      </c>
      <c r="Y146" s="45">
        <v>0.56617874880851793</v>
      </c>
      <c r="Z146" s="45">
        <v>0.58731817225275529</v>
      </c>
      <c r="AA146" s="45"/>
      <c r="AB146" s="45">
        <v>0.24642845041336919</v>
      </c>
      <c r="AC146" s="45">
        <v>0.21679860192468003</v>
      </c>
      <c r="AD146" s="45">
        <v>0.21320166912667618</v>
      </c>
      <c r="AE146" s="45">
        <v>0.24018140242063704</v>
      </c>
      <c r="AF146" s="45">
        <v>0.25768946089857514</v>
      </c>
      <c r="AG146" s="45">
        <v>0.24313562299821773</v>
      </c>
      <c r="AH146" s="45">
        <v>0.28257055686913701</v>
      </c>
      <c r="AI146" s="45">
        <v>0.24700954995329791</v>
      </c>
      <c r="AJ146" s="45">
        <v>0.27366049334215997</v>
      </c>
      <c r="AK146" s="45">
        <v>0.22985933641182446</v>
      </c>
      <c r="AL146" s="45">
        <v>0.24033870402688159</v>
      </c>
      <c r="AM146" s="40">
        <v>0.24582590604150009</v>
      </c>
      <c r="AN146" s="40"/>
      <c r="AO146" s="40"/>
      <c r="AP146" s="40"/>
      <c r="AQ146" s="40"/>
      <c r="AR146" s="40"/>
      <c r="AS146" s="40"/>
      <c r="AT146" s="40"/>
      <c r="AU146" s="40"/>
      <c r="AV146" s="40"/>
      <c r="AW146" s="40"/>
      <c r="AX146" s="40"/>
      <c r="AY146" s="40"/>
      <c r="AZ146" s="40"/>
      <c r="BA146" s="40"/>
      <c r="BB146" s="40"/>
      <c r="BC146" s="40"/>
      <c r="BD146" s="40"/>
      <c r="BE146" s="40"/>
      <c r="BF146" s="40"/>
      <c r="BG146" s="40"/>
      <c r="BH146" s="40"/>
      <c r="BI146" s="40"/>
      <c r="BJ146" s="40"/>
      <c r="BK146" s="40"/>
      <c r="BL146" s="40"/>
      <c r="BM146" s="40"/>
      <c r="BN146" s="40"/>
      <c r="BO146" s="40"/>
      <c r="BP146" s="40"/>
      <c r="BQ146" s="40"/>
      <c r="BR146" s="40"/>
      <c r="BS146" s="40"/>
      <c r="BT146" s="40"/>
      <c r="BU146" s="40"/>
      <c r="BV146" s="40"/>
      <c r="BW146" s="40"/>
      <c r="BX146" s="40"/>
      <c r="BY146" s="40"/>
      <c r="BZ146" s="40"/>
      <c r="CA146" s="40"/>
      <c r="CB146" s="40"/>
      <c r="CC146" s="40"/>
      <c r="CD146" s="40"/>
      <c r="CE146" s="40"/>
      <c r="CF146" s="40"/>
      <c r="CG146" s="40"/>
      <c r="CH146" s="40"/>
      <c r="CI146" s="40"/>
      <c r="CJ146" s="40"/>
      <c r="CK146" s="40"/>
      <c r="CL146" s="40"/>
      <c r="CM146" s="40"/>
      <c r="CN146" s="40"/>
      <c r="CO146" s="40"/>
      <c r="CP146" s="40"/>
      <c r="CQ146" s="40"/>
      <c r="CR146" s="40"/>
      <c r="CS146" s="40"/>
      <c r="CT146" s="40"/>
      <c r="CU146" s="40"/>
      <c r="CV146" s="40"/>
      <c r="CW146" s="40"/>
    </row>
    <row r="147" spans="1:131" s="20" customFormat="1">
      <c r="A147" s="20" t="s">
        <v>735</v>
      </c>
      <c r="C147" s="45">
        <v>10.158626007806665</v>
      </c>
      <c r="D147" s="45">
        <v>3.1083153124410461</v>
      </c>
      <c r="E147" s="45">
        <v>0.62166306248820924</v>
      </c>
      <c r="F147" s="45">
        <v>3.7299783749292552</v>
      </c>
      <c r="G147" s="45">
        <v>6.4007425820361208</v>
      </c>
      <c r="H147" s="45">
        <v>6.3154553580725814</v>
      </c>
      <c r="I147" s="45">
        <v>3216.4399535203488</v>
      </c>
      <c r="J147" s="45">
        <v>11.71242461137634</v>
      </c>
      <c r="K147" s="45">
        <v>38.707287267638193</v>
      </c>
      <c r="L147" s="81">
        <v>0.98667541728628483</v>
      </c>
      <c r="M147" s="45">
        <v>9.6507844193338285E-2</v>
      </c>
      <c r="N147" s="45">
        <v>1.3696744567852643E-3</v>
      </c>
      <c r="O147" s="45">
        <v>0.60007633232468371</v>
      </c>
      <c r="P147" s="45">
        <v>0.55321549589019936</v>
      </c>
      <c r="Q147" s="45">
        <v>0.63798398944068224</v>
      </c>
      <c r="R147" s="45">
        <v>0.5867375958998633</v>
      </c>
      <c r="S147" s="45">
        <v>0.61181253469161623</v>
      </c>
      <c r="T147" s="45">
        <v>0.6227829775834075</v>
      </c>
      <c r="U147" s="45">
        <v>0.60465491299174301</v>
      </c>
      <c r="V147" s="45">
        <v>0.64977949365683629</v>
      </c>
      <c r="W147" s="45">
        <v>0.57157647595957073</v>
      </c>
      <c r="X147" s="45">
        <v>0.62980952387983369</v>
      </c>
      <c r="Y147" s="45">
        <v>0.56617874880851782</v>
      </c>
      <c r="Z147" s="45">
        <v>0.58731817225275518</v>
      </c>
      <c r="AA147" s="45"/>
      <c r="AB147" s="45">
        <v>0.24642845041336917</v>
      </c>
      <c r="AC147" s="45">
        <v>0.21679860192467998</v>
      </c>
      <c r="AD147" s="45">
        <v>0.21320166912667615</v>
      </c>
      <c r="AE147" s="45">
        <v>0.24018140242063699</v>
      </c>
      <c r="AF147" s="45">
        <v>0.25768946089857508</v>
      </c>
      <c r="AG147" s="45">
        <v>0.2431356229982177</v>
      </c>
      <c r="AH147" s="45">
        <v>0.28257055686913696</v>
      </c>
      <c r="AI147" s="45">
        <v>0.24700954995329785</v>
      </c>
      <c r="AJ147" s="45">
        <v>0.27366049334215992</v>
      </c>
      <c r="AK147" s="45">
        <v>0.22985933641182441</v>
      </c>
      <c r="AL147" s="45">
        <v>0.24033870402688157</v>
      </c>
      <c r="AM147" s="40">
        <v>0.24582590604150004</v>
      </c>
      <c r="AN147" s="40"/>
      <c r="AO147" s="40"/>
      <c r="AP147" s="40"/>
      <c r="AQ147" s="40"/>
      <c r="AR147" s="40"/>
      <c r="AS147" s="40"/>
      <c r="AT147" s="40"/>
      <c r="AU147" s="40"/>
      <c r="AV147" s="40"/>
      <c r="AW147" s="40"/>
      <c r="AX147" s="40"/>
      <c r="AY147" s="40"/>
      <c r="AZ147" s="40"/>
      <c r="BA147" s="40"/>
      <c r="BB147" s="40"/>
      <c r="BC147" s="40"/>
      <c r="BD147" s="40"/>
      <c r="BE147" s="40"/>
      <c r="BF147" s="40"/>
      <c r="BG147" s="40"/>
      <c r="BH147" s="40"/>
      <c r="BI147" s="40"/>
      <c r="BJ147" s="40"/>
      <c r="BK147" s="40"/>
      <c r="BL147" s="40"/>
      <c r="BM147" s="40"/>
      <c r="BN147" s="40"/>
      <c r="BO147" s="40"/>
      <c r="BP147" s="40"/>
      <c r="BQ147" s="40"/>
      <c r="BR147" s="40"/>
      <c r="BS147" s="40"/>
      <c r="BT147" s="40"/>
      <c r="BU147" s="40"/>
      <c r="BV147" s="40"/>
      <c r="BW147" s="40"/>
      <c r="BX147" s="40"/>
      <c r="BY147" s="40"/>
      <c r="BZ147" s="40"/>
      <c r="CA147" s="40"/>
      <c r="CB147" s="40"/>
      <c r="CC147" s="40"/>
      <c r="CD147" s="40"/>
      <c r="CE147" s="40"/>
      <c r="CF147" s="40"/>
      <c r="CG147" s="40"/>
      <c r="CH147" s="40"/>
      <c r="CI147" s="40"/>
      <c r="CJ147" s="40"/>
      <c r="CK147" s="40"/>
      <c r="CL147" s="40"/>
      <c r="CM147" s="40"/>
      <c r="CN147" s="40"/>
      <c r="CO147" s="40"/>
      <c r="CP147" s="40"/>
      <c r="CQ147" s="40"/>
      <c r="CR147" s="40"/>
      <c r="CS147" s="40"/>
      <c r="CT147" s="40"/>
      <c r="CU147" s="40"/>
      <c r="CV147" s="40"/>
      <c r="CW147" s="40"/>
    </row>
    <row r="148" spans="1:131" s="20" customFormat="1">
      <c r="C148" s="40"/>
      <c r="D148" s="40"/>
      <c r="E148" s="40"/>
      <c r="F148" s="40"/>
      <c r="G148" s="40"/>
      <c r="H148" s="40"/>
      <c r="I148" s="40"/>
      <c r="J148" s="40"/>
      <c r="K148" s="40"/>
      <c r="L148" s="40"/>
      <c r="M148" s="40"/>
      <c r="N148" s="40"/>
      <c r="O148" s="40"/>
      <c r="P148" s="40"/>
      <c r="Q148" s="40"/>
      <c r="R148" s="40"/>
      <c r="S148" s="40"/>
      <c r="T148" s="40"/>
      <c r="U148" s="40"/>
      <c r="V148" s="40"/>
      <c r="W148" s="40"/>
      <c r="X148" s="40"/>
      <c r="Y148" s="40"/>
      <c r="Z148" s="40"/>
      <c r="AA148" s="40"/>
      <c r="AB148" s="40"/>
      <c r="AC148" s="40"/>
      <c r="AD148" s="40"/>
      <c r="AE148" s="40"/>
      <c r="AF148" s="40"/>
      <c r="AG148" s="40"/>
      <c r="AH148" s="40"/>
      <c r="AI148" s="40"/>
      <c r="AJ148" s="40"/>
      <c r="AK148" s="40"/>
      <c r="AL148" s="40"/>
      <c r="AM148" s="40"/>
      <c r="AN148" s="40"/>
      <c r="AO148" s="40"/>
      <c r="AP148" s="40"/>
      <c r="AQ148" s="40"/>
      <c r="AR148" s="40"/>
      <c r="AS148" s="40"/>
      <c r="AT148" s="40"/>
      <c r="AU148" s="40"/>
      <c r="AV148" s="40"/>
      <c r="AW148" s="40"/>
      <c r="AX148" s="40"/>
      <c r="AY148" s="40"/>
      <c r="AZ148" s="40"/>
      <c r="BA148" s="40"/>
      <c r="BB148" s="40"/>
      <c r="BC148" s="40"/>
      <c r="BD148" s="40"/>
      <c r="BE148" s="40"/>
      <c r="BF148" s="40"/>
      <c r="BG148" s="40"/>
      <c r="BH148" s="40"/>
      <c r="BI148" s="40"/>
      <c r="BJ148" s="40"/>
      <c r="BK148" s="40"/>
      <c r="BL148" s="40"/>
      <c r="BM148" s="40"/>
      <c r="BN148" s="40"/>
      <c r="BO148" s="40"/>
      <c r="BP148" s="40"/>
      <c r="BQ148" s="40"/>
      <c r="BR148" s="40"/>
      <c r="BS148" s="40"/>
      <c r="BT148" s="40"/>
      <c r="BU148" s="40"/>
      <c r="BV148" s="40"/>
      <c r="BW148" s="40"/>
      <c r="BX148" s="40"/>
      <c r="BY148" s="40"/>
      <c r="BZ148" s="40"/>
      <c r="CA148" s="40"/>
      <c r="CB148" s="40"/>
      <c r="CC148" s="40"/>
      <c r="CD148" s="40"/>
      <c r="CE148" s="40"/>
      <c r="CF148" s="40"/>
      <c r="CG148" s="40"/>
      <c r="CH148" s="40"/>
      <c r="CI148" s="40"/>
      <c r="CJ148" s="40"/>
      <c r="CK148" s="40"/>
      <c r="CL148" s="40"/>
      <c r="CM148" s="40"/>
      <c r="CN148" s="40"/>
      <c r="CO148" s="40"/>
      <c r="CP148" s="40"/>
      <c r="CQ148" s="40"/>
      <c r="CR148" s="40"/>
      <c r="CS148" s="40"/>
      <c r="CT148" s="40"/>
      <c r="CU148" s="40"/>
      <c r="CV148" s="40"/>
      <c r="CW148" s="40"/>
    </row>
    <row r="149" spans="1:131" s="20" customFormat="1">
      <c r="A149"/>
      <c r="B149"/>
      <c r="C149"/>
      <c r="D149"/>
      <c r="E149"/>
      <c r="F149"/>
      <c r="G149"/>
      <c r="H149"/>
      <c r="I149"/>
      <c r="J149"/>
      <c r="K149"/>
      <c r="L149"/>
      <c r="M149"/>
      <c r="N149"/>
      <c r="O149"/>
      <c r="P149"/>
      <c r="Q149"/>
      <c r="R149"/>
      <c r="S149"/>
      <c r="T149"/>
      <c r="U149"/>
      <c r="V149"/>
      <c r="W149"/>
      <c r="X149"/>
      <c r="Y149"/>
      <c r="Z149"/>
      <c r="AA149"/>
      <c r="AB149"/>
      <c r="AC149"/>
      <c r="AD149"/>
      <c r="AE149"/>
      <c r="AF149"/>
      <c r="AG149"/>
      <c r="AH149"/>
      <c r="AI149"/>
      <c r="AJ149"/>
      <c r="AK149"/>
      <c r="AL149"/>
      <c r="AM149"/>
      <c r="AN149"/>
      <c r="AO149"/>
      <c r="AP149"/>
      <c r="AQ149"/>
      <c r="AR149"/>
      <c r="AS149"/>
      <c r="AT149"/>
      <c r="AU149"/>
      <c r="AV149"/>
      <c r="AW149"/>
      <c r="AX149"/>
      <c r="AY149"/>
      <c r="AZ149"/>
      <c r="BA149"/>
      <c r="BB149"/>
      <c r="BC149"/>
      <c r="BD149"/>
      <c r="BE149"/>
      <c r="BF149"/>
      <c r="BG149"/>
      <c r="BH149"/>
      <c r="BI149"/>
      <c r="BJ149"/>
      <c r="BK149"/>
      <c r="BL149"/>
      <c r="BM149"/>
      <c r="BN149"/>
      <c r="BO149"/>
      <c r="BP149"/>
      <c r="BQ149"/>
      <c r="BR149"/>
      <c r="BS149"/>
      <c r="BT149"/>
      <c r="BU149"/>
      <c r="BV149"/>
      <c r="BW149"/>
      <c r="BX149"/>
      <c r="BY149"/>
      <c r="BZ149"/>
      <c r="CA149"/>
      <c r="CB149"/>
      <c r="CC149"/>
      <c r="CD149"/>
      <c r="CE149"/>
      <c r="CF149"/>
      <c r="CG149"/>
      <c r="CH149"/>
      <c r="CI149"/>
      <c r="CJ149"/>
      <c r="CK149"/>
      <c r="CL149"/>
      <c r="CM149"/>
      <c r="CN149"/>
      <c r="CO149"/>
      <c r="CP149"/>
      <c r="CQ149"/>
      <c r="CR149"/>
      <c r="CS149"/>
      <c r="CT149"/>
      <c r="CU149"/>
      <c r="CV149"/>
      <c r="CW149"/>
      <c r="CX149"/>
      <c r="CY149"/>
      <c r="CZ149"/>
      <c r="DA149"/>
      <c r="DB149"/>
      <c r="DC149"/>
      <c r="DD149"/>
      <c r="DE149"/>
      <c r="DF149"/>
      <c r="DG149"/>
      <c r="DH149"/>
      <c r="DI149"/>
      <c r="DJ149"/>
      <c r="DK149"/>
      <c r="DL149"/>
      <c r="DM149"/>
      <c r="DN149"/>
      <c r="DO149"/>
      <c r="DP149"/>
      <c r="DQ149"/>
      <c r="DR149"/>
      <c r="DS149"/>
      <c r="DT149"/>
      <c r="DU149"/>
      <c r="DV149"/>
      <c r="DW149"/>
      <c r="DX149"/>
      <c r="DY149"/>
      <c r="DZ149"/>
      <c r="EA149"/>
    </row>
    <row r="150" spans="1:131" s="20" customFormat="1">
      <c r="A150"/>
      <c r="B150"/>
      <c r="C150"/>
      <c r="D150"/>
      <c r="E150"/>
      <c r="F150"/>
      <c r="G150"/>
      <c r="H150"/>
      <c r="I150"/>
      <c r="J150"/>
      <c r="K150"/>
      <c r="L150"/>
      <c r="M150"/>
      <c r="N150"/>
      <c r="O150"/>
      <c r="P150"/>
      <c r="Q150"/>
      <c r="R150"/>
      <c r="S150"/>
      <c r="T150"/>
      <c r="U150"/>
      <c r="V150"/>
      <c r="W150"/>
      <c r="X150"/>
      <c r="Y150"/>
      <c r="Z150"/>
      <c r="AA150"/>
      <c r="AB150"/>
      <c r="AC150"/>
      <c r="AD150"/>
      <c r="AE150"/>
      <c r="AF150"/>
      <c r="AG150"/>
      <c r="AH150"/>
      <c r="AI150"/>
      <c r="AJ150"/>
      <c r="AK150"/>
      <c r="AL150"/>
      <c r="AM150"/>
      <c r="AN150"/>
      <c r="AO150"/>
      <c r="AP150"/>
      <c r="AQ150"/>
      <c r="AR150"/>
      <c r="AS150"/>
      <c r="AT150"/>
      <c r="AU150"/>
      <c r="AV150"/>
      <c r="AW150"/>
      <c r="AX150"/>
      <c r="AY150"/>
      <c r="AZ150"/>
      <c r="BA150"/>
      <c r="BB150"/>
      <c r="BC150"/>
      <c r="BD150"/>
      <c r="BE150"/>
      <c r="BF150"/>
      <c r="BG150"/>
      <c r="BH150"/>
      <c r="BI150"/>
      <c r="BJ150"/>
      <c r="BK150"/>
      <c r="BL150"/>
      <c r="BM150"/>
      <c r="BN150"/>
      <c r="BO150"/>
      <c r="BP150"/>
      <c r="BQ150"/>
      <c r="BR150"/>
      <c r="BS150"/>
      <c r="BT150"/>
      <c r="BU150"/>
      <c r="BV150"/>
      <c r="BW150"/>
      <c r="BX150"/>
      <c r="BY150"/>
      <c r="BZ150"/>
      <c r="CA150"/>
      <c r="CB150"/>
      <c r="CC150"/>
      <c r="CD150"/>
      <c r="CE150"/>
      <c r="CF150"/>
      <c r="CG150"/>
      <c r="CH150"/>
      <c r="CI150"/>
      <c r="CJ150"/>
      <c r="CK150"/>
      <c r="CL150"/>
      <c r="CM150"/>
      <c r="CN150"/>
      <c r="CO150"/>
      <c r="CP150"/>
      <c r="CQ150"/>
      <c r="CR150"/>
      <c r="CS150"/>
      <c r="CT150"/>
      <c r="CU150"/>
      <c r="CV150"/>
      <c r="CW150"/>
      <c r="CX150"/>
      <c r="CY150"/>
      <c r="CZ150"/>
      <c r="DA150"/>
      <c r="DB150"/>
      <c r="DC150"/>
      <c r="DD150"/>
      <c r="DE150"/>
      <c r="DF150"/>
      <c r="DG150"/>
      <c r="DH150"/>
      <c r="DI150"/>
      <c r="DJ150"/>
      <c r="DK150"/>
      <c r="DL150"/>
      <c r="DM150"/>
      <c r="DN150"/>
      <c r="DO150"/>
      <c r="DP150"/>
      <c r="DQ150"/>
      <c r="DR150"/>
      <c r="DS150"/>
      <c r="DT150"/>
      <c r="DU150"/>
      <c r="DV150"/>
      <c r="DW150"/>
      <c r="DX150"/>
      <c r="DY150"/>
      <c r="DZ150"/>
      <c r="EA150"/>
    </row>
    <row r="151" spans="1:131" s="20" customFormat="1">
      <c r="A151"/>
      <c r="B151"/>
      <c r="C151"/>
      <c r="D151"/>
      <c r="E151"/>
      <c r="F151"/>
      <c r="G151"/>
      <c r="H151"/>
      <c r="I151"/>
      <c r="J151"/>
      <c r="K151"/>
      <c r="L151"/>
      <c r="M151"/>
      <c r="N151"/>
      <c r="O151"/>
      <c r="P151"/>
      <c r="Q151"/>
      <c r="R151"/>
      <c r="S151"/>
      <c r="T151"/>
      <c r="U151"/>
      <c r="V151"/>
      <c r="W151"/>
      <c r="X151"/>
      <c r="Y151"/>
      <c r="Z151"/>
      <c r="AA151"/>
      <c r="AB151"/>
      <c r="AC151"/>
      <c r="AD151"/>
      <c r="AE151"/>
      <c r="AF151"/>
      <c r="AG151"/>
      <c r="AH151"/>
      <c r="AI151"/>
      <c r="AJ151"/>
      <c r="AK151"/>
      <c r="AL151"/>
      <c r="AM151"/>
      <c r="AN151"/>
      <c r="AO151"/>
      <c r="AP151"/>
      <c r="AQ151"/>
      <c r="AR151"/>
      <c r="AS151"/>
      <c r="AT151"/>
      <c r="AU151"/>
      <c r="AV151"/>
      <c r="AW151"/>
      <c r="AX151"/>
      <c r="AY151"/>
      <c r="AZ151"/>
      <c r="BA151"/>
      <c r="BB151"/>
      <c r="BC151"/>
      <c r="BD151"/>
      <c r="BE151"/>
      <c r="BF151"/>
      <c r="BG151"/>
      <c r="BH151"/>
      <c r="BI151"/>
      <c r="BJ151"/>
      <c r="BK151"/>
      <c r="BL151"/>
      <c r="BM151"/>
      <c r="BN151"/>
      <c r="BO151"/>
      <c r="BP151"/>
      <c r="BQ151"/>
      <c r="BR151"/>
      <c r="BS151"/>
      <c r="BT151"/>
      <c r="BU151"/>
      <c r="BV151"/>
      <c r="BW151"/>
      <c r="BX151"/>
      <c r="BY151"/>
      <c r="BZ151"/>
      <c r="CA151"/>
      <c r="CB151"/>
      <c r="CC151"/>
      <c r="CD151"/>
      <c r="CE151"/>
      <c r="CF151"/>
      <c r="CG151"/>
      <c r="CH151"/>
      <c r="CI151"/>
      <c r="CJ151"/>
      <c r="CK151"/>
      <c r="CL151"/>
      <c r="CM151"/>
      <c r="CN151"/>
      <c r="CO151"/>
      <c r="CP151"/>
      <c r="CQ151"/>
      <c r="CR151"/>
      <c r="CS151"/>
      <c r="CT151"/>
      <c r="CU151"/>
      <c r="CV151"/>
      <c r="CW151"/>
      <c r="CX151"/>
      <c r="CY151"/>
      <c r="CZ151"/>
      <c r="DA151"/>
      <c r="DB151"/>
      <c r="DC151"/>
      <c r="DD151"/>
      <c r="DE151"/>
      <c r="DF151"/>
      <c r="DG151"/>
      <c r="DH151"/>
      <c r="DI151"/>
      <c r="DJ151"/>
      <c r="DK151"/>
      <c r="DL151"/>
      <c r="DM151"/>
      <c r="DN151"/>
      <c r="DO151"/>
      <c r="DP151"/>
      <c r="DQ151"/>
      <c r="DR151"/>
      <c r="DS151"/>
      <c r="DT151"/>
      <c r="DU151"/>
      <c r="DV151"/>
      <c r="DW151"/>
      <c r="DX151"/>
      <c r="DY151"/>
      <c r="DZ151"/>
      <c r="EA151"/>
    </row>
    <row r="152" spans="1:131" s="20" customFormat="1">
      <c r="A152"/>
      <c r="B152"/>
      <c r="C152"/>
      <c r="D152"/>
      <c r="E152"/>
      <c r="F152"/>
      <c r="G152"/>
      <c r="H152"/>
      <c r="I152"/>
      <c r="J152"/>
      <c r="K152"/>
      <c r="L152"/>
      <c r="M152"/>
      <c r="N152"/>
      <c r="O152"/>
      <c r="P152"/>
      <c r="Q152"/>
      <c r="R152"/>
      <c r="S152"/>
      <c r="T152"/>
      <c r="U152"/>
      <c r="V152"/>
      <c r="W152"/>
      <c r="X152"/>
      <c r="Y152"/>
      <c r="Z152"/>
      <c r="AA152"/>
      <c r="AB152"/>
      <c r="AC152"/>
      <c r="AD152"/>
      <c r="AE152"/>
      <c r="AF152"/>
      <c r="AG152"/>
      <c r="AH152"/>
      <c r="AI152"/>
      <c r="AJ152"/>
      <c r="AK152"/>
      <c r="AL152"/>
      <c r="AM152"/>
      <c r="AN152"/>
      <c r="AO152"/>
      <c r="AP152"/>
      <c r="AQ152"/>
      <c r="AR152"/>
      <c r="AS152"/>
      <c r="AT152"/>
      <c r="AU152"/>
      <c r="AV152"/>
      <c r="AW152"/>
      <c r="AX152"/>
      <c r="AY152"/>
      <c r="AZ152"/>
      <c r="BA152"/>
      <c r="BB152"/>
      <c r="BC152"/>
      <c r="BD152"/>
      <c r="BE152"/>
      <c r="BF152"/>
      <c r="BG152"/>
      <c r="BH152"/>
      <c r="BI152"/>
      <c r="BJ152"/>
      <c r="BK152"/>
      <c r="BL152"/>
      <c r="BM152"/>
      <c r="BN152"/>
      <c r="BO152"/>
      <c r="BP152"/>
      <c r="BQ152"/>
      <c r="BR152"/>
      <c r="BS152"/>
      <c r="BT152"/>
      <c r="BU152"/>
      <c r="BV152"/>
      <c r="BW152"/>
      <c r="BX152"/>
      <c r="BY152"/>
      <c r="BZ152"/>
      <c r="CA152"/>
      <c r="CB152"/>
      <c r="CC152"/>
      <c r="CD152"/>
      <c r="CE152"/>
      <c r="CF152"/>
      <c r="CG152"/>
      <c r="CH152"/>
      <c r="CI152"/>
      <c r="CJ152"/>
      <c r="CK152"/>
      <c r="CL152"/>
      <c r="CM152"/>
      <c r="CN152"/>
      <c r="CO152"/>
      <c r="CP152"/>
      <c r="CQ152"/>
      <c r="CR152"/>
      <c r="CS152"/>
      <c r="CT152"/>
      <c r="CU152"/>
      <c r="CV152"/>
      <c r="CW152"/>
      <c r="CX152"/>
      <c r="CY152"/>
      <c r="CZ152"/>
      <c r="DA152"/>
      <c r="DB152"/>
      <c r="DC152"/>
      <c r="DD152"/>
      <c r="DE152"/>
      <c r="DF152"/>
      <c r="DG152"/>
      <c r="DH152"/>
      <c r="DI152"/>
      <c r="DJ152"/>
      <c r="DK152"/>
      <c r="DL152"/>
      <c r="DM152"/>
      <c r="DN152"/>
      <c r="DO152"/>
      <c r="DP152"/>
      <c r="DQ152"/>
      <c r="DR152"/>
      <c r="DS152"/>
      <c r="DT152"/>
      <c r="DU152"/>
      <c r="DV152"/>
      <c r="DW152"/>
      <c r="DX152"/>
      <c r="DY152"/>
      <c r="DZ152"/>
      <c r="EA152"/>
    </row>
    <row r="153" spans="1:131" s="20" customFormat="1">
      <c r="A153"/>
      <c r="B153"/>
      <c r="C153"/>
      <c r="D153"/>
      <c r="E153"/>
      <c r="F153"/>
      <c r="G153"/>
      <c r="H153"/>
      <c r="I153"/>
      <c r="J153"/>
      <c r="K153"/>
      <c r="L153"/>
      <c r="M153"/>
      <c r="N153"/>
      <c r="O153"/>
      <c r="P153"/>
      <c r="Q153"/>
      <c r="R153"/>
      <c r="S153"/>
      <c r="T153"/>
      <c r="U153"/>
      <c r="V153"/>
      <c r="W153"/>
      <c r="X153"/>
      <c r="Y153"/>
      <c r="Z153"/>
      <c r="AA153"/>
      <c r="AB153"/>
      <c r="AC153"/>
      <c r="AD153"/>
      <c r="AE153"/>
      <c r="AF153"/>
      <c r="AG153"/>
      <c r="AH153"/>
      <c r="AI153"/>
      <c r="AJ153"/>
      <c r="AK153"/>
      <c r="AL153"/>
      <c r="AM153"/>
      <c r="AN153"/>
      <c r="AO153"/>
      <c r="AP153"/>
      <c r="AQ153"/>
      <c r="AR153"/>
      <c r="AS153"/>
      <c r="AT153"/>
      <c r="AU153"/>
      <c r="AV153"/>
      <c r="AW153"/>
      <c r="AX153"/>
      <c r="AY153"/>
      <c r="AZ153"/>
      <c r="BA153"/>
      <c r="BB153"/>
      <c r="BC153"/>
      <c r="BD153"/>
      <c r="BE153"/>
      <c r="BF153"/>
      <c r="BG153"/>
      <c r="BH153"/>
      <c r="BI153"/>
      <c r="BJ153"/>
      <c r="BK153"/>
      <c r="BL153"/>
      <c r="BM153"/>
      <c r="BN153"/>
      <c r="BO153"/>
      <c r="BP153"/>
      <c r="BQ153"/>
      <c r="BR153"/>
      <c r="BS153"/>
      <c r="BT153"/>
      <c r="BU153"/>
      <c r="BV153"/>
      <c r="BW153"/>
      <c r="BX153"/>
      <c r="BY153"/>
      <c r="BZ153"/>
      <c r="CA153"/>
      <c r="CB153"/>
      <c r="CC153"/>
      <c r="CD153"/>
      <c r="CE153"/>
      <c r="CF153"/>
      <c r="CG153"/>
      <c r="CH153"/>
      <c r="CI153"/>
      <c r="CJ153"/>
      <c r="CK153"/>
      <c r="CL153"/>
      <c r="CM153"/>
      <c r="CN153"/>
      <c r="CO153"/>
      <c r="CP153"/>
      <c r="CQ153"/>
      <c r="CR153"/>
      <c r="CS153"/>
      <c r="CT153"/>
      <c r="CU153"/>
      <c r="CV153"/>
      <c r="CW153"/>
      <c r="CX153"/>
      <c r="CY153"/>
      <c r="CZ153"/>
      <c r="DA153"/>
      <c r="DB153"/>
      <c r="DC153"/>
      <c r="DD153"/>
      <c r="DE153"/>
      <c r="DF153"/>
      <c r="DG153"/>
      <c r="DH153"/>
      <c r="DI153"/>
      <c r="DJ153"/>
      <c r="DK153"/>
      <c r="DL153"/>
      <c r="DM153"/>
      <c r="DN153"/>
      <c r="DO153"/>
      <c r="DP153"/>
      <c r="DQ153"/>
      <c r="DR153"/>
      <c r="DS153"/>
      <c r="DT153"/>
      <c r="DU153"/>
      <c r="DV153"/>
      <c r="DW153"/>
      <c r="DX153"/>
      <c r="DY153"/>
      <c r="DZ153"/>
      <c r="EA153"/>
    </row>
    <row r="154" spans="1:131" s="20" customFormat="1">
      <c r="A154"/>
      <c r="B154"/>
      <c r="C154"/>
      <c r="D154"/>
      <c r="E154"/>
      <c r="F154"/>
      <c r="G154"/>
      <c r="H154"/>
      <c r="I154"/>
      <c r="J154"/>
      <c r="K154"/>
      <c r="L154"/>
      <c r="M154"/>
      <c r="N154"/>
      <c r="O154"/>
      <c r="P154"/>
      <c r="Q154"/>
      <c r="R154"/>
      <c r="S154"/>
      <c r="T154"/>
      <c r="U154"/>
      <c r="V154"/>
      <c r="W154"/>
      <c r="X154"/>
      <c r="Y154"/>
      <c r="Z154"/>
      <c r="AA154"/>
      <c r="AB154"/>
      <c r="AC154"/>
      <c r="AD154"/>
      <c r="AE154"/>
      <c r="AF154"/>
      <c r="AG154"/>
      <c r="AH154"/>
      <c r="AI154"/>
      <c r="AJ154"/>
      <c r="AK154"/>
      <c r="AL154"/>
      <c r="AM154"/>
      <c r="AN154"/>
      <c r="AO154"/>
      <c r="AP154"/>
      <c r="AQ154"/>
      <c r="AR154"/>
      <c r="AS154"/>
      <c r="AT154"/>
      <c r="AU154"/>
      <c r="AV154"/>
      <c r="AW154"/>
      <c r="AX154"/>
      <c r="AY154"/>
      <c r="AZ154"/>
      <c r="BA154"/>
      <c r="BB154"/>
      <c r="BC154"/>
      <c r="BD154"/>
      <c r="BE154"/>
      <c r="BF154"/>
      <c r="BG154"/>
      <c r="BH154"/>
      <c r="BI154"/>
      <c r="BJ154"/>
      <c r="BK154"/>
      <c r="BL154"/>
      <c r="BM154"/>
      <c r="BN154"/>
      <c r="BO154"/>
      <c r="BP154"/>
      <c r="BQ154"/>
      <c r="BR154"/>
      <c r="BS154"/>
      <c r="BT154"/>
      <c r="BU154"/>
      <c r="BV154"/>
      <c r="BW154"/>
      <c r="BX154"/>
      <c r="BY154"/>
      <c r="BZ154"/>
      <c r="CA154"/>
      <c r="CB154"/>
      <c r="CC154"/>
      <c r="CD154"/>
      <c r="CE154"/>
      <c r="CF154"/>
      <c r="CG154"/>
      <c r="CH154"/>
      <c r="CI154"/>
      <c r="CJ154"/>
      <c r="CK154"/>
      <c r="CL154"/>
      <c r="CM154"/>
      <c r="CN154"/>
      <c r="CO154"/>
      <c r="CP154"/>
      <c r="CQ154"/>
      <c r="CR154"/>
      <c r="CS154"/>
      <c r="CT154"/>
      <c r="CU154"/>
      <c r="CV154"/>
      <c r="CW154"/>
      <c r="CX154"/>
      <c r="CY154"/>
      <c r="CZ154"/>
      <c r="DA154"/>
      <c r="DB154"/>
      <c r="DC154"/>
      <c r="DD154"/>
      <c r="DE154"/>
      <c r="DF154"/>
      <c r="DG154"/>
      <c r="DH154"/>
      <c r="DI154"/>
      <c r="DJ154"/>
      <c r="DK154"/>
      <c r="DL154"/>
      <c r="DM154"/>
      <c r="DN154"/>
      <c r="DO154"/>
      <c r="DP154"/>
      <c r="DQ154"/>
      <c r="DR154"/>
      <c r="DS154"/>
      <c r="DT154"/>
      <c r="DU154"/>
      <c r="DV154"/>
      <c r="DW154"/>
      <c r="DX154"/>
      <c r="DY154"/>
      <c r="DZ154"/>
      <c r="EA154"/>
    </row>
    <row r="155" spans="1:131" s="20" customFormat="1">
      <c r="A155"/>
      <c r="B155"/>
      <c r="C155"/>
      <c r="D155"/>
      <c r="E155"/>
      <c r="F155"/>
      <c r="G155"/>
      <c r="H155"/>
      <c r="I155"/>
      <c r="J155"/>
      <c r="K155"/>
      <c r="L155"/>
      <c r="M155"/>
      <c r="N155"/>
      <c r="O155"/>
      <c r="P155"/>
      <c r="Q155"/>
      <c r="R155"/>
      <c r="S155"/>
      <c r="T155"/>
      <c r="U155"/>
      <c r="V155"/>
      <c r="W155"/>
      <c r="X155"/>
      <c r="Y155"/>
      <c r="Z155"/>
      <c r="AA155"/>
      <c r="AB155"/>
      <c r="AC155"/>
      <c r="AD155"/>
      <c r="AE155"/>
      <c r="AF155"/>
      <c r="AG155"/>
      <c r="AH155"/>
      <c r="AI155"/>
      <c r="AJ155"/>
      <c r="AK155"/>
      <c r="AL155"/>
      <c r="AM155"/>
      <c r="AN155"/>
      <c r="AO155"/>
      <c r="AP155"/>
      <c r="AQ155"/>
      <c r="AR155"/>
      <c r="AS155"/>
      <c r="AT155"/>
      <c r="AU155"/>
      <c r="AV155"/>
      <c r="AW155"/>
      <c r="AX155"/>
      <c r="AY155"/>
      <c r="AZ155"/>
      <c r="BA155"/>
      <c r="BB155"/>
      <c r="BC155"/>
      <c r="BD155"/>
      <c r="BE155"/>
      <c r="BF155"/>
      <c r="BG155"/>
      <c r="BH155"/>
      <c r="BI155"/>
      <c r="BJ155"/>
      <c r="BK155"/>
      <c r="BL155"/>
      <c r="BM155"/>
      <c r="BN155"/>
      <c r="BO155"/>
      <c r="BP155"/>
      <c r="BQ155"/>
      <c r="BR155"/>
      <c r="BS155"/>
      <c r="BT155"/>
      <c r="BU155"/>
      <c r="BV155"/>
      <c r="BW155"/>
      <c r="BX155"/>
      <c r="BY155"/>
      <c r="BZ155"/>
      <c r="CA155"/>
      <c r="CB155"/>
      <c r="CC155"/>
      <c r="CD155"/>
      <c r="CE155"/>
      <c r="CF155"/>
      <c r="CG155"/>
      <c r="CH155"/>
      <c r="CI155"/>
      <c r="CJ155"/>
      <c r="CK155"/>
      <c r="CL155"/>
      <c r="CM155"/>
      <c r="CN155"/>
      <c r="CO155"/>
      <c r="CP155"/>
      <c r="CQ155"/>
      <c r="CR155"/>
      <c r="CS155"/>
      <c r="CT155"/>
      <c r="CU155"/>
      <c r="CV155"/>
      <c r="CW155"/>
      <c r="CX155"/>
      <c r="CY155"/>
      <c r="CZ155"/>
      <c r="DA155"/>
      <c r="DB155"/>
      <c r="DC155"/>
      <c r="DD155"/>
      <c r="DE155"/>
      <c r="DF155"/>
      <c r="DG155"/>
      <c r="DH155"/>
      <c r="DI155"/>
      <c r="DJ155"/>
      <c r="DK155"/>
      <c r="DL155"/>
      <c r="DM155"/>
      <c r="DN155"/>
      <c r="DO155"/>
      <c r="DP155"/>
      <c r="DQ155"/>
      <c r="DR155"/>
      <c r="DS155"/>
      <c r="DT155"/>
      <c r="DU155"/>
      <c r="DV155"/>
      <c r="DW155"/>
      <c r="DX155"/>
      <c r="DY155"/>
      <c r="DZ155"/>
      <c r="EA155"/>
    </row>
    <row r="156" spans="1:131" s="20" customFormat="1">
      <c r="A156"/>
      <c r="B156"/>
      <c r="C156"/>
      <c r="D156"/>
      <c r="E156"/>
      <c r="F156"/>
      <c r="G156"/>
      <c r="H156"/>
      <c r="I156"/>
      <c r="J156"/>
      <c r="K156"/>
      <c r="L156"/>
      <c r="M156"/>
      <c r="N156"/>
      <c r="O156"/>
      <c r="P156"/>
      <c r="Q156"/>
      <c r="R156"/>
      <c r="S156"/>
      <c r="T156"/>
      <c r="U156"/>
      <c r="V156"/>
      <c r="W156"/>
      <c r="X156"/>
      <c r="Y156"/>
      <c r="Z156"/>
      <c r="AA156"/>
      <c r="AB156"/>
      <c r="AC156"/>
      <c r="AD156"/>
      <c r="AE156"/>
      <c r="AF156"/>
      <c r="AG156"/>
      <c r="AH156"/>
      <c r="AI156"/>
      <c r="AJ156"/>
      <c r="AK156"/>
      <c r="AL156"/>
      <c r="AM156"/>
      <c r="AN156"/>
      <c r="AO156"/>
      <c r="AP156"/>
      <c r="AQ156"/>
      <c r="AR156"/>
      <c r="AS156"/>
      <c r="AT156"/>
      <c r="AU156"/>
      <c r="AV156"/>
      <c r="AW156"/>
      <c r="AX156"/>
      <c r="AY156"/>
      <c r="AZ156"/>
      <c r="BA156"/>
      <c r="BB156"/>
      <c r="BC156"/>
      <c r="BD156"/>
      <c r="BE156"/>
      <c r="BF156"/>
      <c r="BG156"/>
      <c r="BH156"/>
      <c r="BI156"/>
      <c r="BJ156"/>
      <c r="BK156"/>
      <c r="BL156"/>
      <c r="BM156"/>
      <c r="BN156"/>
      <c r="BO156"/>
      <c r="BP156"/>
      <c r="BQ156"/>
      <c r="BR156"/>
      <c r="BS156"/>
      <c r="BT156"/>
      <c r="BU156"/>
      <c r="BV156"/>
      <c r="BW156"/>
      <c r="BX156"/>
      <c r="BY156"/>
      <c r="BZ156"/>
      <c r="CA156"/>
      <c r="CB156"/>
      <c r="CC156"/>
      <c r="CD156"/>
      <c r="CE156"/>
      <c r="CF156"/>
      <c r="CG156"/>
      <c r="CH156"/>
      <c r="CI156"/>
      <c r="CJ156"/>
      <c r="CK156"/>
      <c r="CL156"/>
      <c r="CM156"/>
      <c r="CN156"/>
      <c r="CO156"/>
      <c r="CP156"/>
      <c r="CQ156"/>
      <c r="CR156"/>
      <c r="CS156"/>
      <c r="CT156"/>
      <c r="CU156"/>
      <c r="CV156"/>
      <c r="CW156"/>
      <c r="CX156"/>
      <c r="CY156"/>
      <c r="CZ156"/>
      <c r="DA156"/>
      <c r="DB156"/>
      <c r="DC156"/>
      <c r="DD156"/>
      <c r="DE156"/>
      <c r="DF156"/>
      <c r="DG156"/>
      <c r="DH156"/>
      <c r="DI156"/>
      <c r="DJ156"/>
      <c r="DK156"/>
      <c r="DL156"/>
      <c r="DM156"/>
      <c r="DN156"/>
      <c r="DO156"/>
      <c r="DP156"/>
      <c r="DQ156"/>
      <c r="DR156"/>
      <c r="DS156"/>
      <c r="DT156"/>
      <c r="DU156"/>
      <c r="DV156"/>
      <c r="DW156"/>
      <c r="DX156"/>
      <c r="DY156"/>
      <c r="DZ156"/>
      <c r="EA156"/>
    </row>
    <row r="157" spans="1:131" s="20" customFormat="1">
      <c r="A157"/>
      <c r="B157"/>
      <c r="C157"/>
      <c r="D157"/>
      <c r="E157"/>
      <c r="F157"/>
      <c r="G157"/>
      <c r="H157"/>
      <c r="I157"/>
      <c r="J157"/>
      <c r="K157"/>
      <c r="L157"/>
      <c r="M157"/>
      <c r="N157"/>
      <c r="O157"/>
      <c r="P157"/>
      <c r="Q157"/>
      <c r="R157"/>
      <c r="S157"/>
      <c r="T157"/>
      <c r="U157"/>
      <c r="V157"/>
      <c r="W157"/>
      <c r="X157"/>
      <c r="Y157"/>
      <c r="Z157"/>
      <c r="AA157"/>
      <c r="AB157"/>
      <c r="AC157"/>
      <c r="AD157"/>
      <c r="AE157"/>
      <c r="AF157"/>
      <c r="AG157"/>
      <c r="AH157"/>
      <c r="AI157"/>
      <c r="AJ157"/>
      <c r="AK157"/>
      <c r="AL157"/>
      <c r="AM157"/>
      <c r="AN157"/>
      <c r="AO157"/>
      <c r="AP157"/>
      <c r="AQ157"/>
      <c r="AR157"/>
      <c r="AS157"/>
      <c r="AT157"/>
      <c r="AU157"/>
      <c r="AV157"/>
      <c r="AW157"/>
      <c r="AX157"/>
      <c r="AY157"/>
      <c r="AZ157"/>
      <c r="BA157"/>
      <c r="BB157"/>
      <c r="BC157"/>
      <c r="BD157"/>
      <c r="BE157"/>
      <c r="BF157"/>
      <c r="BG157"/>
      <c r="BH157"/>
      <c r="BI157"/>
      <c r="BJ157"/>
      <c r="BK157"/>
      <c r="BL157"/>
      <c r="BM157"/>
      <c r="BN157"/>
      <c r="BO157"/>
      <c r="BP157"/>
      <c r="BQ157"/>
      <c r="BR157"/>
      <c r="BS157"/>
      <c r="BT157"/>
      <c r="BU157"/>
      <c r="BV157"/>
      <c r="BW157"/>
      <c r="BX157"/>
      <c r="BY157"/>
      <c r="BZ157"/>
      <c r="CA157"/>
      <c r="CB157"/>
      <c r="CC157"/>
      <c r="CD157"/>
      <c r="CE157"/>
      <c r="CF157"/>
      <c r="CG157"/>
      <c r="CH157"/>
      <c r="CI157"/>
      <c r="CJ157"/>
      <c r="CK157"/>
      <c r="CL157"/>
      <c r="CM157"/>
      <c r="CN157"/>
      <c r="CO157"/>
      <c r="CP157"/>
      <c r="CQ157"/>
      <c r="CR157"/>
      <c r="CS157"/>
      <c r="CT157"/>
      <c r="CU157"/>
      <c r="CV157"/>
      <c r="CW157"/>
      <c r="CX157"/>
      <c r="CY157"/>
      <c r="CZ157"/>
      <c r="DA157"/>
      <c r="DB157"/>
      <c r="DC157"/>
      <c r="DD157"/>
      <c r="DE157"/>
      <c r="DF157"/>
      <c r="DG157"/>
      <c r="DH157"/>
      <c r="DI157"/>
      <c r="DJ157"/>
      <c r="DK157"/>
      <c r="DL157"/>
      <c r="DM157"/>
      <c r="DN157"/>
      <c r="DO157"/>
      <c r="DP157"/>
      <c r="DQ157"/>
      <c r="DR157"/>
      <c r="DS157"/>
      <c r="DT157"/>
      <c r="DU157"/>
      <c r="DV157"/>
      <c r="DW157"/>
      <c r="DX157"/>
      <c r="DY157"/>
      <c r="DZ157"/>
      <c r="EA157"/>
    </row>
    <row r="158" spans="1:131" s="20" customFormat="1">
      <c r="A158"/>
      <c r="B158"/>
      <c r="C158"/>
      <c r="D158"/>
      <c r="E158"/>
      <c r="F158"/>
      <c r="G158"/>
      <c r="H158"/>
      <c r="I158"/>
      <c r="J158"/>
      <c r="K158"/>
      <c r="L158"/>
      <c r="M158"/>
      <c r="N158"/>
      <c r="O158"/>
      <c r="P158"/>
      <c r="Q158"/>
      <c r="R158"/>
      <c r="S158"/>
      <c r="T158"/>
      <c r="U158"/>
      <c r="V158"/>
      <c r="W158"/>
      <c r="X158"/>
      <c r="Y158"/>
      <c r="Z158"/>
      <c r="AA158"/>
      <c r="AB158"/>
      <c r="AC158"/>
      <c r="AD158"/>
      <c r="AE158"/>
      <c r="AF158"/>
      <c r="AG158"/>
      <c r="AH158"/>
      <c r="AI158"/>
      <c r="AJ158"/>
      <c r="AK158"/>
      <c r="AL158"/>
      <c r="AM158"/>
      <c r="AN158"/>
      <c r="AO158"/>
      <c r="AP158"/>
      <c r="AQ158"/>
      <c r="AR158"/>
      <c r="AS158"/>
      <c r="AT158"/>
      <c r="AU158"/>
      <c r="AV158"/>
      <c r="AW158"/>
      <c r="AX158"/>
      <c r="AY158"/>
      <c r="AZ158"/>
      <c r="BA158"/>
      <c r="BB158"/>
      <c r="BC158"/>
      <c r="BD158"/>
      <c r="BE158"/>
      <c r="BF158"/>
      <c r="BG158"/>
      <c r="BH158"/>
      <c r="BI158"/>
      <c r="BJ158"/>
      <c r="BK158"/>
      <c r="BL158"/>
      <c r="BM158"/>
      <c r="BN158"/>
      <c r="BO158"/>
      <c r="BP158"/>
      <c r="BQ158"/>
      <c r="BR158"/>
      <c r="BS158"/>
      <c r="BT158"/>
      <c r="BU158"/>
      <c r="BV158"/>
      <c r="BW158"/>
      <c r="BX158"/>
      <c r="BY158"/>
      <c r="BZ158"/>
      <c r="CA158"/>
      <c r="CB158"/>
      <c r="CC158"/>
      <c r="CD158"/>
      <c r="CE158"/>
      <c r="CF158"/>
      <c r="CG158"/>
      <c r="CH158"/>
      <c r="CI158"/>
      <c r="CJ158"/>
      <c r="CK158"/>
      <c r="CL158"/>
      <c r="CM158"/>
      <c r="CN158"/>
      <c r="CO158"/>
      <c r="CP158"/>
      <c r="CQ158"/>
      <c r="CR158"/>
      <c r="CS158"/>
      <c r="CT158"/>
      <c r="CU158"/>
      <c r="CV158"/>
      <c r="CW158"/>
      <c r="CX158"/>
      <c r="CY158"/>
      <c r="CZ158"/>
      <c r="DA158"/>
      <c r="DB158"/>
      <c r="DC158"/>
      <c r="DD158"/>
      <c r="DE158"/>
      <c r="DF158"/>
      <c r="DG158"/>
      <c r="DH158"/>
      <c r="DI158"/>
      <c r="DJ158"/>
      <c r="DK158"/>
      <c r="DL158"/>
      <c r="DM158"/>
      <c r="DN158"/>
      <c r="DO158"/>
      <c r="DP158"/>
      <c r="DQ158"/>
      <c r="DR158"/>
      <c r="DS158"/>
      <c r="DT158"/>
      <c r="DU158"/>
      <c r="DV158"/>
      <c r="DW158"/>
      <c r="DX158"/>
      <c r="DY158"/>
      <c r="DZ158"/>
      <c r="EA158"/>
    </row>
  </sheetData>
  <mergeCells count="3">
    <mergeCell ref="I6:N6"/>
    <mergeCell ref="O6:P6"/>
    <mergeCell ref="R6:T6"/>
  </mergeCells>
  <pageMargins left="0.7" right="0.7" top="0.75" bottom="0.75" header="0.3" footer="0.3"/>
  <legacyDrawing r:id="rId1"/>
</worksheet>
</file>

<file path=xl/worksheets/sheet9.xml><?xml version="1.0" encoding="utf-8"?>
<worksheet xmlns="http://schemas.openxmlformats.org/spreadsheetml/2006/main" xmlns:r="http://schemas.openxmlformats.org/officeDocument/2006/relationships">
  <dimension ref="A1:O53"/>
  <sheetViews>
    <sheetView topLeftCell="A8" workbookViewId="0">
      <selection activeCell="D12" sqref="D12"/>
    </sheetView>
  </sheetViews>
  <sheetFormatPr defaultRowHeight="12.75"/>
  <cols>
    <col min="1" max="1" width="32.5703125" customWidth="1"/>
    <col min="2" max="2" width="14.5703125" customWidth="1"/>
    <col min="3" max="3" width="22.42578125" customWidth="1"/>
    <col min="4" max="4" width="13.28515625" customWidth="1"/>
    <col min="5" max="5" width="11.28515625" customWidth="1"/>
    <col min="6" max="6" width="9.7109375" customWidth="1"/>
    <col min="7" max="7" width="14.5703125" customWidth="1"/>
    <col min="8" max="8" width="13.140625" customWidth="1"/>
    <col min="9" max="9" width="11.42578125" customWidth="1"/>
    <col min="10" max="10" width="11.7109375" customWidth="1"/>
    <col min="11" max="11" width="13.28515625" customWidth="1"/>
    <col min="12" max="12" width="11.7109375" customWidth="1"/>
    <col min="13" max="13" width="12.140625" customWidth="1"/>
  </cols>
  <sheetData>
    <row r="1" spans="1:15" ht="15.75">
      <c r="A1" s="126" t="s">
        <v>381</v>
      </c>
    </row>
    <row r="7" spans="1:15">
      <c r="B7" s="168" t="s">
        <v>445</v>
      </c>
      <c r="H7" s="168">
        <v>10</v>
      </c>
      <c r="J7" s="139"/>
    </row>
    <row r="9" spans="1:15" s="131" customFormat="1">
      <c r="A9" s="127"/>
      <c r="B9" s="127"/>
      <c r="C9" s="127"/>
      <c r="D9" s="127"/>
      <c r="E9" s="127"/>
      <c r="F9" s="127"/>
      <c r="G9" s="127"/>
      <c r="H9" s="127"/>
      <c r="I9" s="127"/>
      <c r="J9" s="127"/>
      <c r="K9" s="127"/>
      <c r="L9" s="130"/>
      <c r="M9" s="127"/>
    </row>
    <row r="10" spans="1:15" s="135" customFormat="1" ht="70.5" customHeight="1">
      <c r="A10" s="132" t="s">
        <v>22</v>
      </c>
      <c r="B10" s="128" t="s">
        <v>382</v>
      </c>
      <c r="C10" s="132" t="s">
        <v>14</v>
      </c>
      <c r="D10" s="133" t="s">
        <v>383</v>
      </c>
      <c r="E10" s="132" t="s">
        <v>384</v>
      </c>
      <c r="F10" s="132" t="s">
        <v>368</v>
      </c>
      <c r="G10" s="133" t="s">
        <v>385</v>
      </c>
      <c r="H10" s="129" t="s">
        <v>386</v>
      </c>
      <c r="I10" s="129" t="s">
        <v>713</v>
      </c>
      <c r="J10" s="129" t="s">
        <v>714</v>
      </c>
      <c r="K10" s="129" t="s">
        <v>387</v>
      </c>
      <c r="L10" s="129"/>
      <c r="M10" s="134"/>
    </row>
    <row r="11" spans="1:15" s="141" customFormat="1">
      <c r="A11" s="136" t="str">
        <f>CONCATENATE(C11,"-",E11)</f>
        <v>MotorsRewind-New-Large Off</v>
      </c>
      <c r="B11" s="137" t="str">
        <f>$B$7</f>
        <v>MotorsRewind</v>
      </c>
      <c r="C11" s="136" t="str">
        <f t="shared" ref="C11:C42" si="0">CONCATENATE(B11,"-",F11)</f>
        <v>MotorsRewind-New</v>
      </c>
      <c r="D11" s="136"/>
      <c r="E11" s="137" t="s">
        <v>369</v>
      </c>
      <c r="F11" s="145" t="s">
        <v>370</v>
      </c>
      <c r="G11" s="138" t="s">
        <v>443</v>
      </c>
      <c r="H11" s="169">
        <f>$H$7</f>
        <v>10</v>
      </c>
      <c r="I11" s="139">
        <f>VLOOKUP($E11,'Savings &amp; Cost'!$B$5:$F$22,2,FALSE)</f>
        <v>9.454977581921101</v>
      </c>
      <c r="J11" s="139">
        <f>VLOOKUP($E11,'Savings &amp; Cost'!$B$5:$F$22,5,FALSE)</f>
        <v>3.1083153124410465</v>
      </c>
      <c r="K11" s="140">
        <f>MATCH(E11,[1]!BLDGTYPE,0)</f>
        <v>2</v>
      </c>
      <c r="L11" s="139"/>
      <c r="M11" s="139"/>
      <c r="O11" s="142"/>
    </row>
    <row r="12" spans="1:15" s="144" customFormat="1">
      <c r="A12" s="136" t="str">
        <f t="shared" ref="A12:A46" si="1">CONCATENATE(C12,"-",E12)</f>
        <v>MotorsRewind-New-Medium Off</v>
      </c>
      <c r="B12" s="137" t="str">
        <f t="shared" ref="B12:B46" si="2">$B$7</f>
        <v>MotorsRewind</v>
      </c>
      <c r="C12" s="136" t="str">
        <f t="shared" si="0"/>
        <v>MotorsRewind-New</v>
      </c>
      <c r="D12" s="136"/>
      <c r="E12" s="143" t="s">
        <v>371</v>
      </c>
      <c r="F12" s="145" t="s">
        <v>370</v>
      </c>
      <c r="G12" s="138" t="s">
        <v>443</v>
      </c>
      <c r="H12" s="169">
        <f t="shared" ref="H12:H46" si="3">$H$7</f>
        <v>10</v>
      </c>
      <c r="I12" s="139">
        <f>VLOOKUP($E12,'Savings &amp; Cost'!$B$5:$F$22,2,FALSE)</f>
        <v>9.4549775819210993</v>
      </c>
      <c r="J12" s="139">
        <f>VLOOKUP($E12,'Savings &amp; Cost'!$B$5:$F$22,5,FALSE)</f>
        <v>3.1083153124410461</v>
      </c>
      <c r="K12" s="140">
        <f>MATCH(E12,[1]!BLDGTYPE,0)</f>
        <v>3</v>
      </c>
      <c r="L12" s="139"/>
      <c r="M12" s="139"/>
    </row>
    <row r="13" spans="1:15" s="144" customFormat="1">
      <c r="A13" s="136" t="str">
        <f t="shared" si="1"/>
        <v>MotorsRewind-New-Small Off</v>
      </c>
      <c r="B13" s="137" t="str">
        <f t="shared" si="2"/>
        <v>MotorsRewind</v>
      </c>
      <c r="C13" s="136" t="str">
        <f t="shared" si="0"/>
        <v>MotorsRewind-New</v>
      </c>
      <c r="D13" s="136"/>
      <c r="E13" s="143" t="s">
        <v>372</v>
      </c>
      <c r="F13" s="145" t="s">
        <v>370</v>
      </c>
      <c r="G13" s="138" t="s">
        <v>443</v>
      </c>
      <c r="H13" s="169">
        <f t="shared" si="3"/>
        <v>10</v>
      </c>
      <c r="I13" s="139">
        <f>VLOOKUP($E13,'Savings &amp; Cost'!$B$5:$F$22,2,FALSE)</f>
        <v>9.454977581921101</v>
      </c>
      <c r="J13" s="139">
        <f>VLOOKUP($E13,'Savings &amp; Cost'!$B$5:$F$22,5,FALSE)</f>
        <v>3.1083153124410465</v>
      </c>
      <c r="K13" s="140">
        <f>MATCH(E13,[1]!BLDGTYPE,0)</f>
        <v>4</v>
      </c>
      <c r="L13" s="139"/>
      <c r="M13" s="139"/>
    </row>
    <row r="14" spans="1:15" s="144" customFormat="1">
      <c r="A14" s="136" t="str">
        <f t="shared" si="1"/>
        <v>MotorsRewind-New-Xlarge Ret</v>
      </c>
      <c r="B14" s="137" t="str">
        <f t="shared" si="2"/>
        <v>MotorsRewind</v>
      </c>
      <c r="C14" s="136" t="str">
        <f t="shared" si="0"/>
        <v>MotorsRewind-New</v>
      </c>
      <c r="D14" s="136"/>
      <c r="E14" s="143" t="s">
        <v>388</v>
      </c>
      <c r="F14" s="145" t="s">
        <v>370</v>
      </c>
      <c r="G14" s="138" t="s">
        <v>443</v>
      </c>
      <c r="H14" s="169">
        <f t="shared" si="3"/>
        <v>10</v>
      </c>
      <c r="I14" s="139">
        <f>VLOOKUP($E14,'Savings &amp; Cost'!$B$5:$F$22,2,FALSE)</f>
        <v>7.5686072452063842</v>
      </c>
      <c r="J14" s="139">
        <f>VLOOKUP($E14,'Savings &amp; Cost'!$B$5:$F$22,5,FALSE)</f>
        <v>1.6587818490520578</v>
      </c>
      <c r="K14" s="140">
        <f>MATCH(E14,[1]!BLDGTYPE,0)</f>
        <v>5</v>
      </c>
      <c r="L14" s="139"/>
      <c r="M14" s="139"/>
    </row>
    <row r="15" spans="1:15" s="144" customFormat="1">
      <c r="A15" s="136" t="str">
        <f t="shared" si="1"/>
        <v>MotorsRewind-New-Large Ret</v>
      </c>
      <c r="B15" s="137" t="str">
        <f t="shared" si="2"/>
        <v>MotorsRewind</v>
      </c>
      <c r="C15" s="136" t="str">
        <f t="shared" si="0"/>
        <v>MotorsRewind-New</v>
      </c>
      <c r="D15" s="136"/>
      <c r="E15" s="143" t="s">
        <v>389</v>
      </c>
      <c r="F15" s="145" t="s">
        <v>370</v>
      </c>
      <c r="G15" s="138" t="s">
        <v>443</v>
      </c>
      <c r="H15" s="169">
        <f t="shared" si="3"/>
        <v>10</v>
      </c>
      <c r="I15" s="139">
        <f>VLOOKUP($E15,'Savings &amp; Cost'!$B$5:$F$22,2,FALSE)</f>
        <v>7.5686072452063851</v>
      </c>
      <c r="J15" s="139">
        <f>VLOOKUP($E15,'Savings &amp; Cost'!$B$5:$F$22,5,FALSE)</f>
        <v>1.6587818490520581</v>
      </c>
      <c r="K15" s="140">
        <f>MATCH(E15,[1]!BLDGTYPE,0)</f>
        <v>6</v>
      </c>
      <c r="L15" s="139"/>
      <c r="M15" s="139"/>
    </row>
    <row r="16" spans="1:15" s="144" customFormat="1">
      <c r="A16" s="136" t="str">
        <f t="shared" si="1"/>
        <v>MotorsRewind-New-Medium Ret</v>
      </c>
      <c r="B16" s="137" t="str">
        <f t="shared" si="2"/>
        <v>MotorsRewind</v>
      </c>
      <c r="C16" s="136" t="str">
        <f t="shared" si="0"/>
        <v>MotorsRewind-New</v>
      </c>
      <c r="D16" s="136"/>
      <c r="E16" s="143" t="s">
        <v>390</v>
      </c>
      <c r="F16" s="145" t="s">
        <v>370</v>
      </c>
      <c r="G16" s="138" t="s">
        <v>443</v>
      </c>
      <c r="H16" s="169">
        <f t="shared" si="3"/>
        <v>10</v>
      </c>
      <c r="I16" s="139">
        <f>VLOOKUP($E16,'Savings &amp; Cost'!$B$5:$F$22,2,FALSE)</f>
        <v>7.5686072452063851</v>
      </c>
      <c r="J16" s="139">
        <f>VLOOKUP($E16,'Savings &amp; Cost'!$B$5:$F$22,5,FALSE)</f>
        <v>1.6587818490520581</v>
      </c>
      <c r="K16" s="140">
        <f>MATCH(E16,[1]!BLDGTYPE,0)</f>
        <v>7</v>
      </c>
      <c r="L16" s="139"/>
      <c r="M16" s="139"/>
    </row>
    <row r="17" spans="1:13" s="144" customFormat="1">
      <c r="A17" s="136" t="str">
        <f t="shared" si="1"/>
        <v>MotorsRewind-New-Small Ret</v>
      </c>
      <c r="B17" s="137" t="str">
        <f t="shared" si="2"/>
        <v>MotorsRewind</v>
      </c>
      <c r="C17" s="136" t="str">
        <f t="shared" si="0"/>
        <v>MotorsRewind-New</v>
      </c>
      <c r="D17" s="136"/>
      <c r="E17" s="143" t="s">
        <v>391</v>
      </c>
      <c r="F17" s="145" t="s">
        <v>370</v>
      </c>
      <c r="G17" s="138" t="s">
        <v>443</v>
      </c>
      <c r="H17" s="169">
        <f t="shared" si="3"/>
        <v>10</v>
      </c>
      <c r="I17" s="139">
        <f>VLOOKUP($E17,'Savings &amp; Cost'!$B$5:$F$22,2,FALSE)</f>
        <v>7.5686072452063842</v>
      </c>
      <c r="J17" s="139">
        <f>VLOOKUP($E17,'Savings &amp; Cost'!$B$5:$F$22,5,FALSE)</f>
        <v>1.6587818490520576</v>
      </c>
      <c r="K17" s="140">
        <f>MATCH(E17,[1]!BLDGTYPE,0)</f>
        <v>8</v>
      </c>
      <c r="L17" s="139"/>
      <c r="M17" s="139"/>
    </row>
    <row r="18" spans="1:13" s="144" customFormat="1">
      <c r="A18" s="136" t="str">
        <f t="shared" si="1"/>
        <v>MotorsRewind-New-School K-12</v>
      </c>
      <c r="B18" s="137" t="str">
        <f t="shared" si="2"/>
        <v>MotorsRewind</v>
      </c>
      <c r="C18" s="136" t="str">
        <f t="shared" si="0"/>
        <v>MotorsRewind-New</v>
      </c>
      <c r="D18" s="136"/>
      <c r="E18" s="143" t="s">
        <v>392</v>
      </c>
      <c r="F18" s="145" t="s">
        <v>370</v>
      </c>
      <c r="G18" s="138" t="s">
        <v>443</v>
      </c>
      <c r="H18" s="169">
        <f t="shared" si="3"/>
        <v>10</v>
      </c>
      <c r="I18" s="139">
        <f>VLOOKUP($E18,'Savings &amp; Cost'!$B$5:$F$22,2,FALSE)</f>
        <v>3.7571187427270414</v>
      </c>
      <c r="J18" s="139">
        <f>VLOOKUP($E18,'Savings &amp; Cost'!$B$5:$F$22,5,FALSE)</f>
        <v>1.2351493821633019</v>
      </c>
      <c r="K18" s="140">
        <f>MATCH(E18,[1]!BLDGTYPE,0)</f>
        <v>9</v>
      </c>
      <c r="L18" s="139"/>
      <c r="M18" s="139"/>
    </row>
    <row r="19" spans="1:13" s="144" customFormat="1">
      <c r="A19" s="136" t="str">
        <f t="shared" si="1"/>
        <v>MotorsRewind-New-University</v>
      </c>
      <c r="B19" s="137" t="str">
        <f t="shared" si="2"/>
        <v>MotorsRewind</v>
      </c>
      <c r="C19" s="136" t="str">
        <f t="shared" si="0"/>
        <v>MotorsRewind-New</v>
      </c>
      <c r="D19" s="136"/>
      <c r="E19" s="143" t="s">
        <v>373</v>
      </c>
      <c r="F19" s="145" t="s">
        <v>370</v>
      </c>
      <c r="G19" s="138" t="s">
        <v>443</v>
      </c>
      <c r="H19" s="169">
        <f t="shared" si="3"/>
        <v>10</v>
      </c>
      <c r="I19" s="139">
        <f>VLOOKUP($E19,'Savings &amp; Cost'!$B$5:$F$22,2,FALSE)</f>
        <v>3.7571187427270414</v>
      </c>
      <c r="J19" s="139">
        <f>VLOOKUP($E19,'Savings &amp; Cost'!$B$5:$F$22,5,FALSE)</f>
        <v>1.2351493821633019</v>
      </c>
      <c r="K19" s="140">
        <f>MATCH(E19,[1]!BLDGTYPE,0)</f>
        <v>10</v>
      </c>
      <c r="L19" s="139"/>
      <c r="M19" s="139"/>
    </row>
    <row r="20" spans="1:13" s="144" customFormat="1">
      <c r="A20" s="136" t="str">
        <f t="shared" si="1"/>
        <v>MotorsRewind-New-Warehouse</v>
      </c>
      <c r="B20" s="137" t="str">
        <f t="shared" si="2"/>
        <v>MotorsRewind</v>
      </c>
      <c r="C20" s="136" t="str">
        <f t="shared" si="0"/>
        <v>MotorsRewind-New</v>
      </c>
      <c r="D20" s="136"/>
      <c r="E20" s="143" t="s">
        <v>374</v>
      </c>
      <c r="F20" s="145" t="s">
        <v>370</v>
      </c>
      <c r="G20" s="138" t="s">
        <v>443</v>
      </c>
      <c r="H20" s="169">
        <f t="shared" si="3"/>
        <v>10</v>
      </c>
      <c r="I20" s="139">
        <f>VLOOKUP($E20,'Savings &amp; Cost'!$B$5:$F$22,2,FALSE)</f>
        <v>3.5750954827000525</v>
      </c>
      <c r="J20" s="139">
        <f>VLOOKUP($E20,'Savings &amp; Cost'!$B$5:$F$22,5,FALSE)</f>
        <v>1.1753094003695672</v>
      </c>
      <c r="K20" s="140">
        <f>MATCH(E20,[1]!BLDGTYPE,0)</f>
        <v>11</v>
      </c>
      <c r="L20" s="139"/>
      <c r="M20" s="139"/>
    </row>
    <row r="21" spans="1:13" s="144" customFormat="1">
      <c r="A21" s="136" t="str">
        <f t="shared" si="1"/>
        <v>MotorsRewind-New-Supermarket</v>
      </c>
      <c r="B21" s="137" t="str">
        <f t="shared" si="2"/>
        <v>MotorsRewind</v>
      </c>
      <c r="C21" s="136" t="str">
        <f t="shared" si="0"/>
        <v>MotorsRewind-New</v>
      </c>
      <c r="D21" s="136"/>
      <c r="E21" s="143" t="s">
        <v>375</v>
      </c>
      <c r="F21" s="145" t="s">
        <v>370</v>
      </c>
      <c r="G21" s="138" t="s">
        <v>443</v>
      </c>
      <c r="H21" s="169">
        <f t="shared" si="3"/>
        <v>10</v>
      </c>
      <c r="I21" s="139">
        <f>VLOOKUP($E21,'Savings &amp; Cost'!$B$5:$F$22,2,FALSE)</f>
        <v>33.646988179193947</v>
      </c>
      <c r="J21" s="139">
        <f>VLOOKUP($E21,'Savings &amp; Cost'!$B$5:$F$22,5,FALSE)</f>
        <v>4.4245667498943506</v>
      </c>
      <c r="K21" s="140">
        <f>MATCH(E21,[1]!BLDGTYPE,0)</f>
        <v>12</v>
      </c>
      <c r="L21" s="139"/>
      <c r="M21" s="139"/>
    </row>
    <row r="22" spans="1:13" s="144" customFormat="1">
      <c r="A22" s="136" t="str">
        <f t="shared" si="1"/>
        <v>MotorsRewind-New-MiniMart</v>
      </c>
      <c r="B22" s="137" t="str">
        <f t="shared" si="2"/>
        <v>MotorsRewind</v>
      </c>
      <c r="C22" s="136" t="str">
        <f t="shared" si="0"/>
        <v>MotorsRewind-New</v>
      </c>
      <c r="D22" s="136"/>
      <c r="E22" s="143" t="s">
        <v>393</v>
      </c>
      <c r="F22" s="145" t="s">
        <v>370</v>
      </c>
      <c r="G22" s="138" t="s">
        <v>443</v>
      </c>
      <c r="H22" s="169">
        <f t="shared" si="3"/>
        <v>10</v>
      </c>
      <c r="I22" s="139">
        <f>VLOOKUP($E22,'Savings &amp; Cost'!$B$5:$F$22,2,FALSE)</f>
        <v>33.646988179193947</v>
      </c>
      <c r="J22" s="139">
        <f>VLOOKUP($E22,'Savings &amp; Cost'!$B$5:$F$22,5,FALSE)</f>
        <v>4.4245667498943497</v>
      </c>
      <c r="K22" s="140">
        <f>MATCH(E22,[1]!BLDGTYPE,0)</f>
        <v>13</v>
      </c>
      <c r="L22" s="139"/>
      <c r="M22" s="139"/>
    </row>
    <row r="23" spans="1:13" s="144" customFormat="1">
      <c r="A23" s="136" t="str">
        <f t="shared" si="1"/>
        <v>MotorsRewind-New-Restaurant</v>
      </c>
      <c r="B23" s="137" t="str">
        <f t="shared" si="2"/>
        <v>MotorsRewind</v>
      </c>
      <c r="C23" s="136" t="str">
        <f t="shared" si="0"/>
        <v>MotorsRewind-New</v>
      </c>
      <c r="D23" s="136"/>
      <c r="E23" s="143" t="s">
        <v>376</v>
      </c>
      <c r="F23" s="145" t="s">
        <v>370</v>
      </c>
      <c r="G23" s="138" t="s">
        <v>443</v>
      </c>
      <c r="H23" s="169">
        <f t="shared" si="3"/>
        <v>10</v>
      </c>
      <c r="I23" s="139">
        <f>VLOOKUP($E23,'Savings &amp; Cost'!$B$5:$F$22,2,FALSE)</f>
        <v>27.059319746899781</v>
      </c>
      <c r="J23" s="139">
        <f>VLOOKUP($E23,'Savings &amp; Cost'!$B$5:$F$22,5,FALSE)</f>
        <v>5.3374361082157593</v>
      </c>
      <c r="K23" s="140">
        <f>MATCH(E23,[1]!BLDGTYPE,0)</f>
        <v>14</v>
      </c>
      <c r="L23" s="139"/>
      <c r="M23" s="139"/>
    </row>
    <row r="24" spans="1:13" s="144" customFormat="1">
      <c r="A24" s="136" t="str">
        <f t="shared" si="1"/>
        <v>MotorsRewind-New-Lodging</v>
      </c>
      <c r="B24" s="137" t="str">
        <f t="shared" si="2"/>
        <v>MotorsRewind</v>
      </c>
      <c r="C24" s="136" t="str">
        <f t="shared" si="0"/>
        <v>MotorsRewind-New</v>
      </c>
      <c r="D24" s="136"/>
      <c r="E24" s="143" t="s">
        <v>377</v>
      </c>
      <c r="F24" s="145" t="s">
        <v>370</v>
      </c>
      <c r="G24" s="138" t="s">
        <v>443</v>
      </c>
      <c r="H24" s="169">
        <f t="shared" si="3"/>
        <v>10</v>
      </c>
      <c r="I24" s="139">
        <f>VLOOKUP($E24,'Savings &amp; Cost'!$B$5:$F$22,2,FALSE)</f>
        <v>8.4524862894111745</v>
      </c>
      <c r="J24" s="139">
        <f>VLOOKUP($E24,'Savings &amp; Cost'!$B$5:$F$22,5,FALSE)</f>
        <v>0.79392777383845026</v>
      </c>
      <c r="K24" s="140">
        <f>MATCH(E24,[1]!BLDGTYPE,0)</f>
        <v>15</v>
      </c>
      <c r="L24" s="139"/>
      <c r="M24" s="139"/>
    </row>
    <row r="25" spans="1:13" s="144" customFormat="1">
      <c r="A25" s="136" t="str">
        <f t="shared" si="1"/>
        <v>MotorsRewind-New-Hospital</v>
      </c>
      <c r="B25" s="137" t="str">
        <f t="shared" si="2"/>
        <v>MotorsRewind</v>
      </c>
      <c r="C25" s="136" t="str">
        <f t="shared" si="0"/>
        <v>MotorsRewind-New</v>
      </c>
      <c r="D25" s="136"/>
      <c r="E25" s="143" t="s">
        <v>378</v>
      </c>
      <c r="F25" s="145" t="s">
        <v>370</v>
      </c>
      <c r="G25" s="138" t="s">
        <v>443</v>
      </c>
      <c r="H25" s="169">
        <f t="shared" si="3"/>
        <v>10</v>
      </c>
      <c r="I25" s="139">
        <f>VLOOKUP($E25,'Savings &amp; Cost'!$B$5:$F$22,2,FALSE)</f>
        <v>9.0341239448680977</v>
      </c>
      <c r="J25" s="139">
        <f>VLOOKUP($E25,'Savings &amp; Cost'!$B$5:$F$22,5,FALSE)</f>
        <v>0.95773147581723928</v>
      </c>
      <c r="K25" s="140">
        <f>MATCH(E25,[1]!BLDGTYPE,0)</f>
        <v>16</v>
      </c>
      <c r="L25" s="139"/>
      <c r="M25" s="139"/>
    </row>
    <row r="26" spans="1:13" s="144" customFormat="1">
      <c r="A26" s="136" t="str">
        <f t="shared" si="1"/>
        <v>MotorsRewind-New-Residential Care</v>
      </c>
      <c r="B26" s="137" t="str">
        <f t="shared" si="2"/>
        <v>MotorsRewind</v>
      </c>
      <c r="C26" s="136" t="str">
        <f t="shared" si="0"/>
        <v>MotorsRewind-New</v>
      </c>
      <c r="D26" s="136"/>
      <c r="E26" s="143" t="s">
        <v>394</v>
      </c>
      <c r="F26" s="145" t="s">
        <v>370</v>
      </c>
      <c r="G26" s="138" t="s">
        <v>443</v>
      </c>
      <c r="H26" s="169">
        <f t="shared" si="3"/>
        <v>10</v>
      </c>
      <c r="I26" s="139">
        <f>VLOOKUP($E26,'Savings &amp; Cost'!$B$5:$F$22,2,FALSE)</f>
        <v>9.0341239448680977</v>
      </c>
      <c r="J26" s="139">
        <f>VLOOKUP($E26,'Savings &amp; Cost'!$B$5:$F$22,5,FALSE)</f>
        <v>0.84856001731881181</v>
      </c>
      <c r="K26" s="140">
        <f>MATCH(E26,[1]!BLDGTYPE,0)</f>
        <v>17</v>
      </c>
      <c r="L26" s="139"/>
      <c r="M26" s="139"/>
    </row>
    <row r="27" spans="1:13" s="144" customFormat="1">
      <c r="A27" s="136" t="str">
        <f t="shared" si="1"/>
        <v>MotorsRewind-New-Assembly</v>
      </c>
      <c r="B27" s="137" t="str">
        <f t="shared" si="2"/>
        <v>MotorsRewind</v>
      </c>
      <c r="C27" s="136" t="str">
        <f t="shared" si="0"/>
        <v>MotorsRewind-New</v>
      </c>
      <c r="D27" s="136"/>
      <c r="E27" s="143" t="s">
        <v>379</v>
      </c>
      <c r="F27" s="145" t="s">
        <v>370</v>
      </c>
      <c r="G27" s="138" t="s">
        <v>443</v>
      </c>
      <c r="H27" s="169">
        <f t="shared" si="3"/>
        <v>10</v>
      </c>
      <c r="I27" s="139">
        <f>VLOOKUP($E27,'Savings &amp; Cost'!$B$5:$F$22,2,FALSE)</f>
        <v>7.511154525686969</v>
      </c>
      <c r="J27" s="139">
        <f>VLOOKUP($E27,'Savings &amp; Cost'!$B$5:$F$22,5,FALSE)</f>
        <v>2.3705138343329133</v>
      </c>
      <c r="K27" s="140">
        <f>MATCH(E27,[1]!BLDGTYPE,0)</f>
        <v>18</v>
      </c>
      <c r="L27" s="139"/>
      <c r="M27" s="139"/>
    </row>
    <row r="28" spans="1:13" s="144" customFormat="1">
      <c r="A28" s="136" t="str">
        <f t="shared" si="1"/>
        <v>MotorsRewind-New-Other</v>
      </c>
      <c r="B28" s="137" t="str">
        <f t="shared" si="2"/>
        <v>MotorsRewind</v>
      </c>
      <c r="C28" s="136" t="str">
        <f t="shared" si="0"/>
        <v>MotorsRewind-New</v>
      </c>
      <c r="D28" s="136"/>
      <c r="E28" s="143" t="s">
        <v>380</v>
      </c>
      <c r="F28" s="145" t="s">
        <v>370</v>
      </c>
      <c r="G28" s="138" t="s">
        <v>443</v>
      </c>
      <c r="H28" s="169">
        <f t="shared" si="3"/>
        <v>10</v>
      </c>
      <c r="I28" s="139">
        <f>VLOOKUP($E28,'Savings &amp; Cost'!$B$5:$F$22,2,FALSE)</f>
        <v>7.6168572161106853</v>
      </c>
      <c r="J28" s="139">
        <f>VLOOKUP($E28,'Savings &amp; Cost'!$B$5:$F$22,5,FALSE)</f>
        <v>2.0032279262329817</v>
      </c>
      <c r="K28" s="140">
        <f>MATCH(E28,[1]!BLDGTYPE,0)</f>
        <v>19</v>
      </c>
      <c r="L28" s="139"/>
      <c r="M28" s="139"/>
    </row>
    <row r="29" spans="1:13" s="144" customFormat="1">
      <c r="A29" s="136" t="str">
        <f t="shared" si="1"/>
        <v>MotorsRewind-NR-Large Off</v>
      </c>
      <c r="B29" s="137" t="str">
        <f t="shared" si="2"/>
        <v>MotorsRewind</v>
      </c>
      <c r="C29" s="136" t="str">
        <f t="shared" si="0"/>
        <v>MotorsRewind-NR</v>
      </c>
      <c r="D29" s="136"/>
      <c r="E29" s="143" t="s">
        <v>369</v>
      </c>
      <c r="F29" s="145" t="s">
        <v>715</v>
      </c>
      <c r="G29" s="138" t="s">
        <v>443</v>
      </c>
      <c r="H29" s="169">
        <f t="shared" si="3"/>
        <v>10</v>
      </c>
      <c r="I29" s="139">
        <f>VLOOKUP($E29,'Savings &amp; Cost'!$B$5:$F$22,2,FALSE)</f>
        <v>9.454977581921101</v>
      </c>
      <c r="J29" s="139">
        <f>VLOOKUP($E29,'Savings &amp; Cost'!$B$5:$F$22,5,FALSE)</f>
        <v>3.1083153124410465</v>
      </c>
      <c r="K29" s="140">
        <f>MATCH(E29,[1]!BLDGTYPE,0)</f>
        <v>2</v>
      </c>
      <c r="L29" s="139"/>
      <c r="M29" s="139"/>
    </row>
    <row r="30" spans="1:13" s="144" customFormat="1">
      <c r="A30" s="136" t="str">
        <f t="shared" si="1"/>
        <v>MotorsRewind-NR-Medium Off</v>
      </c>
      <c r="B30" s="137" t="str">
        <f t="shared" si="2"/>
        <v>MotorsRewind</v>
      </c>
      <c r="C30" s="136" t="str">
        <f t="shared" si="0"/>
        <v>MotorsRewind-NR</v>
      </c>
      <c r="D30" s="136"/>
      <c r="E30" s="143" t="s">
        <v>371</v>
      </c>
      <c r="F30" s="145" t="s">
        <v>715</v>
      </c>
      <c r="G30" s="138" t="s">
        <v>443</v>
      </c>
      <c r="H30" s="169">
        <f t="shared" si="3"/>
        <v>10</v>
      </c>
      <c r="I30" s="139">
        <f>VLOOKUP($E30,'Savings &amp; Cost'!$B$5:$F$22,2,FALSE)</f>
        <v>9.4549775819210993</v>
      </c>
      <c r="J30" s="139">
        <f>VLOOKUP($E30,'Savings &amp; Cost'!$B$5:$F$22,5,FALSE)</f>
        <v>3.1083153124410461</v>
      </c>
      <c r="K30" s="140">
        <f>MATCH(E30,[1]!BLDGTYPE,0)</f>
        <v>3</v>
      </c>
      <c r="L30" s="139"/>
      <c r="M30" s="139"/>
    </row>
    <row r="31" spans="1:13" s="144" customFormat="1">
      <c r="A31" s="136" t="str">
        <f t="shared" si="1"/>
        <v>MotorsRewind-NR-Small Off</v>
      </c>
      <c r="B31" s="137" t="str">
        <f t="shared" si="2"/>
        <v>MotorsRewind</v>
      </c>
      <c r="C31" s="136" t="str">
        <f t="shared" si="0"/>
        <v>MotorsRewind-NR</v>
      </c>
      <c r="D31" s="136"/>
      <c r="E31" s="143" t="s">
        <v>372</v>
      </c>
      <c r="F31" s="145" t="s">
        <v>715</v>
      </c>
      <c r="G31" s="138" t="s">
        <v>443</v>
      </c>
      <c r="H31" s="169">
        <f t="shared" si="3"/>
        <v>10</v>
      </c>
      <c r="I31" s="139">
        <f>VLOOKUP($E31,'Savings &amp; Cost'!$B$5:$F$22,2,FALSE)</f>
        <v>9.454977581921101</v>
      </c>
      <c r="J31" s="139">
        <f>VLOOKUP($E31,'Savings &amp; Cost'!$B$5:$F$22,5,FALSE)</f>
        <v>3.1083153124410465</v>
      </c>
      <c r="K31" s="140">
        <f>MATCH(E31,[1]!BLDGTYPE,0)</f>
        <v>4</v>
      </c>
      <c r="L31" s="139"/>
      <c r="M31" s="139"/>
    </row>
    <row r="32" spans="1:13" s="144" customFormat="1">
      <c r="A32" s="136" t="str">
        <f t="shared" si="1"/>
        <v>MotorsRewind-NR-Xlarge Ret</v>
      </c>
      <c r="B32" s="137" t="str">
        <f t="shared" si="2"/>
        <v>MotorsRewind</v>
      </c>
      <c r="C32" s="136" t="str">
        <f t="shared" si="0"/>
        <v>MotorsRewind-NR</v>
      </c>
      <c r="D32" s="136"/>
      <c r="E32" s="143" t="s">
        <v>388</v>
      </c>
      <c r="F32" s="145" t="s">
        <v>715</v>
      </c>
      <c r="G32" s="138" t="s">
        <v>443</v>
      </c>
      <c r="H32" s="169">
        <f t="shared" si="3"/>
        <v>10</v>
      </c>
      <c r="I32" s="139">
        <f>VLOOKUP($E32,'Savings &amp; Cost'!$B$5:$F$22,2,FALSE)</f>
        <v>7.5686072452063842</v>
      </c>
      <c r="J32" s="139">
        <f>VLOOKUP($E32,'Savings &amp; Cost'!$B$5:$F$22,5,FALSE)</f>
        <v>1.6587818490520578</v>
      </c>
      <c r="K32" s="140">
        <f>MATCH(E32,[1]!BLDGTYPE,0)</f>
        <v>5</v>
      </c>
      <c r="L32" s="139"/>
      <c r="M32" s="139"/>
    </row>
    <row r="33" spans="1:13" s="144" customFormat="1">
      <c r="A33" s="136" t="str">
        <f t="shared" si="1"/>
        <v>MotorsRewind-NR-Large Ret</v>
      </c>
      <c r="B33" s="137" t="str">
        <f t="shared" si="2"/>
        <v>MotorsRewind</v>
      </c>
      <c r="C33" s="136" t="str">
        <f t="shared" si="0"/>
        <v>MotorsRewind-NR</v>
      </c>
      <c r="D33" s="136"/>
      <c r="E33" s="143" t="s">
        <v>389</v>
      </c>
      <c r="F33" s="145" t="s">
        <v>715</v>
      </c>
      <c r="G33" s="138" t="s">
        <v>443</v>
      </c>
      <c r="H33" s="169">
        <f t="shared" si="3"/>
        <v>10</v>
      </c>
      <c r="I33" s="139">
        <f>VLOOKUP($E33,'Savings &amp; Cost'!$B$5:$F$22,2,FALSE)</f>
        <v>7.5686072452063851</v>
      </c>
      <c r="J33" s="139">
        <f>VLOOKUP($E33,'Savings &amp; Cost'!$B$5:$F$22,5,FALSE)</f>
        <v>1.6587818490520581</v>
      </c>
      <c r="K33" s="140">
        <f>MATCH(E33,[1]!BLDGTYPE,0)</f>
        <v>6</v>
      </c>
      <c r="L33" s="139"/>
      <c r="M33" s="139"/>
    </row>
    <row r="34" spans="1:13" s="144" customFormat="1">
      <c r="A34" s="136" t="str">
        <f t="shared" si="1"/>
        <v>MotorsRewind-NR-Medium Ret</v>
      </c>
      <c r="B34" s="137" t="str">
        <f t="shared" si="2"/>
        <v>MotorsRewind</v>
      </c>
      <c r="C34" s="136" t="str">
        <f t="shared" si="0"/>
        <v>MotorsRewind-NR</v>
      </c>
      <c r="D34" s="136"/>
      <c r="E34" s="143" t="s">
        <v>390</v>
      </c>
      <c r="F34" s="145" t="s">
        <v>715</v>
      </c>
      <c r="G34" s="138" t="s">
        <v>443</v>
      </c>
      <c r="H34" s="169">
        <f t="shared" si="3"/>
        <v>10</v>
      </c>
      <c r="I34" s="139">
        <f>VLOOKUP($E34,'Savings &amp; Cost'!$B$5:$F$22,2,FALSE)</f>
        <v>7.5686072452063851</v>
      </c>
      <c r="J34" s="139">
        <f>VLOOKUP($E34,'Savings &amp; Cost'!$B$5:$F$22,5,FALSE)</f>
        <v>1.6587818490520581</v>
      </c>
      <c r="K34" s="140">
        <f>MATCH(E34,[1]!BLDGTYPE,0)</f>
        <v>7</v>
      </c>
      <c r="L34" s="139"/>
      <c r="M34" s="139"/>
    </row>
    <row r="35" spans="1:13" s="144" customFormat="1">
      <c r="A35" s="136" t="str">
        <f t="shared" si="1"/>
        <v>MotorsRewind-NR-Small Ret</v>
      </c>
      <c r="B35" s="137" t="str">
        <f t="shared" si="2"/>
        <v>MotorsRewind</v>
      </c>
      <c r="C35" s="136" t="str">
        <f t="shared" si="0"/>
        <v>MotorsRewind-NR</v>
      </c>
      <c r="D35" s="136"/>
      <c r="E35" s="143" t="s">
        <v>391</v>
      </c>
      <c r="F35" s="145" t="s">
        <v>715</v>
      </c>
      <c r="G35" s="138" t="s">
        <v>443</v>
      </c>
      <c r="H35" s="169">
        <f t="shared" si="3"/>
        <v>10</v>
      </c>
      <c r="I35" s="139">
        <f>VLOOKUP($E35,'Savings &amp; Cost'!$B$5:$F$22,2,FALSE)</f>
        <v>7.5686072452063842</v>
      </c>
      <c r="J35" s="139">
        <f>VLOOKUP($E35,'Savings &amp; Cost'!$B$5:$F$22,5,FALSE)</f>
        <v>1.6587818490520576</v>
      </c>
      <c r="K35" s="140">
        <f>MATCH(E35,[1]!BLDGTYPE,0)</f>
        <v>8</v>
      </c>
      <c r="L35" s="139"/>
      <c r="M35" s="139"/>
    </row>
    <row r="36" spans="1:13" s="144" customFormat="1">
      <c r="A36" s="136" t="str">
        <f t="shared" si="1"/>
        <v>MotorsRewind-NR-School K-12</v>
      </c>
      <c r="B36" s="137" t="str">
        <f t="shared" si="2"/>
        <v>MotorsRewind</v>
      </c>
      <c r="C36" s="136" t="str">
        <f t="shared" si="0"/>
        <v>MotorsRewind-NR</v>
      </c>
      <c r="D36" s="136"/>
      <c r="E36" s="143" t="s">
        <v>392</v>
      </c>
      <c r="F36" s="145" t="s">
        <v>715</v>
      </c>
      <c r="G36" s="138" t="s">
        <v>443</v>
      </c>
      <c r="H36" s="169">
        <f t="shared" si="3"/>
        <v>10</v>
      </c>
      <c r="I36" s="139">
        <f>VLOOKUP($E36,'Savings &amp; Cost'!$B$5:$F$22,2,FALSE)</f>
        <v>3.7571187427270414</v>
      </c>
      <c r="J36" s="139">
        <f>VLOOKUP($E36,'Savings &amp; Cost'!$B$5:$F$22,5,FALSE)</f>
        <v>1.2351493821633019</v>
      </c>
      <c r="K36" s="140">
        <f>MATCH(E36,[1]!BLDGTYPE,0)</f>
        <v>9</v>
      </c>
      <c r="L36" s="139"/>
      <c r="M36" s="139"/>
    </row>
    <row r="37" spans="1:13" s="144" customFormat="1">
      <c r="A37" s="136" t="str">
        <f t="shared" si="1"/>
        <v>MotorsRewind-NR-University</v>
      </c>
      <c r="B37" s="137" t="str">
        <f t="shared" si="2"/>
        <v>MotorsRewind</v>
      </c>
      <c r="C37" s="136" t="str">
        <f t="shared" si="0"/>
        <v>MotorsRewind-NR</v>
      </c>
      <c r="D37" s="136"/>
      <c r="E37" s="143" t="s">
        <v>373</v>
      </c>
      <c r="F37" s="145" t="s">
        <v>715</v>
      </c>
      <c r="G37" s="138" t="s">
        <v>443</v>
      </c>
      <c r="H37" s="169">
        <f t="shared" si="3"/>
        <v>10</v>
      </c>
      <c r="I37" s="139">
        <f>VLOOKUP($E37,'Savings &amp; Cost'!$B$5:$F$22,2,FALSE)</f>
        <v>3.7571187427270414</v>
      </c>
      <c r="J37" s="139">
        <f>VLOOKUP($E37,'Savings &amp; Cost'!$B$5:$F$22,5,FALSE)</f>
        <v>1.2351493821633019</v>
      </c>
      <c r="K37" s="140">
        <f>MATCH(E37,[1]!BLDGTYPE,0)</f>
        <v>10</v>
      </c>
      <c r="L37" s="139"/>
      <c r="M37" s="139"/>
    </row>
    <row r="38" spans="1:13" s="144" customFormat="1">
      <c r="A38" s="136" t="str">
        <f t="shared" si="1"/>
        <v>MotorsRewind-NR-Warehouse</v>
      </c>
      <c r="B38" s="137" t="str">
        <f t="shared" si="2"/>
        <v>MotorsRewind</v>
      </c>
      <c r="C38" s="136" t="str">
        <f t="shared" si="0"/>
        <v>MotorsRewind-NR</v>
      </c>
      <c r="D38" s="136"/>
      <c r="E38" s="143" t="s">
        <v>374</v>
      </c>
      <c r="F38" s="145" t="s">
        <v>715</v>
      </c>
      <c r="G38" s="138" t="s">
        <v>443</v>
      </c>
      <c r="H38" s="169">
        <f t="shared" si="3"/>
        <v>10</v>
      </c>
      <c r="I38" s="139">
        <f>VLOOKUP($E38,'Savings &amp; Cost'!$B$5:$F$22,2,FALSE)</f>
        <v>3.5750954827000525</v>
      </c>
      <c r="J38" s="139">
        <f>VLOOKUP($E38,'Savings &amp; Cost'!$B$5:$F$22,5,FALSE)</f>
        <v>1.1753094003695672</v>
      </c>
      <c r="K38" s="140">
        <f>MATCH(E38,[1]!BLDGTYPE,0)</f>
        <v>11</v>
      </c>
      <c r="L38" s="139"/>
      <c r="M38" s="139"/>
    </row>
    <row r="39" spans="1:13" s="144" customFormat="1">
      <c r="A39" s="136" t="str">
        <f t="shared" si="1"/>
        <v>MotorsRewind-NR-Supermarket</v>
      </c>
      <c r="B39" s="137" t="str">
        <f t="shared" si="2"/>
        <v>MotorsRewind</v>
      </c>
      <c r="C39" s="136" t="str">
        <f t="shared" si="0"/>
        <v>MotorsRewind-NR</v>
      </c>
      <c r="D39" s="136"/>
      <c r="E39" s="143" t="s">
        <v>375</v>
      </c>
      <c r="F39" s="145" t="s">
        <v>715</v>
      </c>
      <c r="G39" s="138" t="s">
        <v>443</v>
      </c>
      <c r="H39" s="169">
        <f t="shared" si="3"/>
        <v>10</v>
      </c>
      <c r="I39" s="139">
        <f>VLOOKUP($E39,'Savings &amp; Cost'!$B$5:$F$22,2,FALSE)</f>
        <v>33.646988179193947</v>
      </c>
      <c r="J39" s="139">
        <f>VLOOKUP($E39,'Savings &amp; Cost'!$B$5:$F$22,5,FALSE)</f>
        <v>4.4245667498943506</v>
      </c>
      <c r="K39" s="140">
        <f>MATCH(E39,[1]!BLDGTYPE,0)</f>
        <v>12</v>
      </c>
      <c r="L39" s="139"/>
      <c r="M39" s="139"/>
    </row>
    <row r="40" spans="1:13" s="144" customFormat="1">
      <c r="A40" s="136" t="str">
        <f t="shared" si="1"/>
        <v>MotorsRewind-NR-MiniMart</v>
      </c>
      <c r="B40" s="137" t="str">
        <f t="shared" si="2"/>
        <v>MotorsRewind</v>
      </c>
      <c r="C40" s="136" t="str">
        <f t="shared" si="0"/>
        <v>MotorsRewind-NR</v>
      </c>
      <c r="D40" s="136"/>
      <c r="E40" s="143" t="s">
        <v>393</v>
      </c>
      <c r="F40" s="145" t="s">
        <v>715</v>
      </c>
      <c r="G40" s="138" t="s">
        <v>443</v>
      </c>
      <c r="H40" s="169">
        <f t="shared" si="3"/>
        <v>10</v>
      </c>
      <c r="I40" s="139">
        <f>VLOOKUP($E40,'Savings &amp; Cost'!$B$5:$F$22,2,FALSE)</f>
        <v>33.646988179193947</v>
      </c>
      <c r="J40" s="139">
        <f>VLOOKUP($E40,'Savings &amp; Cost'!$B$5:$F$22,5,FALSE)</f>
        <v>4.4245667498943497</v>
      </c>
      <c r="K40" s="140">
        <f>MATCH(E40,[1]!BLDGTYPE,0)</f>
        <v>13</v>
      </c>
      <c r="L40" s="139"/>
      <c r="M40" s="139"/>
    </row>
    <row r="41" spans="1:13" s="144" customFormat="1">
      <c r="A41" s="136" t="str">
        <f t="shared" si="1"/>
        <v>MotorsRewind-NR-Restaurant</v>
      </c>
      <c r="B41" s="137" t="str">
        <f t="shared" si="2"/>
        <v>MotorsRewind</v>
      </c>
      <c r="C41" s="136" t="str">
        <f t="shared" si="0"/>
        <v>MotorsRewind-NR</v>
      </c>
      <c r="D41" s="136"/>
      <c r="E41" s="143" t="s">
        <v>376</v>
      </c>
      <c r="F41" s="145" t="s">
        <v>715</v>
      </c>
      <c r="G41" s="138" t="s">
        <v>443</v>
      </c>
      <c r="H41" s="169">
        <f t="shared" si="3"/>
        <v>10</v>
      </c>
      <c r="I41" s="139">
        <f>VLOOKUP($E41,'Savings &amp; Cost'!$B$5:$F$22,2,FALSE)</f>
        <v>27.059319746899781</v>
      </c>
      <c r="J41" s="139">
        <f>VLOOKUP($E41,'Savings &amp; Cost'!$B$5:$F$22,5,FALSE)</f>
        <v>5.3374361082157593</v>
      </c>
      <c r="K41" s="140">
        <f>MATCH(E41,[1]!BLDGTYPE,0)</f>
        <v>14</v>
      </c>
      <c r="L41" s="139"/>
      <c r="M41" s="139"/>
    </row>
    <row r="42" spans="1:13" s="144" customFormat="1">
      <c r="A42" s="136" t="str">
        <f t="shared" si="1"/>
        <v>MotorsRewind-NR-Lodging</v>
      </c>
      <c r="B42" s="137" t="str">
        <f t="shared" si="2"/>
        <v>MotorsRewind</v>
      </c>
      <c r="C42" s="136" t="str">
        <f t="shared" si="0"/>
        <v>MotorsRewind-NR</v>
      </c>
      <c r="D42" s="136"/>
      <c r="E42" s="143" t="s">
        <v>377</v>
      </c>
      <c r="F42" s="145" t="s">
        <v>715</v>
      </c>
      <c r="G42" s="138" t="s">
        <v>443</v>
      </c>
      <c r="H42" s="169">
        <f t="shared" si="3"/>
        <v>10</v>
      </c>
      <c r="I42" s="139">
        <f>VLOOKUP($E42,'Savings &amp; Cost'!$B$5:$F$22,2,FALSE)</f>
        <v>8.4524862894111745</v>
      </c>
      <c r="J42" s="139">
        <f>VLOOKUP($E42,'Savings &amp; Cost'!$B$5:$F$22,5,FALSE)</f>
        <v>0.79392777383845026</v>
      </c>
      <c r="K42" s="140">
        <f>MATCH(E42,[1]!BLDGTYPE,0)</f>
        <v>15</v>
      </c>
      <c r="L42" s="139"/>
      <c r="M42" s="139"/>
    </row>
    <row r="43" spans="1:13" s="144" customFormat="1">
      <c r="A43" s="136" t="str">
        <f t="shared" si="1"/>
        <v>MotorsRewind-NR-Hospital</v>
      </c>
      <c r="B43" s="137" t="str">
        <f t="shared" si="2"/>
        <v>MotorsRewind</v>
      </c>
      <c r="C43" s="136" t="str">
        <f t="shared" ref="C43:C46" si="4">CONCATENATE(B43,"-",F43)</f>
        <v>MotorsRewind-NR</v>
      </c>
      <c r="D43" s="136"/>
      <c r="E43" s="143" t="s">
        <v>378</v>
      </c>
      <c r="F43" s="145" t="s">
        <v>715</v>
      </c>
      <c r="G43" s="138" t="s">
        <v>443</v>
      </c>
      <c r="H43" s="169">
        <f t="shared" si="3"/>
        <v>10</v>
      </c>
      <c r="I43" s="139">
        <f>VLOOKUP($E43,'Savings &amp; Cost'!$B$5:$F$22,2,FALSE)</f>
        <v>9.0341239448680977</v>
      </c>
      <c r="J43" s="139">
        <f>VLOOKUP($E43,'Savings &amp; Cost'!$B$5:$F$22,5,FALSE)</f>
        <v>0.95773147581723928</v>
      </c>
      <c r="K43" s="140">
        <f>MATCH(E43,[1]!BLDGTYPE,0)</f>
        <v>16</v>
      </c>
      <c r="L43" s="139"/>
      <c r="M43" s="139"/>
    </row>
    <row r="44" spans="1:13" s="144" customFormat="1">
      <c r="A44" s="136" t="str">
        <f t="shared" si="1"/>
        <v>MotorsRewind-NR-Residential Care</v>
      </c>
      <c r="B44" s="137" t="str">
        <f t="shared" si="2"/>
        <v>MotorsRewind</v>
      </c>
      <c r="C44" s="136" t="str">
        <f t="shared" si="4"/>
        <v>MotorsRewind-NR</v>
      </c>
      <c r="D44" s="136"/>
      <c r="E44" s="143" t="s">
        <v>394</v>
      </c>
      <c r="F44" s="145" t="s">
        <v>715</v>
      </c>
      <c r="G44" s="138" t="s">
        <v>443</v>
      </c>
      <c r="H44" s="169">
        <f t="shared" si="3"/>
        <v>10</v>
      </c>
      <c r="I44" s="139">
        <f>VLOOKUP($E44,'Savings &amp; Cost'!$B$5:$F$22,2,FALSE)</f>
        <v>9.0341239448680977</v>
      </c>
      <c r="J44" s="139">
        <f>VLOOKUP($E44,'Savings &amp; Cost'!$B$5:$F$22,5,FALSE)</f>
        <v>0.84856001731881181</v>
      </c>
      <c r="K44" s="140">
        <f>MATCH(E44,[1]!BLDGTYPE,0)</f>
        <v>17</v>
      </c>
      <c r="L44" s="139"/>
      <c r="M44" s="139"/>
    </row>
    <row r="45" spans="1:13" s="144" customFormat="1">
      <c r="A45" s="136" t="str">
        <f t="shared" si="1"/>
        <v>MotorsRewind-NR-Assembly</v>
      </c>
      <c r="B45" s="137" t="str">
        <f t="shared" si="2"/>
        <v>MotorsRewind</v>
      </c>
      <c r="C45" s="136" t="str">
        <f t="shared" si="4"/>
        <v>MotorsRewind-NR</v>
      </c>
      <c r="D45" s="136"/>
      <c r="E45" s="143" t="s">
        <v>379</v>
      </c>
      <c r="F45" s="145" t="s">
        <v>715</v>
      </c>
      <c r="G45" s="138" t="s">
        <v>443</v>
      </c>
      <c r="H45" s="169">
        <f t="shared" si="3"/>
        <v>10</v>
      </c>
      <c r="I45" s="139">
        <f>VLOOKUP($E45,'Savings &amp; Cost'!$B$5:$F$22,2,FALSE)</f>
        <v>7.511154525686969</v>
      </c>
      <c r="J45" s="139">
        <f>VLOOKUP($E45,'Savings &amp; Cost'!$B$5:$F$22,5,FALSE)</f>
        <v>2.3705138343329133</v>
      </c>
      <c r="K45" s="140">
        <f>MATCH(E45,[1]!BLDGTYPE,0)</f>
        <v>18</v>
      </c>
      <c r="L45" s="139"/>
      <c r="M45" s="139"/>
    </row>
    <row r="46" spans="1:13" s="144" customFormat="1">
      <c r="A46" s="136" t="str">
        <f t="shared" si="1"/>
        <v>MotorsRewind-NR-Other</v>
      </c>
      <c r="B46" s="137" t="str">
        <f t="shared" si="2"/>
        <v>MotorsRewind</v>
      </c>
      <c r="C46" s="136" t="str">
        <f t="shared" si="4"/>
        <v>MotorsRewind-NR</v>
      </c>
      <c r="D46" s="136"/>
      <c r="E46" s="143" t="s">
        <v>380</v>
      </c>
      <c r="F46" s="145" t="s">
        <v>715</v>
      </c>
      <c r="G46" s="138" t="s">
        <v>443</v>
      </c>
      <c r="H46" s="169">
        <f t="shared" si="3"/>
        <v>10</v>
      </c>
      <c r="I46" s="139">
        <f>VLOOKUP($E46,'Savings &amp; Cost'!$B$5:$F$22,2,FALSE)</f>
        <v>7.6168572161106853</v>
      </c>
      <c r="J46" s="139">
        <f>VLOOKUP($E46,'Savings &amp; Cost'!$B$5:$F$22,5,FALSE)</f>
        <v>2.0032279262329817</v>
      </c>
      <c r="K46" s="140">
        <f>MATCH(E46,[1]!BLDGTYPE,0)</f>
        <v>19</v>
      </c>
      <c r="L46" s="139"/>
      <c r="M46" s="139"/>
    </row>
    <row r="47" spans="1:13">
      <c r="A47" s="136"/>
      <c r="B47" s="137"/>
      <c r="C47" s="136"/>
      <c r="D47" s="136"/>
      <c r="E47" s="143"/>
      <c r="F47" s="145"/>
      <c r="G47" s="138"/>
      <c r="H47" s="169"/>
      <c r="I47" s="139"/>
      <c r="J47" s="139"/>
      <c r="K47" s="140"/>
    </row>
    <row r="48" spans="1:13">
      <c r="A48" s="136"/>
      <c r="B48" s="137"/>
      <c r="C48" s="136"/>
      <c r="D48" s="136"/>
      <c r="E48" s="143"/>
      <c r="F48" s="145"/>
      <c r="G48" s="138"/>
      <c r="H48" s="169"/>
      <c r="I48" s="139"/>
      <c r="J48" s="139"/>
      <c r="K48" s="140"/>
    </row>
    <row r="49" spans="1:11">
      <c r="A49" s="136"/>
      <c r="B49" s="137"/>
      <c r="C49" s="136"/>
      <c r="D49" s="136"/>
      <c r="E49" s="143"/>
      <c r="F49" s="145"/>
      <c r="G49" s="138"/>
      <c r="H49" s="169"/>
      <c r="I49" s="139"/>
      <c r="J49" s="139"/>
      <c r="K49" s="140"/>
    </row>
    <row r="50" spans="1:11">
      <c r="A50" s="136"/>
      <c r="B50" s="137"/>
      <c r="C50" s="136"/>
      <c r="D50" s="136"/>
      <c r="E50" s="143"/>
      <c r="F50" s="145"/>
      <c r="G50" s="138"/>
      <c r="H50" s="169"/>
      <c r="I50" s="139"/>
      <c r="J50" s="139"/>
      <c r="K50" s="140"/>
    </row>
    <row r="51" spans="1:11">
      <c r="A51" s="136"/>
      <c r="B51" s="137"/>
      <c r="C51" s="136"/>
      <c r="D51" s="136"/>
      <c r="E51" s="143"/>
      <c r="F51" s="145"/>
      <c r="G51" s="138"/>
      <c r="H51" s="169"/>
      <c r="I51" s="139"/>
      <c r="J51" s="139"/>
      <c r="K51" s="140"/>
    </row>
    <row r="52" spans="1:11">
      <c r="A52" s="136"/>
      <c r="B52" s="137"/>
      <c r="C52" s="136"/>
      <c r="D52" s="136"/>
      <c r="E52" s="143"/>
      <c r="F52" s="145"/>
      <c r="G52" s="138"/>
      <c r="H52" s="169"/>
      <c r="I52" s="139"/>
      <c r="J52" s="139"/>
      <c r="K52" s="140"/>
    </row>
    <row r="53" spans="1:11">
      <c r="A53" s="136"/>
      <c r="B53" s="137"/>
      <c r="C53" s="136"/>
      <c r="D53" s="136"/>
      <c r="E53" s="143"/>
      <c r="F53" s="145"/>
      <c r="G53" s="138"/>
      <c r="H53" s="169"/>
      <c r="I53" s="139"/>
      <c r="J53" s="139"/>
      <c r="K53" s="140"/>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dimension ref="A1:AH88"/>
  <sheetViews>
    <sheetView zoomScale="110" zoomScaleNormal="110" workbookViewId="0">
      <selection activeCell="E5" sqref="E5"/>
    </sheetView>
  </sheetViews>
  <sheetFormatPr defaultRowHeight="12.75"/>
  <cols>
    <col min="1" max="1" width="15.5703125" style="159" customWidth="1"/>
    <col min="2" max="2" width="14.42578125" style="159" customWidth="1"/>
    <col min="3" max="3" width="13.85546875" style="159" customWidth="1"/>
    <col min="4" max="4" width="13.28515625" style="159" customWidth="1"/>
    <col min="5" max="5" width="13.85546875" style="159" customWidth="1"/>
    <col min="6" max="6" width="14.5703125" style="159" customWidth="1"/>
    <col min="7" max="7" width="14.85546875" style="159" customWidth="1"/>
    <col min="8" max="8" width="17.42578125" style="159" customWidth="1"/>
    <col min="9" max="9" width="16.42578125" style="159" customWidth="1"/>
    <col min="10" max="10" width="16.85546875" style="159" customWidth="1"/>
    <col min="11" max="11" width="15.7109375" style="159" customWidth="1"/>
    <col min="12" max="12" width="9.140625" style="159"/>
    <col min="13" max="13" width="10" style="159" customWidth="1"/>
    <col min="14" max="14" width="4" style="159" customWidth="1"/>
    <col min="15" max="15" width="3.42578125" style="159" customWidth="1"/>
    <col min="16" max="16" width="21.5703125" style="159" customWidth="1"/>
    <col min="17" max="17" width="18.28515625" style="159" customWidth="1"/>
    <col min="18" max="18" width="18.5703125" style="159" customWidth="1"/>
    <col min="19" max="19" width="16.5703125" style="159" customWidth="1"/>
    <col min="20" max="28" width="9.140625" style="159"/>
    <col min="29" max="29" width="29.140625" style="159" customWidth="1"/>
    <col min="30" max="16384" width="9.140625" style="159"/>
  </cols>
  <sheetData>
    <row r="1" spans="1:34">
      <c r="A1" s="178"/>
    </row>
    <row r="2" spans="1:34">
      <c r="A2" s="224"/>
      <c r="B2" s="220"/>
      <c r="C2" s="220"/>
      <c r="D2" s="220"/>
    </row>
    <row r="3" spans="1:34">
      <c r="A3" s="220"/>
      <c r="B3" s="230"/>
      <c r="C3" s="231"/>
      <c r="D3" s="232"/>
      <c r="E3" s="234"/>
      <c r="F3" s="235"/>
      <c r="H3" s="125"/>
      <c r="P3" s="205"/>
      <c r="Q3" s="205"/>
      <c r="R3" s="205"/>
      <c r="S3" s="205"/>
      <c r="T3" s="205"/>
    </row>
    <row r="4" spans="1:34" ht="25.5">
      <c r="A4" s="220"/>
      <c r="B4" s="229" t="s">
        <v>442</v>
      </c>
      <c r="C4" s="617" t="s">
        <v>711</v>
      </c>
      <c r="D4" s="229" t="s">
        <v>131</v>
      </c>
      <c r="E4" s="616" t="s">
        <v>416</v>
      </c>
      <c r="F4" s="619" t="s">
        <v>712</v>
      </c>
      <c r="G4" s="125"/>
      <c r="H4" s="122"/>
      <c r="I4" s="610"/>
      <c r="J4" s="611" t="s">
        <v>707</v>
      </c>
      <c r="K4" s="611" t="s">
        <v>708</v>
      </c>
      <c r="L4" s="612"/>
      <c r="M4" s="122"/>
      <c r="N4" s="122"/>
      <c r="O4" s="122"/>
      <c r="P4" s="206"/>
      <c r="Q4" s="206"/>
      <c r="R4" s="206"/>
      <c r="S4" s="206"/>
    </row>
    <row r="5" spans="1:34">
      <c r="A5" s="220"/>
      <c r="B5" s="226" t="s">
        <v>369</v>
      </c>
      <c r="C5" s="618">
        <f>D5/K5*1000</f>
        <v>9.454977581921101</v>
      </c>
      <c r="D5" s="227">
        <f>VLOOKUP($H5,CommercialSummary!$C$19:$H$28,4,FALSE)*$L5</f>
        <v>3050722.3223618483</v>
      </c>
      <c r="E5" s="227">
        <f>VLOOKUP($H5,CommercialSummary!$C$19:$H$28,6,FALSE)*$L5</f>
        <v>1002922.1990684328</v>
      </c>
      <c r="F5" s="620">
        <f>E5/K5*1000</f>
        <v>3.1083153124410465</v>
      </c>
      <c r="G5" s="125"/>
      <c r="H5" s="253" t="s">
        <v>414</v>
      </c>
      <c r="I5" s="226" t="s">
        <v>369</v>
      </c>
      <c r="J5" s="613">
        <v>9.6336650827114415E-2</v>
      </c>
      <c r="K5" s="614">
        <v>322657806.00000006</v>
      </c>
      <c r="L5" s="609">
        <v>0.43937391922213881</v>
      </c>
      <c r="N5" s="122"/>
      <c r="O5" s="122"/>
      <c r="P5" s="206"/>
      <c r="Q5" s="206"/>
      <c r="R5" s="206"/>
      <c r="S5" s="206"/>
    </row>
    <row r="6" spans="1:34">
      <c r="A6" s="220"/>
      <c r="B6" s="226" t="s">
        <v>371</v>
      </c>
      <c r="C6" s="618">
        <f t="shared" ref="C6:C22" si="0">D6/K6*1000</f>
        <v>9.4549775819210993</v>
      </c>
      <c r="D6" s="227">
        <f>VLOOKUP($H6,CommercialSummary!$C$19:$H$28,4,FALSE)*$L6</f>
        <v>2990061.058281804</v>
      </c>
      <c r="E6" s="227">
        <f>VLOOKUP($H6,CommercialSummary!$C$19:$H$28,6,FALSE)*$L6</f>
        <v>982979.86347024294</v>
      </c>
      <c r="F6" s="620">
        <f t="shared" ref="F6:F22" si="1">E6/K6*1000</f>
        <v>3.1083153124410461</v>
      </c>
      <c r="G6" s="122"/>
      <c r="H6" s="253" t="s">
        <v>414</v>
      </c>
      <c r="I6" s="226" t="s">
        <v>371</v>
      </c>
      <c r="J6" s="613">
        <v>9.4421070712341362E-2</v>
      </c>
      <c r="K6" s="614">
        <v>316242004.00000012</v>
      </c>
      <c r="L6" s="609">
        <v>0.43063730719145626</v>
      </c>
      <c r="N6" s="122"/>
      <c r="O6" s="122"/>
      <c r="P6" s="206"/>
      <c r="Q6" s="206"/>
      <c r="R6" s="206"/>
      <c r="S6" s="206"/>
    </row>
    <row r="7" spans="1:34">
      <c r="A7" s="220"/>
      <c r="B7" s="226" t="s">
        <v>372</v>
      </c>
      <c r="C7" s="618">
        <f t="shared" si="0"/>
        <v>9.454977581921101</v>
      </c>
      <c r="D7" s="227">
        <f>VLOOKUP($H7,CommercialSummary!$C$19:$H$28,4,FALSE)*$L7</f>
        <v>902556.19618603936</v>
      </c>
      <c r="E7" s="227">
        <f>VLOOKUP($H7,CommercialSummary!$C$19:$H$28,6,FALSE)*$L7</f>
        <v>296714.53164604888</v>
      </c>
      <c r="F7" s="620">
        <f t="shared" si="1"/>
        <v>3.1083153124410465</v>
      </c>
      <c r="G7" s="122"/>
      <c r="H7" s="253" t="s">
        <v>414</v>
      </c>
      <c r="I7" s="226" t="s">
        <v>372</v>
      </c>
      <c r="J7" s="613">
        <v>2.8501198056107426E-2</v>
      </c>
      <c r="K7" s="614">
        <v>95458311.600000039</v>
      </c>
      <c r="L7" s="609">
        <v>0.12998877358640493</v>
      </c>
      <c r="N7" s="122"/>
      <c r="O7" s="122"/>
      <c r="P7" s="122"/>
      <c r="Q7" s="122"/>
      <c r="R7" s="122"/>
    </row>
    <row r="8" spans="1:34">
      <c r="A8" s="220"/>
      <c r="B8" s="228" t="s">
        <v>398</v>
      </c>
      <c r="C8" s="618">
        <f t="shared" si="0"/>
        <v>7.5686072452063842</v>
      </c>
      <c r="D8" s="227">
        <f>VLOOKUP($H8,CommercialSummary!$C$19:$H$28,4,FALSE)*$L8</f>
        <v>1013840.0985458787</v>
      </c>
      <c r="E8" s="227">
        <f>VLOOKUP($H8,CommercialSummary!$C$19:$H$28,6,FALSE)*$L8</f>
        <v>222199.34247138948</v>
      </c>
      <c r="F8" s="620">
        <f t="shared" si="1"/>
        <v>1.6587818490520578</v>
      </c>
      <c r="H8" s="253" t="s">
        <v>441</v>
      </c>
      <c r="I8" s="228" t="s">
        <v>398</v>
      </c>
      <c r="J8" s="613">
        <v>3.999473857861454E-2</v>
      </c>
      <c r="K8" s="614">
        <v>133953324.00000004</v>
      </c>
      <c r="L8" s="609">
        <v>0.23462323739305441</v>
      </c>
      <c r="P8" s="206"/>
      <c r="Q8" s="181"/>
      <c r="R8" s="181"/>
      <c r="S8" s="181"/>
      <c r="T8" s="180"/>
      <c r="U8" s="180"/>
      <c r="V8" s="180"/>
      <c r="AC8" s="178"/>
      <c r="AD8" s="178"/>
      <c r="AE8" s="178"/>
      <c r="AF8" s="178"/>
      <c r="AG8" s="178"/>
      <c r="AH8" s="178"/>
    </row>
    <row r="9" spans="1:34">
      <c r="A9" s="220"/>
      <c r="B9" s="228" t="s">
        <v>389</v>
      </c>
      <c r="C9" s="618">
        <f t="shared" si="0"/>
        <v>7.5686072452063851</v>
      </c>
      <c r="D9" s="227">
        <f>VLOOKUP($H9,CommercialSummary!$C$19:$H$28,4,FALSE)*$L9</f>
        <v>238795.31072776791</v>
      </c>
      <c r="E9" s="227">
        <f>VLOOKUP($H9,CommercialSummary!$C$19:$H$28,6,FALSE)*$L9</f>
        <v>52335.828011797727</v>
      </c>
      <c r="F9" s="620">
        <f t="shared" si="1"/>
        <v>1.6587818490520581</v>
      </c>
      <c r="G9" s="122"/>
      <c r="H9" s="253" t="s">
        <v>441</v>
      </c>
      <c r="I9" s="228" t="s">
        <v>389</v>
      </c>
      <c r="J9" s="613">
        <v>9.4201798094731004E-3</v>
      </c>
      <c r="K9" s="614">
        <v>31550760.000000011</v>
      </c>
      <c r="L9" s="609">
        <v>5.5262096022427078E-2</v>
      </c>
      <c r="N9" s="122"/>
      <c r="O9" s="122"/>
      <c r="P9" s="122"/>
      <c r="Q9" s="181"/>
      <c r="R9" s="181"/>
      <c r="S9" s="181"/>
      <c r="T9" s="180"/>
      <c r="U9" s="180"/>
      <c r="V9" s="180"/>
    </row>
    <row r="10" spans="1:34">
      <c r="A10" s="220"/>
      <c r="B10" s="228" t="s">
        <v>390</v>
      </c>
      <c r="C10" s="618">
        <f t="shared" si="0"/>
        <v>7.5686072452063851</v>
      </c>
      <c r="D10" s="227">
        <f>VLOOKUP($H10,CommercialSummary!$C$19:$H$28,4,FALSE)*$L10</f>
        <v>2620248.2710450459</v>
      </c>
      <c r="E10" s="227">
        <f>VLOOKUP($H10,CommercialSummary!$C$19:$H$28,6,FALSE)*$L10</f>
        <v>574269.49651435355</v>
      </c>
      <c r="F10" s="620">
        <f t="shared" si="1"/>
        <v>1.6587818490520581</v>
      </c>
      <c r="G10" s="125"/>
      <c r="H10" s="253" t="s">
        <v>441</v>
      </c>
      <c r="I10" s="228" t="s">
        <v>390</v>
      </c>
      <c r="J10" s="613">
        <v>0.10336555514209726</v>
      </c>
      <c r="K10" s="614">
        <v>346199530.00000006</v>
      </c>
      <c r="L10" s="609">
        <v>0.60637878991755256</v>
      </c>
      <c r="N10" s="161"/>
      <c r="O10" s="161"/>
      <c r="P10" s="161"/>
      <c r="Q10" s="181"/>
      <c r="R10" s="181"/>
      <c r="S10" s="181"/>
      <c r="T10" s="180"/>
      <c r="U10" s="180"/>
      <c r="V10" s="180"/>
    </row>
    <row r="11" spans="1:34">
      <c r="A11" s="220"/>
      <c r="B11" s="228" t="s">
        <v>391</v>
      </c>
      <c r="C11" s="618">
        <f t="shared" si="0"/>
        <v>7.5686072452063842</v>
      </c>
      <c r="D11" s="227">
        <f>VLOOKUP($H11,CommercialSummary!$C$19:$H$28,4,FALSE)*$L11</f>
        <v>448257.35332681594</v>
      </c>
      <c r="E11" s="227">
        <f>VLOOKUP($H11,CommercialSummary!$C$19:$H$28,6,FALSE)*$L11</f>
        <v>98242.79914558593</v>
      </c>
      <c r="F11" s="620">
        <f t="shared" si="1"/>
        <v>1.6587818490520576</v>
      </c>
      <c r="G11" s="122"/>
      <c r="H11" s="253" t="s">
        <v>441</v>
      </c>
      <c r="I11" s="228" t="s">
        <v>391</v>
      </c>
      <c r="J11" s="613">
        <v>1.7683198453051097E-2</v>
      </c>
      <c r="K11" s="614">
        <v>59225870.600000016</v>
      </c>
      <c r="L11" s="609">
        <v>0.10373587666696588</v>
      </c>
      <c r="N11" s="125"/>
      <c r="O11" s="122"/>
      <c r="P11" s="122"/>
      <c r="Q11" s="164"/>
      <c r="R11" s="122"/>
    </row>
    <row r="12" spans="1:34">
      <c r="A12" s="220"/>
      <c r="B12" s="226" t="s">
        <v>392</v>
      </c>
      <c r="C12" s="618">
        <f t="shared" si="0"/>
        <v>3.7571187427270414</v>
      </c>
      <c r="D12" s="227">
        <f>VLOOKUP($H12,CommercialSummary!$C$19:$H$28,4,FALSE)*$L12</f>
        <v>921820.97217891726</v>
      </c>
      <c r="E12" s="227">
        <f>VLOOKUP($H12,CommercialSummary!$C$19:$H$28,6,FALSE)*$L12</f>
        <v>303047.80929695611</v>
      </c>
      <c r="F12" s="620">
        <f t="shared" si="1"/>
        <v>1.2351493821633019</v>
      </c>
      <c r="G12" s="122"/>
      <c r="H12" s="253" t="s">
        <v>415</v>
      </c>
      <c r="I12" s="226" t="s">
        <v>392</v>
      </c>
      <c r="J12" s="613">
        <v>7.3255633922263544E-2</v>
      </c>
      <c r="K12" s="614">
        <v>245353164.30000001</v>
      </c>
      <c r="L12" s="609">
        <v>0.66429751499430445</v>
      </c>
      <c r="N12" s="125"/>
      <c r="O12" s="122"/>
      <c r="P12" s="125"/>
      <c r="Q12" s="164"/>
      <c r="R12" s="122"/>
    </row>
    <row r="13" spans="1:34">
      <c r="A13" s="220"/>
      <c r="B13" s="226" t="s">
        <v>373</v>
      </c>
      <c r="C13" s="618">
        <f>C12</f>
        <v>3.7571187427270414</v>
      </c>
      <c r="D13" s="227">
        <f>C13*K13/1000</f>
        <v>465841.86167470732</v>
      </c>
      <c r="E13" s="227">
        <f>F12*K13/1000</f>
        <v>153145.08990356908</v>
      </c>
      <c r="F13" s="620">
        <f>F12</f>
        <v>1.2351493821633019</v>
      </c>
      <c r="G13" s="122"/>
      <c r="H13" s="125"/>
      <c r="I13" s="226" t="s">
        <v>373</v>
      </c>
      <c r="J13" s="613">
        <v>3.701970546823774E-2</v>
      </c>
      <c r="K13" s="614">
        <v>123989124.00000003</v>
      </c>
      <c r="L13" s="609">
        <v>0.33570248500569549</v>
      </c>
      <c r="N13" s="125"/>
      <c r="O13" s="122"/>
      <c r="Q13" s="164"/>
      <c r="R13" s="122"/>
      <c r="AG13" s="182"/>
      <c r="AH13" s="182"/>
    </row>
    <row r="14" spans="1:34">
      <c r="A14" s="220"/>
      <c r="B14" s="226" t="s">
        <v>374</v>
      </c>
      <c r="C14" s="618">
        <f t="shared" si="0"/>
        <v>3.5750954827000525</v>
      </c>
      <c r="D14" s="227">
        <f>VLOOKUP($H14,CommercialSummary!$C$19:$H$28,4,FALSE)*$L14</f>
        <v>1580993.2188692333</v>
      </c>
      <c r="E14" s="227">
        <f>VLOOKUP($H14,CommercialSummary!$C$19:$H$28,6,FALSE)*$L14</f>
        <v>519750.08808833204</v>
      </c>
      <c r="F14" s="620">
        <f t="shared" si="1"/>
        <v>1.1753094003695672</v>
      </c>
      <c r="G14" s="122"/>
      <c r="H14" s="253" t="s">
        <v>374</v>
      </c>
      <c r="I14" s="226" t="s">
        <v>374</v>
      </c>
      <c r="J14" s="613">
        <v>0.13203580856943528</v>
      </c>
      <c r="K14" s="614">
        <v>442224054.30000013</v>
      </c>
      <c r="L14" s="609">
        <v>1</v>
      </c>
      <c r="N14" s="125"/>
      <c r="O14" s="122"/>
      <c r="P14" s="122"/>
      <c r="Q14" s="164"/>
      <c r="R14" s="122"/>
      <c r="AG14" s="182"/>
      <c r="AH14" s="182"/>
    </row>
    <row r="15" spans="1:34">
      <c r="A15" s="220"/>
      <c r="B15" s="226" t="s">
        <v>375</v>
      </c>
      <c r="C15" s="618">
        <f t="shared" si="0"/>
        <v>33.646988179193947</v>
      </c>
      <c r="D15" s="227">
        <f>VLOOKUP($H15,CommercialSummary!$C$19:$H$28,4,FALSE)*$L15</f>
        <v>2201514.0719233989</v>
      </c>
      <c r="E15" s="227">
        <f>VLOOKUP($H15,CommercialSummary!$C$19:$H$28,6,FALSE)*$L15</f>
        <v>289498.30249829334</v>
      </c>
      <c r="F15" s="620">
        <f t="shared" si="1"/>
        <v>4.4245667498943506</v>
      </c>
      <c r="G15" s="122"/>
      <c r="H15" s="253" t="s">
        <v>418</v>
      </c>
      <c r="I15" s="226" t="s">
        <v>375</v>
      </c>
      <c r="J15" s="613">
        <v>1.9535504789016944E-2</v>
      </c>
      <c r="K15" s="614">
        <v>65429751.400000013</v>
      </c>
      <c r="L15" s="609">
        <v>0.84840559081310307</v>
      </c>
      <c r="M15" s="163"/>
      <c r="N15" s="125"/>
      <c r="O15" s="122"/>
      <c r="P15" s="122"/>
      <c r="Q15" s="164"/>
      <c r="R15" s="122"/>
      <c r="AE15" s="180"/>
      <c r="AF15" s="180"/>
      <c r="AG15" s="182"/>
      <c r="AH15" s="182"/>
    </row>
    <row r="16" spans="1:34">
      <c r="A16" s="220"/>
      <c r="B16" s="226" t="s">
        <v>393</v>
      </c>
      <c r="C16" s="618">
        <f t="shared" si="0"/>
        <v>33.646988179193947</v>
      </c>
      <c r="D16" s="227">
        <f>VLOOKUP($H16,CommercialSummary!$C$19:$H$28,4,FALSE)*$L16</f>
        <v>393369.90310261509</v>
      </c>
      <c r="E16" s="227">
        <f>VLOOKUP($H16,CommercialSummary!$C$19:$H$28,6,FALSE)*$L16</f>
        <v>51727.999677345513</v>
      </c>
      <c r="F16" s="620">
        <f t="shared" si="1"/>
        <v>4.4245667498943497</v>
      </c>
      <c r="G16" s="125"/>
      <c r="H16" s="253" t="s">
        <v>418</v>
      </c>
      <c r="I16" s="226" t="s">
        <v>393</v>
      </c>
      <c r="J16" s="613">
        <v>3.4906338887047794E-3</v>
      </c>
      <c r="K16" s="614">
        <v>11691088.100000001</v>
      </c>
      <c r="L16" s="609">
        <v>0.15159440918689687</v>
      </c>
      <c r="M16" s="163"/>
      <c r="N16" s="125"/>
      <c r="O16" s="122"/>
      <c r="P16" s="122"/>
      <c r="Q16" s="164"/>
      <c r="R16" s="122"/>
      <c r="AE16" s="180"/>
      <c r="AF16" s="180"/>
      <c r="AG16" s="182"/>
      <c r="AH16" s="182"/>
    </row>
    <row r="17" spans="1:34">
      <c r="A17" s="220"/>
      <c r="B17" s="226" t="s">
        <v>376</v>
      </c>
      <c r="C17" s="618">
        <f t="shared" si="0"/>
        <v>27.059319746899781</v>
      </c>
      <c r="D17" s="227">
        <f>VLOOKUP($H17,CommercialSummary!$C$19:$H$28,4,FALSE)*$L17</f>
        <v>1435138.1546999654</v>
      </c>
      <c r="E17" s="227">
        <f>VLOOKUP($H17,CommercialSummary!$C$19:$H$28,6,FALSE)*$L17</f>
        <v>283080.22074543615</v>
      </c>
      <c r="F17" s="620">
        <f t="shared" si="1"/>
        <v>5.3374361082157593</v>
      </c>
      <c r="G17" s="122"/>
      <c r="H17" s="253" t="s">
        <v>452</v>
      </c>
      <c r="I17" s="226" t="s">
        <v>376</v>
      </c>
      <c r="J17" s="613">
        <v>1.5835296654172451E-2</v>
      </c>
      <c r="K17" s="614">
        <v>53036741.800000012</v>
      </c>
      <c r="L17" s="609">
        <v>1</v>
      </c>
      <c r="M17" s="163"/>
      <c r="N17" s="125"/>
      <c r="O17" s="122"/>
      <c r="P17" s="122"/>
      <c r="Q17" s="164"/>
      <c r="R17" s="122"/>
      <c r="AE17" s="180"/>
      <c r="AF17" s="180"/>
      <c r="AG17" s="182"/>
      <c r="AH17" s="182"/>
    </row>
    <row r="18" spans="1:34">
      <c r="A18" s="220"/>
      <c r="B18" s="226" t="s">
        <v>377</v>
      </c>
      <c r="C18" s="618">
        <f t="shared" si="0"/>
        <v>8.4524862894111745</v>
      </c>
      <c r="D18" s="227">
        <f>VLOOKUP($H18,CommercialSummary!$C$19:$H$28,4,FALSE)*$L18</f>
        <v>1445721.0718002082</v>
      </c>
      <c r="E18" s="227">
        <f>VLOOKUP($H18,CommercialSummary!$C$19:$H$28,6,FALSE)*$L18</f>
        <v>135794.14066173381</v>
      </c>
      <c r="F18" s="620">
        <f t="shared" si="1"/>
        <v>0.79392777383845026</v>
      </c>
      <c r="G18" s="122"/>
      <c r="H18" s="253" t="s">
        <v>377</v>
      </c>
      <c r="I18" s="226" t="s">
        <v>377</v>
      </c>
      <c r="J18" s="613">
        <v>5.1068065124091046E-2</v>
      </c>
      <c r="K18" s="614">
        <v>171040924.80000004</v>
      </c>
      <c r="L18" s="609">
        <v>1</v>
      </c>
      <c r="M18" s="163"/>
      <c r="N18" s="125"/>
      <c r="O18" s="122"/>
      <c r="P18" s="122"/>
      <c r="Q18" s="164"/>
      <c r="R18" s="122"/>
      <c r="AF18" s="180"/>
      <c r="AG18" s="182"/>
      <c r="AH18" s="182"/>
    </row>
    <row r="19" spans="1:34">
      <c r="A19" s="220"/>
      <c r="B19" s="226" t="s">
        <v>378</v>
      </c>
      <c r="C19" s="618">
        <f>C20</f>
        <v>9.0341239448680977</v>
      </c>
      <c r="D19" s="227">
        <f>C20*K20/1000</f>
        <v>1130716.7013527576</v>
      </c>
      <c r="E19" s="227">
        <f>F18*K20/1000</f>
        <v>99368.505349862957</v>
      </c>
      <c r="F19" s="620">
        <f t="shared" si="1"/>
        <v>0.95773147581723928</v>
      </c>
      <c r="G19" s="122"/>
      <c r="H19" s="125"/>
      <c r="I19" s="226" t="s">
        <v>378</v>
      </c>
      <c r="J19" s="613">
        <v>3.0978070527759683E-2</v>
      </c>
      <c r="K19" s="614">
        <v>103754035.30000001</v>
      </c>
      <c r="L19" s="609">
        <v>1</v>
      </c>
      <c r="M19" s="163"/>
      <c r="N19" s="125"/>
      <c r="O19" s="122"/>
      <c r="P19" s="122"/>
      <c r="Q19" s="164"/>
      <c r="R19" s="122"/>
      <c r="AF19" s="180"/>
      <c r="AG19" s="182"/>
      <c r="AH19" s="182"/>
    </row>
    <row r="20" spans="1:34">
      <c r="A20" s="220"/>
      <c r="B20" s="228" t="s">
        <v>394</v>
      </c>
      <c r="C20" s="618">
        <f t="shared" si="0"/>
        <v>9.0341239448680977</v>
      </c>
      <c r="D20" s="227">
        <f>VLOOKUP($H20,CommercialSummary!$C$19:$H$28,4,FALSE)*$L20</f>
        <v>1130716.7013527576</v>
      </c>
      <c r="E20" s="227">
        <f>VLOOKUP($H20,CommercialSummary!$C$19:$H$28,6,FALSE)*$L20</f>
        <v>106206.31170636154</v>
      </c>
      <c r="F20" s="620">
        <f t="shared" si="1"/>
        <v>0.84856001731881181</v>
      </c>
      <c r="G20" s="122"/>
      <c r="H20" s="253" t="s">
        <v>394</v>
      </c>
      <c r="I20" s="228" t="s">
        <v>394</v>
      </c>
      <c r="J20" s="613">
        <v>3.7369486472404026E-2</v>
      </c>
      <c r="K20" s="614">
        <v>125160636.30000004</v>
      </c>
      <c r="L20" s="609">
        <v>1</v>
      </c>
      <c r="M20" s="163"/>
      <c r="N20" s="125"/>
      <c r="O20" s="122"/>
      <c r="P20" s="122"/>
      <c r="Q20" s="164"/>
      <c r="R20" s="122"/>
      <c r="AF20" s="180"/>
      <c r="AG20" s="182"/>
      <c r="AH20" s="182"/>
    </row>
    <row r="21" spans="1:34">
      <c r="A21" s="220"/>
      <c r="B21" s="226" t="s">
        <v>379</v>
      </c>
      <c r="C21" s="618">
        <f t="shared" si="0"/>
        <v>7.511154525686969</v>
      </c>
      <c r="D21" s="227">
        <f>VLOOKUP($H21,CommercialSummary!$C$19:$H$28,4,FALSE)*$L21</f>
        <v>2770654.9947970868</v>
      </c>
      <c r="E21" s="227">
        <f>VLOOKUP($H21,CommercialSummary!$C$19:$H$28,6,FALSE)*$L21</f>
        <v>874416.30615759222</v>
      </c>
      <c r="F21" s="620">
        <f t="shared" si="1"/>
        <v>2.3705138343329133</v>
      </c>
      <c r="H21" s="253" t="s">
        <v>379</v>
      </c>
      <c r="I21" s="226" t="s">
        <v>379</v>
      </c>
      <c r="J21" s="613">
        <v>0.11013494038183547</v>
      </c>
      <c r="K21" s="614">
        <v>368872053.60000008</v>
      </c>
      <c r="L21" s="609">
        <v>1</v>
      </c>
      <c r="M21" s="163"/>
      <c r="N21" s="125"/>
      <c r="O21" s="122"/>
      <c r="P21" s="122"/>
      <c r="Q21" s="164"/>
      <c r="R21" s="122"/>
      <c r="AF21" s="180"/>
      <c r="AG21" s="182"/>
      <c r="AH21" s="182"/>
    </row>
    <row r="22" spans="1:34">
      <c r="A22" s="220"/>
      <c r="B22" s="226" t="s">
        <v>380</v>
      </c>
      <c r="C22" s="618">
        <f t="shared" si="0"/>
        <v>7.6168572161106853</v>
      </c>
      <c r="D22" s="227">
        <f>VLOOKUP($H22,CommercialSummary!$C$19:$H$28,4,FALSE)*$L22</f>
        <v>2539722.7367325705</v>
      </c>
      <c r="E22" s="227">
        <f>VLOOKUP($H22,CommercialSummary!$C$19:$H$28,6,FALSE)*$L22</f>
        <v>667945.23866752873</v>
      </c>
      <c r="F22" s="620">
        <f t="shared" si="1"/>
        <v>2.0032279262329817</v>
      </c>
      <c r="H22" s="253" t="s">
        <v>380</v>
      </c>
      <c r="I22" s="226" t="s">
        <v>380</v>
      </c>
      <c r="J22" s="613">
        <v>9.9554262623279946E-2</v>
      </c>
      <c r="K22" s="614">
        <v>333434468.40000004</v>
      </c>
      <c r="L22" s="609">
        <v>1</v>
      </c>
      <c r="M22" s="163"/>
      <c r="N22" s="125"/>
      <c r="O22" s="122"/>
      <c r="P22" s="122"/>
      <c r="Q22" s="164"/>
      <c r="R22" s="122"/>
      <c r="AF22" s="180"/>
      <c r="AG22" s="182"/>
      <c r="AH22" s="182"/>
    </row>
    <row r="23" spans="1:34">
      <c r="A23" s="137"/>
      <c r="B23" s="170"/>
      <c r="C23" s="170"/>
      <c r="D23" s="170"/>
      <c r="E23" s="170"/>
      <c r="I23" s="610"/>
      <c r="J23" s="615">
        <v>1.0000000000000002</v>
      </c>
      <c r="K23" s="614">
        <v>3349273648.5000014</v>
      </c>
      <c r="L23" s="612"/>
      <c r="M23" s="163"/>
      <c r="N23" s="125"/>
      <c r="O23" s="122"/>
      <c r="P23" s="122"/>
      <c r="Q23" s="164"/>
      <c r="R23" s="122"/>
      <c r="AH23" s="182"/>
    </row>
    <row r="24" spans="1:34">
      <c r="A24" s="137"/>
      <c r="B24" s="170"/>
      <c r="C24" s="170"/>
      <c r="D24" s="170"/>
      <c r="E24" s="170"/>
      <c r="M24" s="163"/>
      <c r="N24" s="125"/>
      <c r="O24" s="122"/>
      <c r="P24" s="122"/>
      <c r="Q24" s="164"/>
      <c r="R24" s="122"/>
    </row>
    <row r="25" spans="1:34">
      <c r="A25" s="137"/>
      <c r="B25" s="171"/>
      <c r="C25" s="233"/>
      <c r="D25" s="170"/>
      <c r="E25" s="170"/>
      <c r="K25" s="122"/>
      <c r="L25" s="122"/>
      <c r="M25" s="163"/>
      <c r="N25" s="125"/>
      <c r="O25" s="122"/>
      <c r="P25" s="122"/>
      <c r="Q25" s="164"/>
      <c r="R25" s="122"/>
    </row>
    <row r="26" spans="1:34">
      <c r="A26" s="137"/>
      <c r="B26" s="170"/>
      <c r="C26" s="170"/>
      <c r="D26" s="170"/>
      <c r="E26" s="170"/>
      <c r="K26" s="122"/>
      <c r="L26" s="122"/>
      <c r="M26" s="163"/>
      <c r="N26" s="125"/>
      <c r="O26" s="122"/>
      <c r="P26" s="122"/>
      <c r="Q26" s="164"/>
      <c r="R26" s="122"/>
    </row>
    <row r="27" spans="1:34">
      <c r="A27" s="137"/>
      <c r="B27" s="171"/>
      <c r="C27" s="170"/>
      <c r="D27" s="170"/>
      <c r="E27" s="170"/>
      <c r="K27" s="122"/>
      <c r="L27" s="122"/>
      <c r="M27" s="163"/>
      <c r="N27" s="125"/>
      <c r="O27" s="122"/>
      <c r="P27" s="122"/>
      <c r="Q27" s="164"/>
      <c r="R27" s="122"/>
    </row>
    <row r="28" spans="1:34">
      <c r="A28" s="137"/>
      <c r="B28" s="171"/>
      <c r="C28" s="170"/>
      <c r="D28" s="170"/>
      <c r="E28" s="170"/>
      <c r="K28" s="122"/>
      <c r="L28" s="122"/>
      <c r="M28" s="163"/>
      <c r="N28" s="125"/>
      <c r="O28" s="122"/>
      <c r="P28" s="122"/>
      <c r="Q28" s="164"/>
      <c r="R28" s="122"/>
    </row>
    <row r="29" spans="1:34">
      <c r="A29" s="137"/>
      <c r="B29" s="170"/>
      <c r="C29" s="170"/>
      <c r="D29" s="170"/>
      <c r="E29" s="170"/>
      <c r="K29" s="122"/>
      <c r="L29" s="122"/>
      <c r="M29" s="163"/>
      <c r="N29" s="125"/>
      <c r="O29" s="122"/>
      <c r="P29" s="122"/>
      <c r="Q29" s="164"/>
      <c r="R29" s="122"/>
    </row>
    <row r="30" spans="1:34">
      <c r="A30" s="137"/>
      <c r="B30" s="170"/>
      <c r="C30" s="170"/>
      <c r="D30" s="170"/>
      <c r="E30" s="170"/>
      <c r="K30" s="122"/>
      <c r="L30" s="122"/>
      <c r="M30" s="163"/>
      <c r="N30" s="125"/>
      <c r="O30" s="122"/>
      <c r="P30" s="122"/>
      <c r="Q30" s="164"/>
      <c r="R30" s="122"/>
    </row>
    <row r="31" spans="1:34">
      <c r="A31" s="137"/>
      <c r="B31" s="170"/>
      <c r="C31" s="170"/>
      <c r="D31" s="170"/>
      <c r="E31" s="170"/>
      <c r="F31" s="122"/>
      <c r="G31" s="122"/>
      <c r="I31" s="122"/>
      <c r="L31" s="122"/>
      <c r="M31" s="163"/>
      <c r="N31" s="125"/>
      <c r="O31" s="122"/>
      <c r="P31" s="122"/>
      <c r="Q31" s="164"/>
      <c r="R31" s="122"/>
    </row>
    <row r="32" spans="1:34">
      <c r="B32" s="122"/>
      <c r="C32" s="122"/>
      <c r="D32" s="122"/>
      <c r="E32" s="170"/>
      <c r="F32" s="122"/>
      <c r="J32" s="212"/>
      <c r="M32" s="163"/>
      <c r="N32" s="125"/>
      <c r="O32" s="122"/>
      <c r="P32" s="122"/>
      <c r="Q32" s="164"/>
      <c r="R32" s="122"/>
    </row>
    <row r="33" spans="1:27">
      <c r="B33" s="122"/>
      <c r="C33" s="122"/>
      <c r="D33" s="122"/>
      <c r="E33" s="122"/>
      <c r="F33" s="122"/>
      <c r="M33" s="163"/>
      <c r="N33" s="125"/>
      <c r="O33" s="122"/>
      <c r="P33" s="122"/>
      <c r="Q33" s="164"/>
      <c r="R33" s="122"/>
    </row>
    <row r="34" spans="1:27">
      <c r="B34" s="122"/>
      <c r="C34" s="122"/>
      <c r="D34" s="122"/>
      <c r="E34" s="122"/>
      <c r="F34" s="122"/>
      <c r="G34" s="166"/>
      <c r="I34" s="161"/>
      <c r="J34" s="125"/>
      <c r="K34" s="125"/>
      <c r="L34" s="161"/>
      <c r="M34" s="161"/>
      <c r="N34" s="125"/>
      <c r="O34" s="122"/>
      <c r="P34" s="122"/>
      <c r="Q34" s="164"/>
      <c r="R34" s="122"/>
    </row>
    <row r="35" spans="1:27">
      <c r="C35" s="125"/>
      <c r="D35" s="125"/>
      <c r="E35" s="122"/>
      <c r="F35" s="122"/>
      <c r="G35" s="125"/>
      <c r="H35" s="122"/>
      <c r="I35" s="122"/>
      <c r="J35" s="125"/>
      <c r="K35" s="162"/>
      <c r="L35" s="122"/>
      <c r="M35" s="122"/>
      <c r="N35" s="125"/>
      <c r="O35" s="122"/>
      <c r="P35" s="122"/>
      <c r="Q35" s="164"/>
      <c r="R35" s="122"/>
    </row>
    <row r="36" spans="1:27">
      <c r="E36" s="122"/>
      <c r="F36" s="122"/>
      <c r="G36" s="122"/>
      <c r="H36" s="122"/>
      <c r="I36" s="122"/>
      <c r="J36" s="125"/>
      <c r="K36" s="165"/>
      <c r="L36" s="125"/>
      <c r="M36" s="125"/>
      <c r="N36" s="125"/>
      <c r="O36" s="122"/>
      <c r="P36" s="122"/>
      <c r="Q36" s="164"/>
      <c r="R36" s="122"/>
    </row>
    <row r="37" spans="1:27">
      <c r="B37" s="125"/>
      <c r="C37" s="125"/>
      <c r="D37" s="122"/>
      <c r="E37" s="122"/>
      <c r="F37" s="122"/>
      <c r="I37" s="125"/>
      <c r="J37" s="122"/>
      <c r="K37" s="162"/>
      <c r="L37" s="122"/>
      <c r="M37" s="124"/>
      <c r="N37" s="125"/>
      <c r="O37" s="122"/>
      <c r="P37" s="122"/>
      <c r="Q37" s="164"/>
      <c r="R37" s="122"/>
    </row>
    <row r="38" spans="1:27">
      <c r="D38" s="122"/>
      <c r="E38" s="122"/>
      <c r="F38" s="122"/>
      <c r="I38" s="125"/>
      <c r="J38" s="122"/>
      <c r="K38" s="162"/>
      <c r="L38" s="122"/>
      <c r="M38" s="124"/>
      <c r="N38" s="125"/>
      <c r="O38" s="122"/>
      <c r="P38" s="122"/>
      <c r="Q38" s="164"/>
      <c r="R38" s="122"/>
    </row>
    <row r="39" spans="1:27">
      <c r="D39" s="122"/>
      <c r="E39" s="122"/>
      <c r="F39" s="122"/>
      <c r="G39" s="122"/>
      <c r="H39" s="122"/>
      <c r="I39" s="122"/>
      <c r="J39" s="122"/>
      <c r="K39" s="162"/>
      <c r="L39" s="122"/>
      <c r="M39" s="122"/>
      <c r="N39" s="125"/>
      <c r="O39" s="122"/>
      <c r="P39" s="122"/>
      <c r="Q39" s="164"/>
      <c r="R39" s="122"/>
    </row>
    <row r="40" spans="1:27">
      <c r="D40" s="122"/>
      <c r="E40" s="122"/>
      <c r="F40" s="122"/>
      <c r="G40" s="125"/>
      <c r="H40" s="122"/>
      <c r="I40" s="125"/>
      <c r="J40" s="122"/>
      <c r="K40" s="162"/>
      <c r="L40" s="122"/>
      <c r="M40" s="124"/>
      <c r="N40" s="125"/>
      <c r="O40" s="122"/>
      <c r="P40" s="122"/>
      <c r="Q40" s="164"/>
      <c r="R40" s="122"/>
    </row>
    <row r="41" spans="1:27">
      <c r="D41" s="122"/>
      <c r="E41" s="122"/>
      <c r="F41" s="122"/>
      <c r="G41" s="122"/>
      <c r="H41" s="122"/>
      <c r="I41" s="125"/>
      <c r="J41" s="122"/>
      <c r="K41" s="162"/>
      <c r="L41" s="122"/>
      <c r="M41" s="124"/>
      <c r="N41" s="125"/>
      <c r="O41" s="122"/>
      <c r="P41" s="122"/>
      <c r="Q41" s="164"/>
      <c r="R41" s="123"/>
    </row>
    <row r="42" spans="1:27">
      <c r="B42" s="122"/>
      <c r="C42" s="122"/>
      <c r="D42" s="122"/>
      <c r="E42" s="122"/>
      <c r="F42" s="122"/>
      <c r="G42" s="122"/>
      <c r="H42" s="122"/>
      <c r="I42" s="122"/>
      <c r="J42" s="162"/>
      <c r="K42" s="122"/>
      <c r="L42" s="122"/>
      <c r="M42" s="163"/>
      <c r="N42" s="125"/>
      <c r="O42" s="122"/>
      <c r="P42" s="122"/>
      <c r="Q42" s="164"/>
      <c r="R42" s="123"/>
    </row>
    <row r="43" spans="1:27">
      <c r="B43" s="122"/>
      <c r="C43" s="122"/>
      <c r="D43" s="122"/>
      <c r="E43" s="122"/>
      <c r="F43" s="122"/>
      <c r="G43" s="122"/>
      <c r="H43" s="122"/>
      <c r="I43" s="122"/>
      <c r="J43" s="162"/>
      <c r="K43" s="122"/>
      <c r="L43" s="122"/>
      <c r="M43" s="163"/>
      <c r="N43" s="125"/>
      <c r="O43" s="122"/>
      <c r="P43" s="122"/>
      <c r="Q43" s="164"/>
      <c r="R43" s="123"/>
    </row>
    <row r="44" spans="1:27">
      <c r="A44" s="178"/>
      <c r="B44" s="160"/>
      <c r="C44" s="160"/>
      <c r="D44" s="160"/>
      <c r="E44" s="160"/>
      <c r="F44" s="160"/>
      <c r="G44" s="160"/>
      <c r="H44" s="160"/>
      <c r="I44" s="160"/>
      <c r="J44" s="207"/>
      <c r="K44" s="160"/>
      <c r="L44" s="125"/>
      <c r="M44" s="208"/>
      <c r="N44" s="125"/>
      <c r="O44" s="125"/>
      <c r="P44" s="125"/>
      <c r="Q44" s="209"/>
      <c r="R44" s="210"/>
      <c r="S44" s="211"/>
      <c r="T44" s="211"/>
      <c r="U44" s="211"/>
      <c r="V44" s="211"/>
      <c r="W44" s="211"/>
      <c r="X44" s="211"/>
      <c r="Y44" s="211"/>
      <c r="Z44" s="211"/>
      <c r="AA44" s="211"/>
    </row>
    <row r="45" spans="1:27">
      <c r="B45" s="122"/>
      <c r="C45" s="122"/>
      <c r="D45" s="122"/>
      <c r="E45" s="122"/>
      <c r="F45" s="122"/>
      <c r="G45" s="122"/>
      <c r="H45" s="122"/>
      <c r="I45" s="122"/>
      <c r="J45" s="162"/>
      <c r="K45" s="122"/>
      <c r="L45" s="122"/>
      <c r="M45" s="163"/>
      <c r="N45" s="125"/>
      <c r="O45" s="122"/>
      <c r="P45" s="122"/>
      <c r="Q45" s="164"/>
      <c r="R45" s="123"/>
    </row>
    <row r="46" spans="1:27">
      <c r="B46" s="122"/>
      <c r="C46" s="122"/>
      <c r="D46" s="122"/>
      <c r="E46" s="122"/>
      <c r="F46" s="122"/>
      <c r="G46" s="122"/>
      <c r="H46" s="122"/>
      <c r="I46" s="122"/>
      <c r="J46" s="162"/>
      <c r="K46" s="122"/>
      <c r="L46" s="122"/>
      <c r="M46" s="163"/>
      <c r="N46" s="125"/>
      <c r="O46" s="122"/>
      <c r="P46" s="122"/>
      <c r="Q46" s="164"/>
      <c r="R46" s="123"/>
    </row>
    <row r="47" spans="1:27">
      <c r="J47" s="162"/>
      <c r="K47" s="122"/>
      <c r="L47" s="122"/>
      <c r="M47" s="163"/>
      <c r="N47" s="125"/>
      <c r="O47" s="122"/>
      <c r="P47" s="122"/>
      <c r="Q47" s="164"/>
      <c r="R47" s="123"/>
    </row>
    <row r="48" spans="1:27" ht="15">
      <c r="A48" s="213"/>
      <c r="B48" s="214"/>
      <c r="C48" s="215"/>
      <c r="D48" s="215"/>
      <c r="E48" s="215"/>
      <c r="F48" s="213"/>
      <c r="G48" s="213"/>
      <c r="H48" s="213"/>
      <c r="I48" s="213"/>
      <c r="J48" s="162"/>
      <c r="K48" s="125"/>
      <c r="L48" s="122"/>
      <c r="M48" s="163"/>
      <c r="N48" s="125"/>
      <c r="O48" s="122"/>
      <c r="P48" s="122"/>
      <c r="Q48" s="164"/>
      <c r="R48" s="123"/>
    </row>
    <row r="49" spans="2:18" ht="15">
      <c r="B49" s="217"/>
      <c r="C49" s="216"/>
      <c r="D49" s="216"/>
      <c r="E49" s="216"/>
      <c r="F49" s="218"/>
      <c r="G49" s="218"/>
      <c r="K49" s="122"/>
      <c r="L49" s="122"/>
      <c r="M49" s="163"/>
      <c r="N49" s="125"/>
      <c r="O49" s="122"/>
      <c r="P49" s="122"/>
      <c r="Q49" s="164"/>
      <c r="R49" s="123"/>
    </row>
    <row r="50" spans="2:18" ht="15">
      <c r="B50" s="217"/>
      <c r="C50" s="216"/>
      <c r="D50" s="216"/>
      <c r="E50" s="216"/>
      <c r="F50" s="218"/>
      <c r="G50" s="218"/>
      <c r="K50" s="122"/>
      <c r="L50" s="122"/>
      <c r="M50" s="163"/>
      <c r="N50" s="125"/>
      <c r="O50" s="122"/>
      <c r="P50" s="122"/>
      <c r="Q50" s="164"/>
      <c r="R50" s="123"/>
    </row>
    <row r="51" spans="2:18" ht="15">
      <c r="B51" s="217"/>
      <c r="C51" s="216"/>
      <c r="D51" s="216"/>
      <c r="E51" s="216"/>
      <c r="F51" s="218"/>
      <c r="G51" s="218"/>
      <c r="K51" s="122"/>
      <c r="L51" s="122"/>
      <c r="M51" s="163"/>
      <c r="N51" s="125"/>
      <c r="O51" s="122"/>
      <c r="P51" s="122"/>
      <c r="Q51" s="164"/>
      <c r="R51" s="123"/>
    </row>
    <row r="52" spans="2:18">
      <c r="J52" s="162"/>
      <c r="K52" s="125"/>
      <c r="L52" s="122"/>
      <c r="M52" s="163"/>
      <c r="N52" s="125"/>
      <c r="O52" s="122"/>
      <c r="P52" s="122"/>
      <c r="Q52" s="164"/>
      <c r="R52" s="123"/>
    </row>
    <row r="53" spans="2:18">
      <c r="J53" s="162"/>
      <c r="K53" s="122"/>
      <c r="L53" s="122"/>
      <c r="M53" s="163"/>
      <c r="N53" s="125"/>
      <c r="O53" s="122"/>
      <c r="P53" s="122"/>
      <c r="Q53" s="164"/>
      <c r="R53" s="123"/>
    </row>
    <row r="54" spans="2:18">
      <c r="B54" s="122"/>
      <c r="C54" s="122"/>
      <c r="D54" s="122"/>
      <c r="E54" s="122"/>
      <c r="F54" s="122"/>
      <c r="G54" s="122"/>
      <c r="H54" s="122"/>
      <c r="I54" s="122"/>
      <c r="J54" s="162"/>
      <c r="K54" s="122"/>
      <c r="L54" s="122"/>
      <c r="M54" s="163"/>
      <c r="N54" s="125"/>
      <c r="O54" s="122"/>
      <c r="P54" s="122"/>
      <c r="Q54" s="164"/>
      <c r="R54" s="123"/>
    </row>
    <row r="55" spans="2:18">
      <c r="B55" s="125"/>
      <c r="C55" s="122"/>
      <c r="D55" s="125"/>
      <c r="E55" s="122"/>
      <c r="F55" s="122"/>
      <c r="G55" s="122"/>
      <c r="H55" s="122"/>
      <c r="I55" s="122"/>
      <c r="J55" s="162"/>
      <c r="K55" s="122"/>
      <c r="L55" s="122"/>
      <c r="M55" s="163"/>
      <c r="N55" s="125"/>
      <c r="O55" s="122"/>
      <c r="P55" s="122"/>
      <c r="Q55" s="164"/>
      <c r="R55" s="123"/>
    </row>
    <row r="56" spans="2:18">
      <c r="B56" s="122"/>
      <c r="C56" s="122"/>
      <c r="D56" s="122"/>
      <c r="E56" s="122"/>
      <c r="F56" s="122"/>
      <c r="G56" s="122"/>
      <c r="H56" s="122"/>
      <c r="I56" s="122"/>
      <c r="J56" s="162"/>
      <c r="K56" s="122"/>
      <c r="L56" s="122"/>
      <c r="M56" s="163"/>
      <c r="N56" s="125"/>
      <c r="O56" s="122"/>
      <c r="P56" s="122"/>
      <c r="Q56" s="164"/>
      <c r="R56" s="123"/>
    </row>
    <row r="57" spans="2:18">
      <c r="B57" s="122"/>
      <c r="C57" s="122"/>
      <c r="D57" s="122"/>
      <c r="E57" s="122"/>
      <c r="F57" s="122"/>
      <c r="G57" s="122"/>
      <c r="H57" s="122"/>
      <c r="I57" s="122"/>
      <c r="J57" s="162"/>
      <c r="K57" s="122"/>
      <c r="L57" s="122"/>
      <c r="M57" s="163"/>
      <c r="N57" s="125"/>
      <c r="O57" s="122"/>
      <c r="P57" s="122"/>
      <c r="Q57" s="164"/>
      <c r="R57" s="123"/>
    </row>
    <row r="58" spans="2:18">
      <c r="B58" s="173"/>
      <c r="C58" s="122"/>
      <c r="D58" s="125"/>
      <c r="E58" s="122"/>
      <c r="F58" s="122"/>
      <c r="G58" s="122"/>
      <c r="H58" s="122"/>
      <c r="I58" s="122"/>
      <c r="J58" s="162"/>
      <c r="K58" s="122"/>
      <c r="L58" s="122"/>
      <c r="M58" s="163"/>
      <c r="N58" s="125"/>
      <c r="O58" s="122"/>
      <c r="P58" s="122"/>
      <c r="Q58" s="164"/>
      <c r="R58" s="123"/>
    </row>
    <row r="59" spans="2:18">
      <c r="B59" s="173"/>
      <c r="C59" s="122"/>
      <c r="D59" s="125"/>
      <c r="E59" s="122"/>
      <c r="F59" s="122"/>
      <c r="G59" s="122"/>
      <c r="H59" s="122"/>
      <c r="I59" s="122"/>
      <c r="J59" s="162"/>
      <c r="K59" s="122"/>
      <c r="L59" s="122"/>
      <c r="M59" s="163"/>
      <c r="N59" s="125"/>
      <c r="O59" s="122"/>
      <c r="P59" s="122"/>
      <c r="Q59" s="164"/>
      <c r="R59" s="123"/>
    </row>
    <row r="60" spans="2:18">
      <c r="B60" s="173"/>
      <c r="C60" s="122"/>
      <c r="D60" s="125"/>
      <c r="E60" s="122"/>
      <c r="F60" s="122"/>
      <c r="G60" s="122"/>
      <c r="H60" s="122"/>
      <c r="I60" s="122"/>
      <c r="J60" s="162"/>
      <c r="K60" s="122"/>
      <c r="L60" s="122"/>
      <c r="M60" s="163"/>
      <c r="N60" s="125"/>
      <c r="O60" s="122"/>
      <c r="P60" s="122"/>
      <c r="Q60" s="164"/>
      <c r="R60" s="123"/>
    </row>
    <row r="61" spans="2:18">
      <c r="B61" s="173"/>
      <c r="C61" s="122"/>
      <c r="D61" s="122"/>
      <c r="E61" s="122"/>
      <c r="F61" s="122"/>
      <c r="G61" s="122"/>
      <c r="H61" s="122"/>
      <c r="I61" s="122"/>
      <c r="J61" s="162"/>
      <c r="K61" s="122"/>
      <c r="L61" s="122"/>
      <c r="M61" s="163"/>
      <c r="N61" s="125"/>
      <c r="O61" s="122"/>
      <c r="P61" s="122"/>
      <c r="Q61" s="164"/>
      <c r="R61" s="123"/>
    </row>
    <row r="62" spans="2:18">
      <c r="B62" s="173"/>
      <c r="C62" s="122"/>
      <c r="D62" s="125"/>
      <c r="E62" s="122"/>
      <c r="F62" s="122"/>
      <c r="G62" s="122"/>
      <c r="H62" s="122"/>
      <c r="I62" s="122"/>
      <c r="J62" s="162"/>
      <c r="K62" s="122"/>
      <c r="L62" s="122"/>
      <c r="M62" s="163"/>
      <c r="N62" s="125"/>
      <c r="O62" s="122"/>
      <c r="P62" s="122"/>
      <c r="Q62" s="164"/>
      <c r="R62" s="123"/>
    </row>
    <row r="63" spans="2:18">
      <c r="C63" s="124"/>
      <c r="D63" s="122"/>
      <c r="E63" s="122"/>
      <c r="F63" s="122"/>
      <c r="G63" s="122"/>
      <c r="H63" s="122"/>
      <c r="I63" s="122"/>
      <c r="J63" s="162"/>
      <c r="K63" s="122"/>
      <c r="L63" s="122"/>
      <c r="M63" s="163"/>
      <c r="N63" s="125"/>
      <c r="O63" s="122"/>
      <c r="P63" s="122"/>
      <c r="Q63" s="164"/>
      <c r="R63" s="123"/>
    </row>
    <row r="64" spans="2:18">
      <c r="B64" s="122"/>
      <c r="C64" s="122"/>
      <c r="D64" s="122"/>
      <c r="E64" s="122"/>
      <c r="F64" s="122"/>
      <c r="G64" s="122"/>
      <c r="H64" s="122"/>
      <c r="I64" s="122"/>
      <c r="J64" s="162"/>
      <c r="K64" s="122"/>
      <c r="L64" s="122"/>
      <c r="M64" s="163"/>
      <c r="N64" s="125"/>
      <c r="O64" s="122"/>
      <c r="P64" s="122"/>
      <c r="Q64" s="164"/>
      <c r="R64" s="123"/>
    </row>
    <row r="65" spans="1:18">
      <c r="B65" s="122"/>
      <c r="C65" s="122"/>
      <c r="D65" s="122"/>
      <c r="E65" s="122"/>
      <c r="F65" s="122"/>
      <c r="G65" s="125"/>
      <c r="H65" s="122"/>
      <c r="I65" s="122"/>
      <c r="J65" s="162"/>
      <c r="K65" s="122"/>
      <c r="L65" s="122"/>
      <c r="M65" s="163"/>
      <c r="N65" s="125"/>
      <c r="O65" s="122"/>
      <c r="P65" s="122"/>
      <c r="Q65" s="164"/>
      <c r="R65" s="123"/>
    </row>
    <row r="66" spans="1:18">
      <c r="B66" s="122"/>
      <c r="C66" s="122"/>
      <c r="D66" s="160"/>
      <c r="E66" s="160"/>
      <c r="F66" s="160"/>
      <c r="G66" s="122"/>
      <c r="H66" s="179"/>
      <c r="I66" s="122"/>
      <c r="J66" s="162"/>
      <c r="K66" s="122"/>
      <c r="L66" s="122"/>
      <c r="M66" s="163"/>
      <c r="N66" s="125"/>
      <c r="O66" s="122"/>
      <c r="P66" s="122"/>
      <c r="Q66" s="164"/>
      <c r="R66" s="123"/>
    </row>
    <row r="67" spans="1:18">
      <c r="A67" s="178"/>
      <c r="B67" s="160"/>
      <c r="C67" s="122"/>
      <c r="D67" s="160"/>
      <c r="E67" s="160"/>
      <c r="F67" s="219"/>
      <c r="G67" s="122"/>
      <c r="H67" s="122"/>
      <c r="I67" s="122"/>
      <c r="J67" s="162"/>
      <c r="K67" s="122"/>
      <c r="L67" s="122"/>
      <c r="M67" s="163"/>
      <c r="N67" s="125"/>
      <c r="O67" s="122"/>
      <c r="P67" s="122"/>
      <c r="Q67" s="164"/>
      <c r="R67" s="123"/>
    </row>
    <row r="68" spans="1:18">
      <c r="B68" s="172"/>
      <c r="C68" s="122"/>
      <c r="D68" s="160"/>
      <c r="E68" s="160"/>
      <c r="F68" s="160"/>
    </row>
    <row r="69" spans="1:18">
      <c r="A69" s="137"/>
      <c r="B69" s="122"/>
      <c r="C69" s="122"/>
      <c r="D69" s="160"/>
      <c r="E69" s="160"/>
      <c r="F69" s="160"/>
    </row>
    <row r="70" spans="1:18">
      <c r="A70" s="137"/>
      <c r="B70" s="122"/>
      <c r="C70" s="122"/>
      <c r="D70" s="160"/>
      <c r="E70" s="160"/>
      <c r="F70" s="160"/>
    </row>
    <row r="71" spans="1:18">
      <c r="A71" s="137"/>
      <c r="B71" s="122"/>
      <c r="C71" s="122"/>
    </row>
    <row r="72" spans="1:18">
      <c r="A72" s="137"/>
      <c r="B72" s="122"/>
      <c r="C72" s="122"/>
      <c r="F72" s="182"/>
    </row>
    <row r="73" spans="1:18">
      <c r="A73" s="137"/>
      <c r="B73" s="122"/>
      <c r="C73" s="122"/>
    </row>
    <row r="74" spans="1:18">
      <c r="A74" s="137"/>
      <c r="B74" s="122"/>
      <c r="C74" s="122"/>
    </row>
    <row r="75" spans="1:18">
      <c r="A75" s="137"/>
      <c r="B75" s="122"/>
      <c r="C75" s="122"/>
    </row>
    <row r="76" spans="1:18">
      <c r="A76" s="137"/>
      <c r="B76" s="122"/>
      <c r="C76" s="122"/>
    </row>
    <row r="77" spans="1:18">
      <c r="A77" s="137"/>
      <c r="B77" s="122"/>
      <c r="C77" s="122"/>
    </row>
    <row r="78" spans="1:18">
      <c r="A78" s="137"/>
      <c r="B78" s="122"/>
      <c r="C78" s="122"/>
    </row>
    <row r="79" spans="1:18">
      <c r="A79" s="137"/>
      <c r="B79" s="122"/>
      <c r="C79" s="122"/>
    </row>
    <row r="80" spans="1:18">
      <c r="A80" s="137"/>
      <c r="B80" s="122"/>
      <c r="C80" s="122"/>
    </row>
    <row r="81" spans="1:3">
      <c r="A81" s="137"/>
      <c r="B81" s="122"/>
      <c r="C81" s="122"/>
    </row>
    <row r="82" spans="1:3">
      <c r="A82" s="137"/>
      <c r="B82" s="122"/>
      <c r="C82" s="122"/>
    </row>
    <row r="83" spans="1:3">
      <c r="A83" s="137"/>
      <c r="B83" s="122"/>
      <c r="C83" s="122"/>
    </row>
    <row r="84" spans="1:3">
      <c r="A84" s="137"/>
      <c r="B84" s="122"/>
      <c r="C84" s="122"/>
    </row>
    <row r="85" spans="1:3">
      <c r="A85" s="137"/>
      <c r="B85" s="122"/>
      <c r="C85" s="122"/>
    </row>
    <row r="86" spans="1:3">
      <c r="A86" s="137"/>
      <c r="B86" s="122"/>
      <c r="C86" s="122"/>
    </row>
    <row r="87" spans="1:3">
      <c r="B87" s="122"/>
      <c r="C87" s="122"/>
    </row>
    <row r="88" spans="1:3">
      <c r="B88" s="122"/>
      <c r="C88" s="122"/>
    </row>
  </sheetData>
  <pageMargins left="0.7" right="0.7" top="0.75" bottom="0.75" header="0.3" footer="0.3"/>
  <pageSetup orientation="portrait" r:id="rId1"/>
</worksheet>
</file>

<file path=xl/worksheets/sheet11.xml><?xml version="1.0" encoding="utf-8"?>
<worksheet xmlns="http://schemas.openxmlformats.org/spreadsheetml/2006/main" xmlns:r="http://schemas.openxmlformats.org/officeDocument/2006/relationships">
  <dimension ref="A1:N43"/>
  <sheetViews>
    <sheetView workbookViewId="0">
      <selection activeCell="C10" sqref="C10"/>
    </sheetView>
  </sheetViews>
  <sheetFormatPr defaultRowHeight="12.75"/>
  <cols>
    <col min="1" max="1" width="19.7109375" style="253" bestFit="1" customWidth="1"/>
    <col min="2" max="2" width="9.140625" style="253"/>
    <col min="3" max="3" width="15.140625" style="253" bestFit="1" customWidth="1"/>
    <col min="4" max="4" width="12.7109375" style="253" customWidth="1"/>
    <col min="5" max="5" width="24.28515625" style="253" bestFit="1" customWidth="1"/>
    <col min="6" max="6" width="16.5703125" style="253" bestFit="1" customWidth="1"/>
    <col min="7" max="7" width="32.85546875" style="253" bestFit="1" customWidth="1"/>
    <col min="8" max="8" width="16.42578125" style="253" bestFit="1" customWidth="1"/>
    <col min="9" max="9" width="19.28515625" style="253" bestFit="1" customWidth="1"/>
    <col min="10" max="10" width="26.42578125" style="253" bestFit="1" customWidth="1"/>
    <col min="11" max="11" width="27.7109375" style="253" bestFit="1" customWidth="1"/>
    <col min="12" max="12" width="11.85546875" style="253" bestFit="1" customWidth="1"/>
    <col min="13" max="13" width="5.5703125" style="253" bestFit="1" customWidth="1"/>
    <col min="14" max="16384" width="9.140625" style="253"/>
  </cols>
  <sheetData>
    <row r="1" spans="1:14">
      <c r="C1" s="253" t="s">
        <v>451</v>
      </c>
    </row>
    <row r="2" spans="1:14">
      <c r="A2" s="252"/>
      <c r="B2" s="252"/>
      <c r="C2" s="252"/>
      <c r="D2" s="252"/>
      <c r="E2" s="252"/>
      <c r="F2" s="252"/>
      <c r="G2" s="252"/>
      <c r="H2" s="252"/>
      <c r="I2" s="252"/>
      <c r="J2" s="252"/>
      <c r="K2" s="252"/>
      <c r="L2" s="252"/>
      <c r="M2" s="252"/>
      <c r="N2" s="252"/>
    </row>
    <row r="3" spans="1:14">
      <c r="A3" s="254" t="s">
        <v>148</v>
      </c>
      <c r="B3" s="254" t="s">
        <v>427</v>
      </c>
      <c r="C3" s="254" t="s">
        <v>413</v>
      </c>
      <c r="D3" s="254" t="s">
        <v>131</v>
      </c>
      <c r="E3" s="254" t="s">
        <v>428</v>
      </c>
      <c r="F3" s="254" t="s">
        <v>429</v>
      </c>
      <c r="G3" s="254" t="s">
        <v>430</v>
      </c>
      <c r="H3" s="254" t="s">
        <v>431</v>
      </c>
      <c r="I3" s="254" t="s">
        <v>432</v>
      </c>
      <c r="J3" s="254" t="s">
        <v>433</v>
      </c>
      <c r="K3" s="254" t="s">
        <v>434</v>
      </c>
      <c r="L3" s="254" t="s">
        <v>435</v>
      </c>
      <c r="M3" s="254" t="s">
        <v>436</v>
      </c>
      <c r="N3" s="254" t="s">
        <v>437</v>
      </c>
    </row>
    <row r="4" spans="1:14">
      <c r="A4" s="253" t="s">
        <v>447</v>
      </c>
      <c r="B4" s="253" t="s">
        <v>438</v>
      </c>
      <c r="C4" s="253" t="s">
        <v>379</v>
      </c>
      <c r="D4" s="255">
        <f>'SavingsData&amp;Analysis-Com'!$E$56*'SavingsData&amp;Analysis-Com'!$I$53</f>
        <v>2.0999999999999999E-3</v>
      </c>
      <c r="E4" s="253" t="s">
        <v>448</v>
      </c>
      <c r="F4" s="256">
        <f>VLOOKUP(C4,CommercialCBSAData!$B$16:$E$26,4,FALSE)*1000000</f>
        <v>1319359521.3319461</v>
      </c>
      <c r="G4" s="253" t="s">
        <v>449</v>
      </c>
      <c r="H4" s="257">
        <f>D4*F4*'SavingsData&amp;Analysis-Com'!$B$57*'SavingsData&amp;Analysis-Com'!AT48/F4</f>
        <v>6.6275817320424841E-4</v>
      </c>
      <c r="I4" s="258">
        <v>0</v>
      </c>
      <c r="J4" s="253" t="s">
        <v>450</v>
      </c>
      <c r="K4" s="253">
        <v>0</v>
      </c>
      <c r="L4" s="253" t="s">
        <v>439</v>
      </c>
      <c r="M4" s="259">
        <f>'Lifetime - Ind'!$E$45</f>
        <v>8.3990535880590933</v>
      </c>
      <c r="N4" s="253" t="s">
        <v>451</v>
      </c>
    </row>
    <row r="5" spans="1:14">
      <c r="A5" s="253" t="s">
        <v>447</v>
      </c>
      <c r="B5" s="253" t="s">
        <v>438</v>
      </c>
      <c r="C5" s="253" t="s">
        <v>452</v>
      </c>
      <c r="D5" s="255">
        <f>'SavingsData&amp;Analysis-Com'!$E$56*'SavingsData&amp;Analysis-Com'!$I$53</f>
        <v>2.0999999999999999E-3</v>
      </c>
      <c r="E5" s="253" t="s">
        <v>448</v>
      </c>
      <c r="F5" s="256">
        <f>VLOOKUP(C5,CommercialCBSAData!$B$16:$E$26,4,FALSE)*1000000</f>
        <v>683399121.28569782</v>
      </c>
      <c r="G5" s="253" t="s">
        <v>449</v>
      </c>
      <c r="H5" s="260">
        <f>D5*F5*'SavingsData&amp;Analysis-Com'!$B$57*'SavingsData&amp;Analysis-Com'!AZ48/F5</f>
        <v>4.1422385825265538E-4</v>
      </c>
      <c r="I5" s="258">
        <v>0</v>
      </c>
      <c r="J5" s="253" t="s">
        <v>450</v>
      </c>
      <c r="K5" s="253">
        <v>0</v>
      </c>
      <c r="L5" s="253" t="s">
        <v>439</v>
      </c>
      <c r="M5" s="259">
        <f>'Lifetime - Ind'!$E$45</f>
        <v>8.3990535880590933</v>
      </c>
      <c r="N5" s="253" t="s">
        <v>451</v>
      </c>
    </row>
    <row r="6" spans="1:14">
      <c r="A6" s="253" t="s">
        <v>447</v>
      </c>
      <c r="B6" s="253" t="s">
        <v>438</v>
      </c>
      <c r="C6" s="253" t="s">
        <v>418</v>
      </c>
      <c r="D6" s="255">
        <f>'SavingsData&amp;Analysis-Com'!$E$56*'SavingsData&amp;Analysis-Com'!$I$53</f>
        <v>2.0999999999999999E-3</v>
      </c>
      <c r="E6" s="253" t="s">
        <v>448</v>
      </c>
      <c r="F6" s="256">
        <f>VLOOKUP(C6,CommercialCBSAData!$B$16:$E$26,4,FALSE)*1000000</f>
        <v>1235659035.7266736</v>
      </c>
      <c r="G6" s="253" t="s">
        <v>449</v>
      </c>
      <c r="H6" s="260">
        <f>D6*F6*'SavingsData&amp;Analysis-Com'!$B$57*'SavingsData&amp;Analysis-Com'!BF48/F6</f>
        <v>2.761492388351035E-4</v>
      </c>
      <c r="I6" s="258">
        <v>0</v>
      </c>
      <c r="J6" s="253" t="s">
        <v>450</v>
      </c>
      <c r="K6" s="253">
        <v>0</v>
      </c>
      <c r="L6" s="253" t="s">
        <v>439</v>
      </c>
      <c r="M6" s="259">
        <f>'Lifetime - Ind'!$E$45</f>
        <v>8.3990535880590933</v>
      </c>
      <c r="N6" s="253" t="s">
        <v>451</v>
      </c>
    </row>
    <row r="7" spans="1:14">
      <c r="A7" s="253" t="s">
        <v>447</v>
      </c>
      <c r="B7" s="253" t="s">
        <v>438</v>
      </c>
      <c r="C7" s="253" t="s">
        <v>377</v>
      </c>
      <c r="D7" s="255">
        <f>'SavingsData&amp;Analysis-Com'!$E$56*'SavingsData&amp;Analysis-Com'!$I$53</f>
        <v>2.0999999999999999E-3</v>
      </c>
      <c r="E7" s="253" t="s">
        <v>448</v>
      </c>
      <c r="F7" s="256">
        <f>VLOOKUP(C7,CommercialCBSAData!$B$16:$E$26,4,FALSE)*1000000</f>
        <v>688438605.61914682</v>
      </c>
      <c r="G7" s="253" t="s">
        <v>449</v>
      </c>
      <c r="H7" s="260">
        <f>D6*F6*'SavingsData&amp;Analysis-Com'!$B$57*'SavingsData&amp;Analysis-Com'!BL48/F6</f>
        <v>1.9724945631078813E-4</v>
      </c>
      <c r="I7" s="258">
        <v>0</v>
      </c>
      <c r="J7" s="253" t="s">
        <v>450</v>
      </c>
      <c r="K7" s="253">
        <v>0</v>
      </c>
      <c r="L7" s="253" t="s">
        <v>439</v>
      </c>
      <c r="M7" s="259">
        <f>'Lifetime - Ind'!$E$45</f>
        <v>8.3990535880590933</v>
      </c>
      <c r="N7" s="253" t="s">
        <v>451</v>
      </c>
    </row>
    <row r="8" spans="1:14">
      <c r="A8" s="253" t="s">
        <v>447</v>
      </c>
      <c r="B8" s="253" t="s">
        <v>438</v>
      </c>
      <c r="C8" s="253" t="s">
        <v>414</v>
      </c>
      <c r="D8" s="255">
        <f>'SavingsData&amp;Analysis-Com'!$E$56*'SavingsData&amp;Analysis-Com'!$I$53</f>
        <v>2.0999999999999999E-3</v>
      </c>
      <c r="E8" s="253" t="s">
        <v>448</v>
      </c>
      <c r="F8" s="256">
        <f>VLOOKUP(C8,CommercialCBSAData!$B$16:$E$26,4,FALSE)*1000000</f>
        <v>3306352179.4427104</v>
      </c>
      <c r="G8" s="253" t="s">
        <v>449</v>
      </c>
      <c r="H8" s="260">
        <f>D7*F7*'SavingsData&amp;Analysis-Com'!$B$57*'SavingsData&amp;Analysis-Com'!BR48/F7</f>
        <v>6.9037309708775861E-4</v>
      </c>
      <c r="I8" s="258">
        <v>0</v>
      </c>
      <c r="J8" s="253" t="s">
        <v>450</v>
      </c>
      <c r="K8" s="253">
        <v>0</v>
      </c>
      <c r="L8" s="253" t="s">
        <v>439</v>
      </c>
      <c r="M8" s="259">
        <f>'Lifetime - Ind'!$E$45</f>
        <v>8.3990535880590933</v>
      </c>
      <c r="N8" s="253" t="s">
        <v>451</v>
      </c>
    </row>
    <row r="9" spans="1:14">
      <c r="A9" s="253" t="s">
        <v>447</v>
      </c>
      <c r="B9" s="253" t="s">
        <v>438</v>
      </c>
      <c r="C9" s="253" t="s">
        <v>394</v>
      </c>
      <c r="D9" s="255">
        <f>'SavingsData&amp;Analysis-Com'!$E$56*'SavingsData&amp;Analysis-Com'!$I$53</f>
        <v>2.0999999999999999E-3</v>
      </c>
      <c r="E9" s="253" t="s">
        <v>448</v>
      </c>
      <c r="F9" s="256">
        <f>VLOOKUP(C9,CommercialCBSAData!$B$16:$E$26,4,FALSE)*1000000</f>
        <v>538436524.45369411</v>
      </c>
      <c r="G9" s="253" t="s">
        <v>449</v>
      </c>
      <c r="H9" s="260">
        <f>D8*F8*'SavingsData&amp;Analysis-Com'!$B$57*'SavingsData&amp;Analysis-Com'!BX48/F8</f>
        <v>1.9724945631078813E-4</v>
      </c>
      <c r="I9" s="258">
        <v>0</v>
      </c>
      <c r="J9" s="253" t="s">
        <v>450</v>
      </c>
      <c r="K9" s="253">
        <v>0</v>
      </c>
      <c r="L9" s="253" t="s">
        <v>439</v>
      </c>
      <c r="M9" s="259">
        <f>'Lifetime - Ind'!$E$45</f>
        <v>8.3990535880590933</v>
      </c>
      <c r="N9" s="253" t="s">
        <v>451</v>
      </c>
    </row>
    <row r="10" spans="1:14">
      <c r="A10" s="253" t="s">
        <v>447</v>
      </c>
      <c r="B10" s="253" t="s">
        <v>438</v>
      </c>
      <c r="C10" s="253" t="s">
        <v>441</v>
      </c>
      <c r="D10" s="255">
        <f>'SavingsData&amp;Analysis-Com'!$E$56*'SavingsData&amp;Analysis-Com'!$I$53</f>
        <v>2.0999999999999999E-3</v>
      </c>
      <c r="E10" s="253" t="s">
        <v>448</v>
      </c>
      <c r="F10" s="256">
        <f>VLOOKUP(C10,CommercialCBSAData!$B$16:$E$26,4,FALSE)*1000000</f>
        <v>2057686206.4978614</v>
      </c>
      <c r="G10" s="253" t="s">
        <v>449</v>
      </c>
      <c r="H10" s="260">
        <f>D9*F9*'SavingsData&amp;Analysis-Com'!$B$57*'SavingsData&amp;Analysis-Com'!CD48/F9</f>
        <v>4.602487313918392E-4</v>
      </c>
      <c r="I10" s="258">
        <v>0</v>
      </c>
      <c r="J10" s="253" t="s">
        <v>450</v>
      </c>
      <c r="K10" s="253">
        <v>0</v>
      </c>
      <c r="L10" s="253" t="s">
        <v>439</v>
      </c>
      <c r="M10" s="259">
        <f>'Lifetime - Ind'!$E$45</f>
        <v>8.3990535880590933</v>
      </c>
      <c r="N10" s="253" t="s">
        <v>451</v>
      </c>
    </row>
    <row r="11" spans="1:14">
      <c r="A11" s="253" t="s">
        <v>447</v>
      </c>
      <c r="B11" s="253" t="s">
        <v>438</v>
      </c>
      <c r="C11" s="253" t="s">
        <v>415</v>
      </c>
      <c r="D11" s="255">
        <f>'SavingsData&amp;Analysis-Com'!$E$56*'SavingsData&amp;Analysis-Com'!$I$53</f>
        <v>2.0999999999999999E-3</v>
      </c>
      <c r="E11" s="253" t="s">
        <v>448</v>
      </c>
      <c r="F11" s="256">
        <f>VLOOKUP(C11,CommercialCBSAData!$B$16:$E$26,4,FALSE)*1000000</f>
        <v>660791825.64458323</v>
      </c>
      <c r="G11" s="253" t="s">
        <v>449</v>
      </c>
      <c r="H11" s="260">
        <f>D10*F10*'SavingsData&amp;Analysis-Com'!$B$57*'SavingsData&amp;Analysis-Com'!CJ48/F10</f>
        <v>6.9037309708775872E-4</v>
      </c>
      <c r="I11" s="258">
        <v>0</v>
      </c>
      <c r="J11" s="253" t="s">
        <v>450</v>
      </c>
      <c r="K11" s="253">
        <v>0</v>
      </c>
      <c r="L11" s="253" t="s">
        <v>439</v>
      </c>
      <c r="M11" s="259">
        <f>'Lifetime - Ind'!$E$45</f>
        <v>8.3990535880590933</v>
      </c>
      <c r="N11" s="253" t="s">
        <v>451</v>
      </c>
    </row>
    <row r="12" spans="1:14">
      <c r="A12" s="253" t="s">
        <v>447</v>
      </c>
      <c r="B12" s="253" t="s">
        <v>438</v>
      </c>
      <c r="C12" s="253" t="s">
        <v>374</v>
      </c>
      <c r="D12" s="255">
        <f>'SavingsData&amp;Analysis-Com'!$E$56*'SavingsData&amp;Analysis-Com'!$I$53</f>
        <v>2.0999999999999999E-3</v>
      </c>
      <c r="E12" s="253" t="s">
        <v>448</v>
      </c>
      <c r="F12" s="256">
        <f>VLOOKUP(C12,CommercialCBSAData!$B$16:$E$26,4,FALSE)*1000000</f>
        <v>752853913.74725401</v>
      </c>
      <c r="G12" s="253" t="s">
        <v>449</v>
      </c>
      <c r="H12" s="260">
        <f>D11*F11*'SavingsData&amp;Analysis-Com'!$B$57*'SavingsData&amp;Analysis-Com'!CP48/F11</f>
        <v>6.9037309708775861E-4</v>
      </c>
      <c r="I12" s="258">
        <v>0</v>
      </c>
      <c r="J12" s="253" t="s">
        <v>450</v>
      </c>
      <c r="K12" s="253">
        <v>0</v>
      </c>
      <c r="L12" s="253" t="s">
        <v>439</v>
      </c>
      <c r="M12" s="259">
        <f>'Lifetime - Ind'!$E$45</f>
        <v>8.3990535880590933</v>
      </c>
      <c r="N12" s="253" t="s">
        <v>451</v>
      </c>
    </row>
    <row r="13" spans="1:14">
      <c r="A13" s="253" t="s">
        <v>447</v>
      </c>
      <c r="B13" s="253" t="s">
        <v>438</v>
      </c>
      <c r="C13" s="253" t="s">
        <v>380</v>
      </c>
      <c r="D13" s="255">
        <f>'SavingsData&amp;Analysis-Com'!$E$56*'SavingsData&amp;Analysis-Com'!$I$53</f>
        <v>2.0999999999999999E-3</v>
      </c>
      <c r="E13" s="253" t="s">
        <v>448</v>
      </c>
      <c r="F13" s="256">
        <f>VLOOKUP(C13,CommercialCBSAData!$B$16:$E$26,4,FALSE)*1000000</f>
        <v>1209391779.3964622</v>
      </c>
      <c r="G13" s="253" t="s">
        <v>449</v>
      </c>
      <c r="H13" s="260">
        <f>D12*F12*'SavingsData&amp;Analysis-Com'!$B$57*'SavingsData&amp;Analysis-Com'!CV48/F12</f>
        <v>5.5229847767020689E-4</v>
      </c>
      <c r="I13" s="258">
        <v>0</v>
      </c>
      <c r="J13" s="253" t="s">
        <v>450</v>
      </c>
      <c r="K13" s="253">
        <v>0</v>
      </c>
      <c r="L13" s="253" t="s">
        <v>439</v>
      </c>
      <c r="M13" s="259">
        <f>'Lifetime - Ind'!$E$45</f>
        <v>8.3990535880590933</v>
      </c>
      <c r="N13" s="253" t="s">
        <v>451</v>
      </c>
    </row>
    <row r="15" spans="1:14">
      <c r="F15" s="256">
        <f>SUMPRODUCT(D4:D13,F4:F13)</f>
        <v>26149974.297606662</v>
      </c>
    </row>
    <row r="16" spans="1:14">
      <c r="F16" s="261">
        <f>F15/8760000</f>
        <v>2.9851568832884317</v>
      </c>
    </row>
    <row r="18" spans="3:9">
      <c r="C18" s="629" t="str">
        <f>C3</f>
        <v>Building Type</v>
      </c>
      <c r="D18" s="629" t="str">
        <f>D3</f>
        <v>Savings</v>
      </c>
      <c r="E18" s="629" t="str">
        <f>F3</f>
        <v>Scalar</v>
      </c>
      <c r="F18" s="629" t="s">
        <v>709</v>
      </c>
      <c r="G18" s="629" t="str">
        <f>H3</f>
        <v>First Year Cost</v>
      </c>
      <c r="H18" s="629" t="s">
        <v>710</v>
      </c>
    </row>
    <row r="19" spans="3:9">
      <c r="C19" s="253" t="str">
        <f t="shared" ref="C19:D28" si="0">C4</f>
        <v>Assembly</v>
      </c>
      <c r="D19" s="253">
        <f t="shared" si="0"/>
        <v>2.0999999999999999E-3</v>
      </c>
      <c r="E19" s="253">
        <f t="shared" ref="E19:E28" si="1">F4</f>
        <v>1319359521.3319461</v>
      </c>
      <c r="F19" s="626">
        <f>E19*D19</f>
        <v>2770654.9947970868</v>
      </c>
      <c r="G19" s="253">
        <f t="shared" ref="G19:G28" si="2">H4</f>
        <v>6.6275817320424841E-4</v>
      </c>
      <c r="H19" s="628">
        <f>G19*E19</f>
        <v>874416.30615759222</v>
      </c>
      <c r="I19" s="627">
        <f>H19/F19</f>
        <v>0.31559913009726115</v>
      </c>
    </row>
    <row r="20" spans="3:9">
      <c r="C20" s="253" t="str">
        <f t="shared" si="0"/>
        <v>Food Service</v>
      </c>
      <c r="D20" s="253">
        <f t="shared" si="0"/>
        <v>2.0999999999999999E-3</v>
      </c>
      <c r="E20" s="253">
        <f t="shared" si="1"/>
        <v>683399121.28569782</v>
      </c>
      <c r="F20" s="626">
        <f t="shared" ref="F20:F28" si="3">E20*D20</f>
        <v>1435138.1546999654</v>
      </c>
      <c r="G20" s="253">
        <f t="shared" si="2"/>
        <v>4.1422385825265538E-4</v>
      </c>
      <c r="H20" s="628">
        <f t="shared" ref="H20:H28" si="4">G20*E20</f>
        <v>283080.22074543615</v>
      </c>
    </row>
    <row r="21" spans="3:9">
      <c r="C21" s="253" t="str">
        <f t="shared" si="0"/>
        <v>Grocery</v>
      </c>
      <c r="D21" s="253">
        <f t="shared" si="0"/>
        <v>2.0999999999999999E-3</v>
      </c>
      <c r="E21" s="253">
        <f t="shared" si="1"/>
        <v>1235659035.7266736</v>
      </c>
      <c r="F21" s="626">
        <f t="shared" si="3"/>
        <v>2594883.9750260143</v>
      </c>
      <c r="G21" s="253">
        <f t="shared" si="2"/>
        <v>2.761492388351035E-4</v>
      </c>
      <c r="H21" s="628">
        <f t="shared" si="4"/>
        <v>341226.30217563885</v>
      </c>
    </row>
    <row r="22" spans="3:9">
      <c r="C22" s="253" t="str">
        <f t="shared" si="0"/>
        <v>Lodging</v>
      </c>
      <c r="D22" s="253">
        <f t="shared" si="0"/>
        <v>2.0999999999999999E-3</v>
      </c>
      <c r="E22" s="253">
        <f t="shared" si="1"/>
        <v>688438605.61914682</v>
      </c>
      <c r="F22" s="626">
        <f t="shared" si="3"/>
        <v>1445721.0718002082</v>
      </c>
      <c r="G22" s="253">
        <f t="shared" si="2"/>
        <v>1.9724945631078813E-4</v>
      </c>
      <c r="H22" s="628">
        <f t="shared" si="4"/>
        <v>135794.14066173381</v>
      </c>
    </row>
    <row r="23" spans="3:9">
      <c r="C23" s="253" t="str">
        <f t="shared" si="0"/>
        <v>Office</v>
      </c>
      <c r="D23" s="253">
        <f t="shared" si="0"/>
        <v>2.0999999999999999E-3</v>
      </c>
      <c r="E23" s="253">
        <f t="shared" si="1"/>
        <v>3306352179.4427104</v>
      </c>
      <c r="F23" s="626">
        <f t="shared" si="3"/>
        <v>6943339.5768296914</v>
      </c>
      <c r="G23" s="253">
        <f t="shared" si="2"/>
        <v>6.9037309708775861E-4</v>
      </c>
      <c r="H23" s="628">
        <f t="shared" si="4"/>
        <v>2282616.5941847246</v>
      </c>
    </row>
    <row r="24" spans="3:9">
      <c r="C24" s="253" t="str">
        <f t="shared" si="0"/>
        <v>Residential Care</v>
      </c>
      <c r="D24" s="253">
        <f t="shared" si="0"/>
        <v>2.0999999999999999E-3</v>
      </c>
      <c r="E24" s="253">
        <f t="shared" si="1"/>
        <v>538436524.45369411</v>
      </c>
      <c r="F24" s="626">
        <f t="shared" si="3"/>
        <v>1130716.7013527576</v>
      </c>
      <c r="G24" s="253">
        <f t="shared" si="2"/>
        <v>1.9724945631078813E-4</v>
      </c>
      <c r="H24" s="628">
        <f t="shared" si="4"/>
        <v>106206.31170636154</v>
      </c>
    </row>
    <row r="25" spans="3:9">
      <c r="C25" s="253" t="str">
        <f t="shared" si="0"/>
        <v>Retail</v>
      </c>
      <c r="D25" s="253">
        <f t="shared" si="0"/>
        <v>2.0999999999999999E-3</v>
      </c>
      <c r="E25" s="253">
        <f t="shared" si="1"/>
        <v>2057686206.4978614</v>
      </c>
      <c r="F25" s="626">
        <f t="shared" si="3"/>
        <v>4321141.0336455088</v>
      </c>
      <c r="G25" s="253">
        <f t="shared" si="2"/>
        <v>4.602487313918392E-4</v>
      </c>
      <c r="H25" s="628">
        <f t="shared" si="4"/>
        <v>947047.46614312672</v>
      </c>
    </row>
    <row r="26" spans="3:9">
      <c r="C26" s="253" t="str">
        <f t="shared" si="0"/>
        <v>School</v>
      </c>
      <c r="D26" s="253">
        <f t="shared" si="0"/>
        <v>2.0999999999999999E-3</v>
      </c>
      <c r="E26" s="253">
        <f t="shared" si="1"/>
        <v>660791825.64458323</v>
      </c>
      <c r="F26" s="626">
        <f t="shared" si="3"/>
        <v>1387662.8338536248</v>
      </c>
      <c r="G26" s="253">
        <f t="shared" si="2"/>
        <v>6.9037309708775872E-4</v>
      </c>
      <c r="H26" s="628">
        <f t="shared" si="4"/>
        <v>456192.89920052519</v>
      </c>
    </row>
    <row r="27" spans="3:9">
      <c r="C27" s="253" t="str">
        <f t="shared" si="0"/>
        <v>Warehouse</v>
      </c>
      <c r="D27" s="253">
        <f t="shared" si="0"/>
        <v>2.0999999999999999E-3</v>
      </c>
      <c r="E27" s="253">
        <f t="shared" si="1"/>
        <v>752853913.74725401</v>
      </c>
      <c r="F27" s="626">
        <f t="shared" si="3"/>
        <v>1580993.2188692333</v>
      </c>
      <c r="G27" s="253">
        <f t="shared" si="2"/>
        <v>6.9037309708775861E-4</v>
      </c>
      <c r="H27" s="628">
        <f t="shared" si="4"/>
        <v>519750.08808833204</v>
      </c>
    </row>
    <row r="28" spans="3:9">
      <c r="C28" s="253" t="str">
        <f t="shared" si="0"/>
        <v>Other</v>
      </c>
      <c r="D28" s="253">
        <f t="shared" si="0"/>
        <v>2.0999999999999999E-3</v>
      </c>
      <c r="E28" s="253">
        <f t="shared" si="1"/>
        <v>1209391779.3964622</v>
      </c>
      <c r="F28" s="626">
        <f t="shared" si="3"/>
        <v>2539722.7367325705</v>
      </c>
      <c r="G28" s="253">
        <f t="shared" si="2"/>
        <v>5.5229847767020689E-4</v>
      </c>
      <c r="H28" s="628">
        <f t="shared" si="4"/>
        <v>667945.23866752873</v>
      </c>
    </row>
    <row r="33" spans="3:7">
      <c r="C33" s="624"/>
      <c r="D33" s="624" t="s">
        <v>753</v>
      </c>
    </row>
    <row r="34" spans="3:7">
      <c r="C34" s="624" t="str">
        <f t="shared" ref="C34" si="5">C19</f>
        <v>Assembly</v>
      </c>
      <c r="D34" s="625">
        <f t="shared" ref="D34:D43" si="6">H4/D4</f>
        <v>0.31559913009726115</v>
      </c>
    </row>
    <row r="35" spans="3:7">
      <c r="C35" s="624" t="str">
        <f t="shared" ref="C35" si="7">C20</f>
        <v>Food Service</v>
      </c>
      <c r="D35" s="625">
        <f t="shared" si="6"/>
        <v>0.1972494563107883</v>
      </c>
    </row>
    <row r="36" spans="3:7">
      <c r="C36" s="624" t="str">
        <f t="shared" ref="C36" si="8">C21</f>
        <v>Grocery</v>
      </c>
      <c r="D36" s="625">
        <f t="shared" si="6"/>
        <v>0.13149963754052549</v>
      </c>
    </row>
    <row r="37" spans="3:7">
      <c r="C37" s="624" t="str">
        <f t="shared" ref="C37" si="9">C22</f>
        <v>Lodging</v>
      </c>
      <c r="D37" s="625">
        <f t="shared" si="6"/>
        <v>9.3928312528946734E-2</v>
      </c>
    </row>
    <row r="38" spans="3:7">
      <c r="C38" s="624" t="str">
        <f t="shared" ref="C38" si="10">C23</f>
        <v>Office</v>
      </c>
      <c r="D38" s="625">
        <f t="shared" si="6"/>
        <v>0.32874909385131362</v>
      </c>
    </row>
    <row r="39" spans="3:7">
      <c r="C39" s="624" t="str">
        <f t="shared" ref="C39" si="11">C24</f>
        <v>Residential Care</v>
      </c>
      <c r="D39" s="625">
        <f t="shared" si="6"/>
        <v>9.3928312528946734E-2</v>
      </c>
      <c r="F39" s="259">
        <f>F4*D4</f>
        <v>2770654.9947970868</v>
      </c>
      <c r="G39" s="253">
        <f>H4*F4</f>
        <v>874416.30615759222</v>
      </c>
    </row>
    <row r="40" spans="3:7">
      <c r="C40" s="624" t="str">
        <f t="shared" ref="C40" si="12">C25</f>
        <v>Retail</v>
      </c>
      <c r="D40" s="625">
        <f t="shared" si="6"/>
        <v>0.21916606256754248</v>
      </c>
    </row>
    <row r="41" spans="3:7">
      <c r="C41" s="624" t="str">
        <f t="shared" ref="C41" si="13">C26</f>
        <v>School</v>
      </c>
      <c r="D41" s="625">
        <f t="shared" si="6"/>
        <v>0.32874909385131368</v>
      </c>
    </row>
    <row r="42" spans="3:7">
      <c r="C42" s="624" t="str">
        <f t="shared" ref="C42" si="14">C27</f>
        <v>Warehouse</v>
      </c>
      <c r="D42" s="625">
        <f t="shared" si="6"/>
        <v>0.32874909385131362</v>
      </c>
    </row>
    <row r="43" spans="3:7">
      <c r="C43" s="624" t="str">
        <f t="shared" ref="C43" si="15">C28</f>
        <v>Other</v>
      </c>
      <c r="D43" s="625">
        <f t="shared" si="6"/>
        <v>0.26299927508105092</v>
      </c>
    </row>
  </sheetData>
  <pageMargins left="0.7" right="0.7" top="0.75" bottom="0.75" header="0.3" footer="0.3"/>
  <pageSetup orientation="portrait" r:id="rId1"/>
</worksheet>
</file>

<file path=xl/worksheets/sheet12.xml><?xml version="1.0" encoding="utf-8"?>
<worksheet xmlns="http://schemas.openxmlformats.org/spreadsheetml/2006/main" xmlns:r="http://schemas.openxmlformats.org/officeDocument/2006/relationships">
  <dimension ref="A1:CV57"/>
  <sheetViews>
    <sheetView topLeftCell="A25" workbookViewId="0">
      <selection activeCell="A55" sqref="A55"/>
    </sheetView>
  </sheetViews>
  <sheetFormatPr defaultColWidth="8.85546875" defaultRowHeight="12.75"/>
  <cols>
    <col min="1" max="1" width="16.85546875" style="263" bestFit="1" customWidth="1"/>
    <col min="2" max="2" width="9.42578125" style="263" customWidth="1"/>
    <col min="3" max="4" width="11.42578125" style="263" customWidth="1"/>
    <col min="5" max="5" width="13.140625" style="263" customWidth="1"/>
    <col min="6" max="8" width="9.7109375" style="263" bestFit="1" customWidth="1"/>
    <col min="9" max="9" width="10.28515625" style="263" customWidth="1"/>
    <col min="10" max="28" width="9.7109375" style="263" bestFit="1" customWidth="1"/>
    <col min="29" max="29" width="9.7109375" style="263" customWidth="1"/>
    <col min="30" max="34" width="9.7109375" style="263" bestFit="1" customWidth="1"/>
    <col min="35" max="35" width="10.28515625" style="263" bestFit="1" customWidth="1"/>
    <col min="36" max="37" width="12.28515625" style="263" customWidth="1"/>
    <col min="38" max="38" width="8.85546875" style="263"/>
    <col min="39" max="39" width="11.85546875" style="263" customWidth="1"/>
    <col min="40" max="40" width="8.85546875" style="263"/>
    <col min="41" max="41" width="9.28515625" style="263" bestFit="1" customWidth="1"/>
    <col min="42" max="42" width="8.85546875" style="263"/>
    <col min="43" max="43" width="15.42578125" style="263" bestFit="1" customWidth="1"/>
    <col min="44" max="44" width="8.85546875" style="263"/>
    <col min="45" max="45" width="9.7109375" style="263" customWidth="1"/>
    <col min="46" max="46" width="9.5703125" style="263" customWidth="1"/>
    <col min="47" max="47" width="12.85546875" style="263" bestFit="1" customWidth="1"/>
    <col min="48" max="50" width="8.85546875" style="263"/>
    <col min="51" max="51" width="11.28515625" style="263" customWidth="1"/>
    <col min="52" max="52" width="8.85546875" style="263"/>
    <col min="53" max="53" width="10.28515625" style="263" bestFit="1" customWidth="1"/>
    <col min="54" max="58" width="8.85546875" style="263"/>
    <col min="59" max="59" width="10.28515625" style="263" bestFit="1" customWidth="1"/>
    <col min="60" max="64" width="8.85546875" style="263"/>
    <col min="65" max="65" width="9.28515625" style="263" bestFit="1" customWidth="1"/>
    <col min="66" max="70" width="8.85546875" style="263"/>
    <col min="71" max="71" width="10.28515625" style="263" bestFit="1" customWidth="1"/>
    <col min="72" max="76" width="8.85546875" style="263"/>
    <col min="77" max="77" width="9.28515625" style="263" bestFit="1" customWidth="1"/>
    <col min="78" max="94" width="8.85546875" style="263"/>
    <col min="95" max="95" width="9.28515625" style="263" bestFit="1" customWidth="1"/>
    <col min="96" max="99" width="8.85546875" style="263"/>
    <col min="100" max="100" width="11.140625" style="263" customWidth="1"/>
    <col min="101" max="16384" width="8.85546875" style="263"/>
  </cols>
  <sheetData>
    <row r="1" spans="1:100">
      <c r="A1" s="262" t="s">
        <v>379</v>
      </c>
    </row>
    <row r="2" spans="1:100" ht="13.5" thickBot="1">
      <c r="I2" s="262"/>
    </row>
    <row r="3" spans="1:100" ht="51.75" thickBot="1">
      <c r="A3" s="264" t="s">
        <v>453</v>
      </c>
      <c r="B3" s="264" t="s">
        <v>454</v>
      </c>
    </row>
    <row r="4" spans="1:100">
      <c r="A4" s="265" t="s">
        <v>455</v>
      </c>
      <c r="B4" s="266">
        <v>0.01</v>
      </c>
    </row>
    <row r="5" spans="1:100">
      <c r="A5" s="267" t="s">
        <v>456</v>
      </c>
      <c r="B5" s="268">
        <v>8.9999999999999993E-3</v>
      </c>
    </row>
    <row r="6" spans="1:100">
      <c r="A6" s="267" t="s">
        <v>457</v>
      </c>
      <c r="B6" s="268">
        <v>8.0000000000000002E-3</v>
      </c>
    </row>
    <row r="7" spans="1:100">
      <c r="A7" s="267" t="s">
        <v>458</v>
      </c>
      <c r="B7" s="268">
        <v>7.0000000000000001E-3</v>
      </c>
    </row>
    <row r="8" spans="1:100">
      <c r="A8" s="267" t="s">
        <v>459</v>
      </c>
      <c r="B8" s="268">
        <v>6.0000000000000001E-3</v>
      </c>
    </row>
    <row r="9" spans="1:100" ht="13.5" thickBot="1">
      <c r="A9" s="269" t="s">
        <v>460</v>
      </c>
      <c r="B9" s="270">
        <v>5.0000000000000001E-3</v>
      </c>
    </row>
    <row r="11" spans="1:100" ht="38.25" customHeight="1" thickBot="1">
      <c r="E11" s="649" t="s">
        <v>461</v>
      </c>
      <c r="F11" s="650"/>
      <c r="G11" s="650"/>
      <c r="H11" s="650"/>
      <c r="I11" s="650"/>
      <c r="J11" s="651"/>
      <c r="K11" s="649" t="s">
        <v>462</v>
      </c>
      <c r="L11" s="650"/>
      <c r="M11" s="650"/>
      <c r="N11" s="650"/>
      <c r="O11" s="650"/>
      <c r="P11" s="651"/>
      <c r="Q11" s="652" t="s">
        <v>463</v>
      </c>
      <c r="R11" s="653"/>
      <c r="S11" s="653"/>
      <c r="T11" s="653"/>
      <c r="U11" s="653"/>
      <c r="V11" s="654"/>
      <c r="W11" s="652" t="s">
        <v>464</v>
      </c>
      <c r="X11" s="653"/>
      <c r="Y11" s="653"/>
      <c r="Z11" s="653"/>
      <c r="AA11" s="653"/>
      <c r="AB11" s="654"/>
      <c r="AC11" s="652" t="s">
        <v>465</v>
      </c>
      <c r="AD11" s="653"/>
      <c r="AE11" s="653"/>
      <c r="AF11" s="653"/>
      <c r="AG11" s="653"/>
      <c r="AH11" s="654"/>
    </row>
    <row r="12" spans="1:100">
      <c r="E12" s="652" t="s">
        <v>466</v>
      </c>
      <c r="F12" s="653"/>
      <c r="G12" s="654"/>
      <c r="H12" s="652" t="s">
        <v>467</v>
      </c>
      <c r="I12" s="653"/>
      <c r="J12" s="654"/>
      <c r="K12" s="652" t="s">
        <v>466</v>
      </c>
      <c r="L12" s="653"/>
      <c r="M12" s="654"/>
      <c r="N12" s="652" t="s">
        <v>467</v>
      </c>
      <c r="O12" s="653"/>
      <c r="P12" s="654"/>
      <c r="Q12" s="652" t="s">
        <v>466</v>
      </c>
      <c r="R12" s="653"/>
      <c r="S12" s="654"/>
      <c r="T12" s="652" t="s">
        <v>467</v>
      </c>
      <c r="U12" s="653"/>
      <c r="V12" s="654"/>
      <c r="W12" s="652" t="s">
        <v>466</v>
      </c>
      <c r="X12" s="653"/>
      <c r="Y12" s="654"/>
      <c r="Z12" s="652" t="s">
        <v>467</v>
      </c>
      <c r="AA12" s="653"/>
      <c r="AB12" s="654"/>
      <c r="AC12" s="652" t="s">
        <v>466</v>
      </c>
      <c r="AD12" s="653"/>
      <c r="AE12" s="654"/>
      <c r="AF12" s="652" t="s">
        <v>467</v>
      </c>
      <c r="AG12" s="653"/>
      <c r="AH12" s="653"/>
      <c r="AI12" s="655" t="s">
        <v>468</v>
      </c>
      <c r="AJ12" s="656"/>
      <c r="AK12" s="656"/>
      <c r="AL12" s="656"/>
      <c r="AM12" s="656"/>
      <c r="AN12" s="664"/>
      <c r="AO12" s="655" t="s">
        <v>379</v>
      </c>
      <c r="AP12" s="656"/>
      <c r="AQ12" s="656"/>
      <c r="AR12" s="656"/>
      <c r="AS12" s="656"/>
      <c r="AT12" s="657"/>
      <c r="AU12" s="655" t="s">
        <v>452</v>
      </c>
      <c r="AV12" s="656"/>
      <c r="AW12" s="656"/>
      <c r="AX12" s="656"/>
      <c r="AY12" s="656"/>
      <c r="AZ12" s="657"/>
      <c r="BA12" s="655" t="s">
        <v>418</v>
      </c>
      <c r="BB12" s="656"/>
      <c r="BC12" s="656"/>
      <c r="BD12" s="656"/>
      <c r="BE12" s="656"/>
      <c r="BF12" s="657"/>
      <c r="BG12" s="655" t="s">
        <v>377</v>
      </c>
      <c r="BH12" s="656"/>
      <c r="BI12" s="656"/>
      <c r="BJ12" s="656"/>
      <c r="BK12" s="656"/>
      <c r="BL12" s="657"/>
      <c r="BM12" s="655" t="s">
        <v>414</v>
      </c>
      <c r="BN12" s="656"/>
      <c r="BO12" s="656"/>
      <c r="BP12" s="656"/>
      <c r="BQ12" s="656"/>
      <c r="BR12" s="657"/>
      <c r="BS12" s="655" t="s">
        <v>394</v>
      </c>
      <c r="BT12" s="656"/>
      <c r="BU12" s="656"/>
      <c r="BV12" s="656"/>
      <c r="BW12" s="656"/>
      <c r="BX12" s="657"/>
      <c r="BY12" s="655" t="s">
        <v>441</v>
      </c>
      <c r="BZ12" s="656"/>
      <c r="CA12" s="656"/>
      <c r="CB12" s="656"/>
      <c r="CC12" s="656"/>
      <c r="CD12" s="657"/>
      <c r="CE12" s="655" t="s">
        <v>415</v>
      </c>
      <c r="CF12" s="656"/>
      <c r="CG12" s="656"/>
      <c r="CH12" s="656"/>
      <c r="CI12" s="656"/>
      <c r="CJ12" s="657"/>
      <c r="CK12" s="655" t="s">
        <v>374</v>
      </c>
      <c r="CL12" s="656"/>
      <c r="CM12" s="656"/>
      <c r="CN12" s="656"/>
      <c r="CO12" s="656"/>
      <c r="CP12" s="657"/>
      <c r="CQ12" s="655" t="s">
        <v>380</v>
      </c>
      <c r="CR12" s="656"/>
      <c r="CS12" s="656"/>
      <c r="CT12" s="656"/>
      <c r="CU12" s="656"/>
      <c r="CV12" s="657"/>
    </row>
    <row r="13" spans="1:100" s="271" customFormat="1" ht="63.75">
      <c r="A13" s="271" t="s">
        <v>469</v>
      </c>
      <c r="B13" s="272" t="s">
        <v>470</v>
      </c>
      <c r="C13" s="272" t="s">
        <v>471</v>
      </c>
      <c r="D13" s="272" t="s">
        <v>472</v>
      </c>
      <c r="E13" s="273" t="s">
        <v>473</v>
      </c>
      <c r="F13" s="273" t="s">
        <v>474</v>
      </c>
      <c r="G13" s="273" t="s">
        <v>475</v>
      </c>
      <c r="H13" s="273" t="s">
        <v>473</v>
      </c>
      <c r="I13" s="273" t="s">
        <v>474</v>
      </c>
      <c r="J13" s="273" t="s">
        <v>475</v>
      </c>
      <c r="K13" s="273" t="s">
        <v>473</v>
      </c>
      <c r="L13" s="273" t="s">
        <v>474</v>
      </c>
      <c r="M13" s="273" t="s">
        <v>475</v>
      </c>
      <c r="N13" s="273" t="s">
        <v>473</v>
      </c>
      <c r="O13" s="273" t="s">
        <v>474</v>
      </c>
      <c r="P13" s="273" t="s">
        <v>475</v>
      </c>
      <c r="Q13" s="273" t="s">
        <v>473</v>
      </c>
      <c r="R13" s="273" t="s">
        <v>474</v>
      </c>
      <c r="S13" s="273" t="s">
        <v>475</v>
      </c>
      <c r="T13" s="273" t="s">
        <v>473</v>
      </c>
      <c r="U13" s="273" t="s">
        <v>474</v>
      </c>
      <c r="V13" s="273" t="s">
        <v>475</v>
      </c>
      <c r="W13" s="273" t="s">
        <v>473</v>
      </c>
      <c r="X13" s="273" t="s">
        <v>474</v>
      </c>
      <c r="Y13" s="273" t="s">
        <v>475</v>
      </c>
      <c r="Z13" s="273" t="s">
        <v>473</v>
      </c>
      <c r="AA13" s="273" t="s">
        <v>474</v>
      </c>
      <c r="AB13" s="273" t="s">
        <v>475</v>
      </c>
      <c r="AC13" s="273" t="s">
        <v>473</v>
      </c>
      <c r="AD13" s="273" t="s">
        <v>474</v>
      </c>
      <c r="AE13" s="273" t="s">
        <v>475</v>
      </c>
      <c r="AF13" s="273" t="s">
        <v>473</v>
      </c>
      <c r="AG13" s="273" t="s">
        <v>474</v>
      </c>
      <c r="AH13" s="274" t="s">
        <v>475</v>
      </c>
      <c r="AI13" s="275" t="s">
        <v>476</v>
      </c>
      <c r="AJ13" s="276" t="s">
        <v>477</v>
      </c>
      <c r="AK13" s="276" t="s">
        <v>478</v>
      </c>
      <c r="AL13" s="277" t="s">
        <v>479</v>
      </c>
      <c r="AM13" s="277" t="s">
        <v>480</v>
      </c>
      <c r="AN13" s="278" t="s">
        <v>481</v>
      </c>
      <c r="AO13" s="275" t="s">
        <v>476</v>
      </c>
      <c r="AP13" s="276" t="s">
        <v>477</v>
      </c>
      <c r="AQ13" s="276" t="s">
        <v>478</v>
      </c>
      <c r="AR13" s="277" t="s">
        <v>479</v>
      </c>
      <c r="AS13" s="277" t="s">
        <v>480</v>
      </c>
      <c r="AT13" s="279" t="s">
        <v>481</v>
      </c>
      <c r="AU13" s="275" t="s">
        <v>476</v>
      </c>
      <c r="AV13" s="276" t="s">
        <v>477</v>
      </c>
      <c r="AW13" s="276" t="s">
        <v>478</v>
      </c>
      <c r="AX13" s="277" t="s">
        <v>479</v>
      </c>
      <c r="AY13" s="277" t="s">
        <v>480</v>
      </c>
      <c r="AZ13" s="279" t="s">
        <v>481</v>
      </c>
      <c r="BA13" s="275" t="s">
        <v>476</v>
      </c>
      <c r="BB13" s="276" t="s">
        <v>477</v>
      </c>
      <c r="BC13" s="276" t="s">
        <v>478</v>
      </c>
      <c r="BD13" s="277" t="s">
        <v>479</v>
      </c>
      <c r="BE13" s="277" t="s">
        <v>480</v>
      </c>
      <c r="BF13" s="279" t="s">
        <v>481</v>
      </c>
      <c r="BG13" s="275" t="s">
        <v>476</v>
      </c>
      <c r="BH13" s="276" t="s">
        <v>477</v>
      </c>
      <c r="BI13" s="276" t="s">
        <v>478</v>
      </c>
      <c r="BJ13" s="277" t="s">
        <v>479</v>
      </c>
      <c r="BK13" s="277" t="s">
        <v>480</v>
      </c>
      <c r="BL13" s="279" t="s">
        <v>481</v>
      </c>
      <c r="BM13" s="275" t="s">
        <v>476</v>
      </c>
      <c r="BN13" s="276" t="s">
        <v>477</v>
      </c>
      <c r="BO13" s="276" t="s">
        <v>478</v>
      </c>
      <c r="BP13" s="277" t="s">
        <v>479</v>
      </c>
      <c r="BQ13" s="277" t="s">
        <v>480</v>
      </c>
      <c r="BR13" s="279" t="s">
        <v>481</v>
      </c>
      <c r="BS13" s="275" t="s">
        <v>476</v>
      </c>
      <c r="BT13" s="276" t="s">
        <v>477</v>
      </c>
      <c r="BU13" s="276" t="s">
        <v>478</v>
      </c>
      <c r="BV13" s="277" t="s">
        <v>479</v>
      </c>
      <c r="BW13" s="277" t="s">
        <v>480</v>
      </c>
      <c r="BX13" s="279" t="s">
        <v>481</v>
      </c>
      <c r="BY13" s="275" t="s">
        <v>476</v>
      </c>
      <c r="BZ13" s="276" t="s">
        <v>477</v>
      </c>
      <c r="CA13" s="276" t="s">
        <v>478</v>
      </c>
      <c r="CB13" s="277" t="s">
        <v>479</v>
      </c>
      <c r="CC13" s="277" t="s">
        <v>480</v>
      </c>
      <c r="CD13" s="279" t="s">
        <v>481</v>
      </c>
      <c r="CE13" s="275" t="s">
        <v>476</v>
      </c>
      <c r="CF13" s="276" t="s">
        <v>477</v>
      </c>
      <c r="CG13" s="276" t="s">
        <v>478</v>
      </c>
      <c r="CH13" s="277" t="s">
        <v>479</v>
      </c>
      <c r="CI13" s="277" t="s">
        <v>480</v>
      </c>
      <c r="CJ13" s="279" t="s">
        <v>481</v>
      </c>
      <c r="CK13" s="275" t="s">
        <v>476</v>
      </c>
      <c r="CL13" s="276" t="s">
        <v>477</v>
      </c>
      <c r="CM13" s="276" t="s">
        <v>478</v>
      </c>
      <c r="CN13" s="277" t="s">
        <v>479</v>
      </c>
      <c r="CO13" s="277" t="s">
        <v>480</v>
      </c>
      <c r="CP13" s="279" t="s">
        <v>481</v>
      </c>
      <c r="CQ13" s="275" t="s">
        <v>476</v>
      </c>
      <c r="CR13" s="276" t="s">
        <v>477</v>
      </c>
      <c r="CS13" s="276" t="s">
        <v>478</v>
      </c>
      <c r="CT13" s="277" t="s">
        <v>479</v>
      </c>
      <c r="CU13" s="277" t="s">
        <v>480</v>
      </c>
      <c r="CV13" s="279" t="s">
        <v>482</v>
      </c>
    </row>
    <row r="14" spans="1:100">
      <c r="A14" s="263">
        <v>15</v>
      </c>
      <c r="B14" s="280">
        <f>'Data Sources'!C68</f>
        <v>0.79</v>
      </c>
      <c r="C14" s="281">
        <f>'Data Sources'!I38</f>
        <v>5325</v>
      </c>
      <c r="D14" s="282">
        <v>0.01</v>
      </c>
      <c r="E14" s="283">
        <f>'Motor Efficiencies'!C6*'Data Sources'!$D6+'Motor Efficiencies'!C31*'Data Sources'!$F6+'Motor Efficiencies'!C56*'Data Sources'!$H6</f>
        <v>0.89121341463414638</v>
      </c>
      <c r="F14" s="284">
        <f>'Motor Efficiencies'!D6*'Data Sources'!$D6+'Motor Efficiencies'!D31*'Data Sources'!$F6+'Motor Efficiencies'!D56*'Data Sources'!$H6</f>
        <v>0.90095121951219515</v>
      </c>
      <c r="G14" s="284">
        <f>'Motor Efficiencies'!E6*'Data Sources'!$D6+'Motor Efficiencies'!E31*'Data Sources'!$F6+'Motor Efficiencies'!E56*'Data Sources'!$H6</f>
        <v>0.88293292682926827</v>
      </c>
      <c r="H14" s="284">
        <f>'Motor Efficiencies'!F6*'Data Sources'!$D6+'Motor Efficiencies'!F31*'Data Sources'!$F6+'Motor Efficiencies'!F56*'Data Sources'!$H6</f>
        <v>0.89121341463414638</v>
      </c>
      <c r="I14" s="284">
        <f>'Motor Efficiencies'!G6*'Data Sources'!$D6+'Motor Efficiencies'!G31*'Data Sources'!$F6+'Motor Efficiencies'!G56*'Data Sources'!$H6</f>
        <v>0.89286585365853655</v>
      </c>
      <c r="J14" s="285">
        <f>'Motor Efficiencies'!H6*'Data Sources'!$D6+'Motor Efficiencies'!H31*'Data Sources'!$F6+'Motor Efficiencies'!H56*'Data Sources'!$H6</f>
        <v>0.88228048780487811</v>
      </c>
      <c r="K14" s="286">
        <f t="shared" ref="K14:P31" si="0">E14-$D14</f>
        <v>0.88121341463414637</v>
      </c>
      <c r="L14" s="282">
        <f t="shared" si="0"/>
        <v>0.89095121951219514</v>
      </c>
      <c r="M14" s="282">
        <f t="shared" si="0"/>
        <v>0.87293292682926826</v>
      </c>
      <c r="N14" s="282">
        <f t="shared" si="0"/>
        <v>0.88121341463414637</v>
      </c>
      <c r="O14" s="282">
        <f t="shared" si="0"/>
        <v>0.88286585365853654</v>
      </c>
      <c r="P14" s="287">
        <f t="shared" si="0"/>
        <v>0.8722804878048781</v>
      </c>
      <c r="Q14" s="288">
        <f t="shared" ref="Q14:V31" si="1">($A14*0.746*$B14*$C14*(1/E14))</f>
        <v>52819.595987930952</v>
      </c>
      <c r="R14" s="289">
        <f t="shared" si="1"/>
        <v>52248.702793795172</v>
      </c>
      <c r="S14" s="289">
        <f t="shared" si="1"/>
        <v>53314.958667412524</v>
      </c>
      <c r="T14" s="289">
        <f t="shared" si="1"/>
        <v>52819.595987930952</v>
      </c>
      <c r="U14" s="289">
        <f t="shared" si="1"/>
        <v>52721.842040565462</v>
      </c>
      <c r="V14" s="290">
        <f t="shared" si="1"/>
        <v>53354.384632396643</v>
      </c>
      <c r="W14" s="288">
        <f t="shared" ref="W14:AB31" si="2">($A14*0.746*$B14*$C14*(1/(K14)))</f>
        <v>53418.992174039398</v>
      </c>
      <c r="X14" s="289">
        <f t="shared" si="2"/>
        <v>52835.140094171751</v>
      </c>
      <c r="Y14" s="289">
        <f t="shared" si="2"/>
        <v>53925.715313528133</v>
      </c>
      <c r="Z14" s="289">
        <f t="shared" si="2"/>
        <v>53418.992174039398</v>
      </c>
      <c r="AA14" s="289">
        <f t="shared" si="2"/>
        <v>53319.009116651709</v>
      </c>
      <c r="AB14" s="290">
        <f t="shared" si="2"/>
        <v>53966.050092971891</v>
      </c>
      <c r="AC14" s="288">
        <f t="shared" ref="AC14:AH31" si="3">W14-Q14</f>
        <v>599.39618610844627</v>
      </c>
      <c r="AD14" s="289">
        <f t="shared" si="3"/>
        <v>586.43730037657951</v>
      </c>
      <c r="AE14" s="289">
        <f t="shared" si="3"/>
        <v>610.75664611560933</v>
      </c>
      <c r="AF14" s="289">
        <f t="shared" si="3"/>
        <v>599.39618610844627</v>
      </c>
      <c r="AG14" s="289">
        <f t="shared" si="3"/>
        <v>597.16707608624711</v>
      </c>
      <c r="AH14" s="289">
        <f t="shared" si="3"/>
        <v>611.66546057524829</v>
      </c>
      <c r="AI14" s="291">
        <f>AVERAGE(AC14:AH14)</f>
        <v>600.8031425617628</v>
      </c>
      <c r="AJ14" s="292">
        <f>AI14/$A14</f>
        <v>40.053542837450856</v>
      </c>
      <c r="AK14" s="293">
        <f>SUM(AC14:AH14)/SUM(W14:AB14)</f>
        <v>1.1234028466349596E-2</v>
      </c>
      <c r="AL14" s="294">
        <f>'Data Sources'!$I6</f>
        <v>164</v>
      </c>
      <c r="AM14" s="295">
        <f>AL14/SUM($AL$14:$AL$47)</f>
        <v>7.0175438596491127E-2</v>
      </c>
      <c r="AN14" s="296">
        <f>'CostData&amp;Analysis'!$M11/AI14</f>
        <v>0.17809494062191986</v>
      </c>
      <c r="AO14" s="297">
        <f>$AI14*CommercialCBSAData!$D$30/'SavingsData&amp;Analysis-Ind'!$C13</f>
        <v>294.1557974983815</v>
      </c>
      <c r="AP14" s="292">
        <f>AO14/$A14</f>
        <v>19.610386499892101</v>
      </c>
      <c r="AQ14" s="298">
        <f t="shared" ref="AQ14:AQ47" si="4">AK14</f>
        <v>1.1234028466349596E-2</v>
      </c>
      <c r="AR14" s="294">
        <f>'Data Sources'!$I6</f>
        <v>164</v>
      </c>
      <c r="AS14" s="295">
        <f>AR14/SUM($AL$14:$AL$47)</f>
        <v>7.0175438596491127E-2</v>
      </c>
      <c r="AT14" s="299">
        <f>'CostData&amp;Analysis'!$M11/AO14</f>
        <v>0.36375281707846924</v>
      </c>
      <c r="AU14" s="297">
        <f>$AI14*CommercialCBSAData!$D$31/'SavingsData&amp;Analysis-Ind'!$C13</f>
        <v>470.64927599741043</v>
      </c>
      <c r="AV14" s="292">
        <f>AU14/$A14</f>
        <v>31.376618399827361</v>
      </c>
      <c r="AW14" s="298">
        <f t="shared" ref="AW14:AW47" si="5">AQ14</f>
        <v>1.1234028466349596E-2</v>
      </c>
      <c r="AX14" s="294">
        <f>'Data Sources'!$I6</f>
        <v>164</v>
      </c>
      <c r="AY14" s="295">
        <f>AX14/SUM($AL$14:$AL$47)</f>
        <v>7.0175438596491127E-2</v>
      </c>
      <c r="AZ14" s="299">
        <f>'CostData&amp;Analysis'!$M11/AU14</f>
        <v>0.22734551067404324</v>
      </c>
      <c r="BA14" s="297">
        <f>$AI14*CommercialCBSAData!$D$32/'SavingsData&amp;Analysis-Ind'!$C13</f>
        <v>705.97391399611558</v>
      </c>
      <c r="BB14" s="292">
        <f>BA14/$A14</f>
        <v>47.06492759974104</v>
      </c>
      <c r="BC14" s="298">
        <f t="shared" ref="BC14:BC47" si="6">AW14</f>
        <v>1.1234028466349596E-2</v>
      </c>
      <c r="BD14" s="294">
        <f>'Data Sources'!$I6</f>
        <v>164</v>
      </c>
      <c r="BE14" s="295">
        <f>BD14/SUM($AL$14:$AL$47)</f>
        <v>7.0175438596491127E-2</v>
      </c>
      <c r="BF14" s="299">
        <f>'CostData&amp;Analysis'!$M11/BA14</f>
        <v>0.1515636737826955</v>
      </c>
      <c r="BG14" s="297">
        <f>$AI14*CommercialCBSAData!$D$33/'SavingsData&amp;Analysis-Ind'!$C13</f>
        <v>988.36347959456191</v>
      </c>
      <c r="BH14" s="292">
        <f>BG14/$A14</f>
        <v>65.890898639637456</v>
      </c>
      <c r="BI14" s="298">
        <f t="shared" ref="BI14:BI47" si="7">BC14</f>
        <v>1.1234028466349596E-2</v>
      </c>
      <c r="BJ14" s="294">
        <f>'Data Sources'!$I6</f>
        <v>164</v>
      </c>
      <c r="BK14" s="295">
        <f>BJ14/SUM($AL$14:$AL$47)</f>
        <v>7.0175438596491127E-2</v>
      </c>
      <c r="BL14" s="299">
        <f>'CostData&amp;Analysis'!$M11/BG14</f>
        <v>0.10825976698763964</v>
      </c>
      <c r="BM14" s="297">
        <f>$AI14*CommercialCBSAData!$D$34/'SavingsData&amp;Analysis-Ind'!$C13</f>
        <v>282.38956559844627</v>
      </c>
      <c r="BN14" s="292">
        <f>BM14/$A14</f>
        <v>18.82597103989642</v>
      </c>
      <c r="BO14" s="298">
        <f t="shared" ref="BO14:BO47" si="8">BI14</f>
        <v>1.1234028466349596E-2</v>
      </c>
      <c r="BP14" s="294">
        <f>'Data Sources'!$I6</f>
        <v>164</v>
      </c>
      <c r="BQ14" s="295">
        <f>BP14/SUM($AL$14:$AL$47)</f>
        <v>7.0175438596491127E-2</v>
      </c>
      <c r="BR14" s="299">
        <f>'CostData&amp;Analysis'!$M11/BM14</f>
        <v>0.37890918445673871</v>
      </c>
      <c r="BS14" s="297">
        <f>$AI14*CommercialCBSAData!$D$35/'SavingsData&amp;Analysis-Ind'!$C13</f>
        <v>988.36347959456191</v>
      </c>
      <c r="BT14" s="292">
        <f>BS14/$A14</f>
        <v>65.890898639637456</v>
      </c>
      <c r="BU14" s="298">
        <f t="shared" ref="BU14:BU47" si="9">BO14</f>
        <v>1.1234028466349596E-2</v>
      </c>
      <c r="BV14" s="294">
        <f>'Data Sources'!$I6</f>
        <v>164</v>
      </c>
      <c r="BW14" s="295">
        <f>BV14/SUM($AL$14:$AL$47)</f>
        <v>7.0175438596491127E-2</v>
      </c>
      <c r="BX14" s="299">
        <f>'CostData&amp;Analysis'!$M11/BS14</f>
        <v>0.10825976698763964</v>
      </c>
      <c r="BY14" s="297">
        <f>$AI14*CommercialCBSAData!$D$36/'SavingsData&amp;Analysis-Ind'!$C13</f>
        <v>423.58434839766937</v>
      </c>
      <c r="BZ14" s="292">
        <f>BY14/$A14</f>
        <v>28.238956559844624</v>
      </c>
      <c r="CA14" s="298">
        <f t="shared" ref="CA14:CA47" si="10">BU14</f>
        <v>1.1234028466349596E-2</v>
      </c>
      <c r="CB14" s="294">
        <f>'Data Sources'!$I6</f>
        <v>164</v>
      </c>
      <c r="CC14" s="295">
        <f>CB14/SUM($AL$14:$AL$47)</f>
        <v>7.0175438596491127E-2</v>
      </c>
      <c r="CD14" s="299">
        <f>'CostData&amp;Analysis'!$M11/BY14</f>
        <v>0.2526061229711592</v>
      </c>
      <c r="CE14" s="297">
        <f>$AI14*CommercialCBSAData!$D$37/'SavingsData&amp;Analysis-Ind'!$C13</f>
        <v>282.38956559844627</v>
      </c>
      <c r="CF14" s="292">
        <f>CE14/$A14</f>
        <v>18.82597103989642</v>
      </c>
      <c r="CG14" s="298">
        <f t="shared" ref="CG14:CG47" si="11">CA14</f>
        <v>1.1234028466349596E-2</v>
      </c>
      <c r="CH14" s="294">
        <f>'Data Sources'!$I6</f>
        <v>164</v>
      </c>
      <c r="CI14" s="295">
        <f>CH14/SUM($AL$14:$AL$47)</f>
        <v>7.0175438596491127E-2</v>
      </c>
      <c r="CJ14" s="299">
        <f>'CostData&amp;Analysis'!$M11/CE14</f>
        <v>0.37890918445673871</v>
      </c>
      <c r="CK14" s="297">
        <f>$AI14*CommercialCBSAData!$D$38/'SavingsData&amp;Analysis-Ind'!$C13</f>
        <v>282.38956559844627</v>
      </c>
      <c r="CL14" s="292">
        <f>CK14/$A14</f>
        <v>18.82597103989642</v>
      </c>
      <c r="CM14" s="298">
        <f t="shared" ref="CM14:CM47" si="12">CG14</f>
        <v>1.1234028466349596E-2</v>
      </c>
      <c r="CN14" s="294">
        <f>'Data Sources'!$I6</f>
        <v>164</v>
      </c>
      <c r="CO14" s="295">
        <f>CN14/SUM($AL$14:$AL$47)</f>
        <v>7.0175438596491127E-2</v>
      </c>
      <c r="CP14" s="299">
        <f>'CostData&amp;Analysis'!$M11/CK14</f>
        <v>0.37890918445673871</v>
      </c>
      <c r="CQ14" s="297">
        <f>$AI14*CommercialCBSAData!$D$39/'SavingsData&amp;Analysis-Ind'!$C13</f>
        <v>352.98695699805779</v>
      </c>
      <c r="CR14" s="292">
        <f>CQ14/$A14</f>
        <v>23.53246379987052</v>
      </c>
      <c r="CS14" s="298">
        <f t="shared" ref="CS14:CS47" si="13">CM14</f>
        <v>1.1234028466349596E-2</v>
      </c>
      <c r="CT14" s="294">
        <f>'Data Sources'!$I6</f>
        <v>164</v>
      </c>
      <c r="CU14" s="295">
        <f>CT14/SUM($AL$14:$AL$47)</f>
        <v>7.0175438596491127E-2</v>
      </c>
      <c r="CV14" s="299">
        <f>'CostData&amp;Analysis'!$M11/CQ14</f>
        <v>0.303127347565391</v>
      </c>
    </row>
    <row r="15" spans="1:100">
      <c r="A15" s="263">
        <v>20</v>
      </c>
      <c r="B15" s="280">
        <f>B14</f>
        <v>0.79</v>
      </c>
      <c r="C15" s="281">
        <f>C14</f>
        <v>5325</v>
      </c>
      <c r="D15" s="282">
        <v>0.01</v>
      </c>
      <c r="E15" s="283">
        <f>'Motor Efficiencies'!C7*'Data Sources'!$D7+'Motor Efficiencies'!C32*'Data Sources'!$F7+'Motor Efficiencies'!C57*'Data Sources'!$H7</f>
        <v>0.88874096385542167</v>
      </c>
      <c r="F15" s="284">
        <f>'Motor Efficiencies'!D7*'Data Sources'!$D7+'Motor Efficiencies'!D32*'Data Sources'!$F7+'Motor Efficiencies'!D57*'Data Sources'!$H7</f>
        <v>0.89358433734939768</v>
      </c>
      <c r="G15" s="284">
        <f>'Motor Efficiencies'!E7*'Data Sources'!$D7+'Motor Efficiencies'!E32*'Data Sources'!$F7+'Motor Efficiencies'!E57*'Data Sources'!$H7</f>
        <v>0.88836746987951809</v>
      </c>
      <c r="H15" s="284">
        <f>'Motor Efficiencies'!F7*'Data Sources'!$D7+'Motor Efficiencies'!F32*'Data Sources'!$F7+'Motor Efficiencies'!F57*'Data Sources'!$H7</f>
        <v>0.88639759036144583</v>
      </c>
      <c r="I15" s="284">
        <f>'Motor Efficiencies'!G7*'Data Sources'!$D7+'Motor Efficiencies'!G32*'Data Sources'!$F7+'Motor Efficiencies'!G57*'Data Sources'!$H7</f>
        <v>0.89496987951807228</v>
      </c>
      <c r="J15" s="285">
        <f>'Motor Efficiencies'!H7*'Data Sources'!$D7+'Motor Efficiencies'!H32*'Data Sources'!$F7+'Motor Efficiencies'!H57*'Data Sources'!$H7</f>
        <v>0.87797590361445776</v>
      </c>
      <c r="K15" s="286">
        <f t="shared" si="0"/>
        <v>0.87874096385542166</v>
      </c>
      <c r="L15" s="282">
        <f t="shared" si="0"/>
        <v>0.88358433734939767</v>
      </c>
      <c r="M15" s="282">
        <f t="shared" si="0"/>
        <v>0.87836746987951808</v>
      </c>
      <c r="N15" s="282">
        <f t="shared" si="0"/>
        <v>0.87639759036144582</v>
      </c>
      <c r="O15" s="282">
        <f t="shared" si="0"/>
        <v>0.88496987951807227</v>
      </c>
      <c r="P15" s="287">
        <f t="shared" si="0"/>
        <v>0.86797590361445776</v>
      </c>
      <c r="Q15" s="288">
        <f t="shared" si="1"/>
        <v>70622.051365475738</v>
      </c>
      <c r="R15" s="289">
        <f t="shared" si="1"/>
        <v>70239.268277884519</v>
      </c>
      <c r="S15" s="289">
        <f t="shared" si="1"/>
        <v>70651.742806962822</v>
      </c>
      <c r="T15" s="289">
        <f t="shared" si="1"/>
        <v>70808.755216049802</v>
      </c>
      <c r="U15" s="289">
        <f t="shared" si="1"/>
        <v>70130.527782452133</v>
      </c>
      <c r="V15" s="290">
        <f t="shared" si="1"/>
        <v>71487.964238665067</v>
      </c>
      <c r="W15" s="288">
        <f t="shared" si="2"/>
        <v>71425.724510012282</v>
      </c>
      <c r="X15" s="289">
        <f t="shared" si="2"/>
        <v>71034.203920231797</v>
      </c>
      <c r="Y15" s="289">
        <f t="shared" si="2"/>
        <v>71456.095714256327</v>
      </c>
      <c r="Z15" s="289">
        <f t="shared" si="2"/>
        <v>71616.7076339341</v>
      </c>
      <c r="AA15" s="289">
        <f t="shared" si="2"/>
        <v>70922.990095640038</v>
      </c>
      <c r="AB15" s="290">
        <f t="shared" si="2"/>
        <v>72311.58116098943</v>
      </c>
      <c r="AC15" s="288">
        <f t="shared" si="3"/>
        <v>803.67314453654399</v>
      </c>
      <c r="AD15" s="289">
        <f t="shared" si="3"/>
        <v>794.93564234727819</v>
      </c>
      <c r="AE15" s="289">
        <f t="shared" si="3"/>
        <v>804.35290729350527</v>
      </c>
      <c r="AF15" s="289">
        <f t="shared" si="3"/>
        <v>807.95241788429848</v>
      </c>
      <c r="AG15" s="289">
        <f t="shared" si="3"/>
        <v>792.46231318790524</v>
      </c>
      <c r="AH15" s="289">
        <f t="shared" si="3"/>
        <v>823.61692232436326</v>
      </c>
      <c r="AI15" s="291">
        <f t="shared" ref="AI15:AI31" si="14">AVERAGE(AC15:AH15)</f>
        <v>804.49889126231574</v>
      </c>
      <c r="AJ15" s="292">
        <f t="shared" ref="AJ15:AJ47" si="15">AI15/$A15</f>
        <v>40.224944563115784</v>
      </c>
      <c r="AK15" s="293">
        <f t="shared" ref="AK15:AK47" si="16">SUM(AC15:AH15)/SUM(W15:AB15)</f>
        <v>1.125783919017526E-2</v>
      </c>
      <c r="AL15" s="294">
        <f>'Data Sources'!$I7</f>
        <v>166</v>
      </c>
      <c r="AM15" s="295">
        <f t="shared" ref="AM15:AM47" si="17">AL15/SUM($AL$14:$AL$47)</f>
        <v>7.1031236628155664E-2</v>
      </c>
      <c r="AN15" s="296">
        <f>'CostData&amp;Analysis'!$M12/AI15</f>
        <v>0.13258771121399449</v>
      </c>
      <c r="AO15" s="297">
        <f>$AI15*CommercialCBSAData!$D$30/'SavingsData&amp;Analysis-Ind'!$C14</f>
        <v>393.88611041012109</v>
      </c>
      <c r="AP15" s="292">
        <f t="shared" ref="AP15:AP47" si="18">AO15/$A15</f>
        <v>19.694305520506056</v>
      </c>
      <c r="AQ15" s="298">
        <f t="shared" si="4"/>
        <v>1.125783919017526E-2</v>
      </c>
      <c r="AR15" s="294">
        <f>'Data Sources'!$I7</f>
        <v>166</v>
      </c>
      <c r="AS15" s="295">
        <f t="shared" ref="AS15:AS47" si="19">AR15/SUM($AL$14:$AL$47)</f>
        <v>7.1031236628155664E-2</v>
      </c>
      <c r="AT15" s="299">
        <f>'CostData&amp;Analysis'!$M12/AO15</f>
        <v>0.27080585947954211</v>
      </c>
      <c r="AU15" s="297">
        <f>$AI15*CommercialCBSAData!$D$31/'SavingsData&amp;Analysis-Ind'!$C14</f>
        <v>630.21777665619368</v>
      </c>
      <c r="AV15" s="292">
        <f t="shared" ref="AV15:AV47" si="20">AU15/$A15</f>
        <v>31.510888832809684</v>
      </c>
      <c r="AW15" s="298">
        <f t="shared" si="5"/>
        <v>1.125783919017526E-2</v>
      </c>
      <c r="AX15" s="294">
        <f>'Data Sources'!$I7</f>
        <v>166</v>
      </c>
      <c r="AY15" s="295">
        <f t="shared" ref="AY15:AY47" si="21">AX15/SUM($AL$14:$AL$47)</f>
        <v>7.1031236628155664E-2</v>
      </c>
      <c r="AZ15" s="299">
        <f>'CostData&amp;Analysis'!$M12/AU15</f>
        <v>0.16925366217471385</v>
      </c>
      <c r="BA15" s="297">
        <f>$AI15*CommercialCBSAData!$D$32/'SavingsData&amp;Analysis-Ind'!$C14</f>
        <v>945.32666498429046</v>
      </c>
      <c r="BB15" s="292">
        <f t="shared" ref="BB15:BB47" si="22">BA15/$A15</f>
        <v>47.266333249214526</v>
      </c>
      <c r="BC15" s="298">
        <f t="shared" si="6"/>
        <v>1.125783919017526E-2</v>
      </c>
      <c r="BD15" s="294">
        <f>'Data Sources'!$I7</f>
        <v>166</v>
      </c>
      <c r="BE15" s="295">
        <f t="shared" ref="BE15:BE47" si="23">BD15/SUM($AL$14:$AL$47)</f>
        <v>7.1031236628155664E-2</v>
      </c>
      <c r="BF15" s="299">
        <f>'CostData&amp;Analysis'!$M12/BA15</f>
        <v>0.11283577478314258</v>
      </c>
      <c r="BG15" s="297">
        <f>$AI15*CommercialCBSAData!$D$33/'SavingsData&amp;Analysis-Ind'!$C14</f>
        <v>1323.4573309780069</v>
      </c>
      <c r="BH15" s="292">
        <f t="shared" ref="BH15:BH47" si="24">BG15/$A15</f>
        <v>66.172866548900345</v>
      </c>
      <c r="BI15" s="298">
        <f t="shared" si="7"/>
        <v>1.125783919017526E-2</v>
      </c>
      <c r="BJ15" s="294">
        <f>'Data Sources'!$I7</f>
        <v>166</v>
      </c>
      <c r="BK15" s="295">
        <f t="shared" ref="BK15:BK47" si="25">BJ15/SUM($AL$14:$AL$47)</f>
        <v>7.1031236628155664E-2</v>
      </c>
      <c r="BL15" s="299">
        <f>'CostData&amp;Analysis'!$M12/BG15</f>
        <v>8.0596981987958963E-2</v>
      </c>
      <c r="BM15" s="297">
        <f>$AI15*CommercialCBSAData!$D$34/'SavingsData&amp;Analysis-Ind'!$C14</f>
        <v>378.13066599371621</v>
      </c>
      <c r="BN15" s="292">
        <f t="shared" ref="BN15:BN47" si="26">BM15/$A15</f>
        <v>18.906533299685812</v>
      </c>
      <c r="BO15" s="298">
        <f t="shared" si="8"/>
        <v>1.125783919017526E-2</v>
      </c>
      <c r="BP15" s="294">
        <f>'Data Sources'!$I7</f>
        <v>166</v>
      </c>
      <c r="BQ15" s="295">
        <f t="shared" ref="BQ15:BQ47" si="27">BP15/SUM($AL$14:$AL$47)</f>
        <v>7.1031236628155664E-2</v>
      </c>
      <c r="BR15" s="299">
        <f>'CostData&amp;Analysis'!$M12/BM15</f>
        <v>0.28208943695785643</v>
      </c>
      <c r="BS15" s="297">
        <f>$AI15*CommercialCBSAData!$D$35/'SavingsData&amp;Analysis-Ind'!$C14</f>
        <v>1323.4573309780069</v>
      </c>
      <c r="BT15" s="292">
        <f t="shared" ref="BT15:BT47" si="28">BS15/$A15</f>
        <v>66.172866548900345</v>
      </c>
      <c r="BU15" s="298">
        <f t="shared" si="9"/>
        <v>1.125783919017526E-2</v>
      </c>
      <c r="BV15" s="294">
        <f>'Data Sources'!$I7</f>
        <v>166</v>
      </c>
      <c r="BW15" s="295">
        <f t="shared" ref="BW15:BW47" si="29">BV15/SUM($AL$14:$AL$47)</f>
        <v>7.1031236628155664E-2</v>
      </c>
      <c r="BX15" s="299">
        <f>'CostData&amp;Analysis'!$M12/BS15</f>
        <v>8.0596981987958963E-2</v>
      </c>
      <c r="BY15" s="297">
        <f>$AI15*CommercialCBSAData!$D$36/'SavingsData&amp;Analysis-Ind'!$C14</f>
        <v>567.19599899057425</v>
      </c>
      <c r="BZ15" s="292">
        <f t="shared" ref="BZ15:BZ47" si="30">BY15/$A15</f>
        <v>28.359799949528714</v>
      </c>
      <c r="CA15" s="298">
        <f t="shared" si="10"/>
        <v>1.125783919017526E-2</v>
      </c>
      <c r="CB15" s="294">
        <f>'Data Sources'!$I7</f>
        <v>166</v>
      </c>
      <c r="CC15" s="295">
        <f t="shared" ref="CC15:CC47" si="31">CB15/SUM($AL$14:$AL$47)</f>
        <v>7.1031236628155664E-2</v>
      </c>
      <c r="CD15" s="299">
        <f>'CostData&amp;Analysis'!$M12/BY15</f>
        <v>0.18805962463857095</v>
      </c>
      <c r="CE15" s="297">
        <f>$AI15*CommercialCBSAData!$D$37/'SavingsData&amp;Analysis-Ind'!$C14</f>
        <v>378.13066599371621</v>
      </c>
      <c r="CF15" s="292">
        <f t="shared" ref="CF15:CF47" si="32">CE15/$A15</f>
        <v>18.906533299685812</v>
      </c>
      <c r="CG15" s="298">
        <f t="shared" si="11"/>
        <v>1.125783919017526E-2</v>
      </c>
      <c r="CH15" s="294">
        <f>'Data Sources'!$I7</f>
        <v>166</v>
      </c>
      <c r="CI15" s="295">
        <f t="shared" ref="CI15:CI47" si="33">CH15/SUM($AL$14:$AL$47)</f>
        <v>7.1031236628155664E-2</v>
      </c>
      <c r="CJ15" s="299">
        <f>'CostData&amp;Analysis'!$M12/CE15</f>
        <v>0.28208943695785643</v>
      </c>
      <c r="CK15" s="297">
        <f>$AI15*CommercialCBSAData!$D$38/'SavingsData&amp;Analysis-Ind'!$C14</f>
        <v>378.13066599371621</v>
      </c>
      <c r="CL15" s="292">
        <f t="shared" ref="CL15:CL47" si="34">CK15/$A15</f>
        <v>18.906533299685812</v>
      </c>
      <c r="CM15" s="298">
        <f t="shared" si="12"/>
        <v>1.125783919017526E-2</v>
      </c>
      <c r="CN15" s="294">
        <f>'Data Sources'!$I7</f>
        <v>166</v>
      </c>
      <c r="CO15" s="295">
        <f t="shared" ref="CO15:CO47" si="35">CN15/SUM($AL$14:$AL$47)</f>
        <v>7.1031236628155664E-2</v>
      </c>
      <c r="CP15" s="299">
        <f>'CostData&amp;Analysis'!$M12/CK15</f>
        <v>0.28208943695785643</v>
      </c>
      <c r="CQ15" s="297">
        <f>$AI15*CommercialCBSAData!$D$39/'SavingsData&amp;Analysis-Ind'!$C14</f>
        <v>472.66333249214523</v>
      </c>
      <c r="CR15" s="292">
        <f t="shared" ref="CR15:CR47" si="36">CQ15/$A15</f>
        <v>23.633166624607263</v>
      </c>
      <c r="CS15" s="298">
        <f t="shared" si="13"/>
        <v>1.125783919017526E-2</v>
      </c>
      <c r="CT15" s="294">
        <f>'Data Sources'!$I7</f>
        <v>166</v>
      </c>
      <c r="CU15" s="295">
        <f t="shared" ref="CU15:CU47" si="37">CT15/SUM($AL$14:$AL$47)</f>
        <v>7.1031236628155664E-2</v>
      </c>
      <c r="CV15" s="299">
        <f>'CostData&amp;Analysis'!$M12/CQ15</f>
        <v>0.22567154956628516</v>
      </c>
    </row>
    <row r="16" spans="1:100">
      <c r="A16" s="263">
        <v>25</v>
      </c>
      <c r="B16" s="280">
        <f>'Data Sources'!C69</f>
        <v>0.8</v>
      </c>
      <c r="C16" s="281">
        <f>'Data Sources'!I39</f>
        <v>5592</v>
      </c>
      <c r="D16" s="282">
        <v>0.01</v>
      </c>
      <c r="E16" s="283">
        <f>'Motor Efficiencies'!C8*'Data Sources'!$D8+'Motor Efficiencies'!C33*'Data Sources'!$F8+'Motor Efficiencies'!C58*'Data Sources'!$H8</f>
        <v>0.89852884615384621</v>
      </c>
      <c r="F16" s="284">
        <f>'Motor Efficiencies'!D8*'Data Sources'!$D8+'Motor Efficiencies'!D33*'Data Sources'!$F8+'Motor Efficiencies'!D58*'Data Sources'!$H8</f>
        <v>0.89826923076923082</v>
      </c>
      <c r="G16" s="284">
        <f>'Motor Efficiencies'!E8*'Data Sources'!$D8+'Motor Efficiencies'!E33*'Data Sources'!$F8+'Motor Efficiencies'!E58*'Data Sources'!$H8</f>
        <v>0.89178846153846147</v>
      </c>
      <c r="H16" s="284">
        <f>'Motor Efficiencies'!F8*'Data Sources'!$D8+'Motor Efficiencies'!F33*'Data Sources'!$F8+'Motor Efficiencies'!F58*'Data Sources'!$H8</f>
        <v>0.89780769230769231</v>
      </c>
      <c r="I16" s="284">
        <f>'Motor Efficiencies'!G8*'Data Sources'!$D8+'Motor Efficiencies'!G33*'Data Sources'!$F8+'Motor Efficiencies'!G58*'Data Sources'!$H8</f>
        <v>0.90256730769230775</v>
      </c>
      <c r="J16" s="285">
        <f>'Motor Efficiencies'!H8*'Data Sources'!$D8+'Motor Efficiencies'!H33*'Data Sources'!$F8+'Motor Efficiencies'!H58*'Data Sources'!$H8</f>
        <v>0.88529807692307694</v>
      </c>
      <c r="K16" s="286">
        <f t="shared" si="0"/>
        <v>0.8885288461538462</v>
      </c>
      <c r="L16" s="282">
        <f t="shared" si="0"/>
        <v>0.88826923076923081</v>
      </c>
      <c r="M16" s="282">
        <f t="shared" si="0"/>
        <v>0.88178846153846147</v>
      </c>
      <c r="N16" s="282">
        <f t="shared" si="0"/>
        <v>0.8878076923076923</v>
      </c>
      <c r="O16" s="282">
        <f t="shared" si="0"/>
        <v>0.89256730769230774</v>
      </c>
      <c r="P16" s="287">
        <f t="shared" si="0"/>
        <v>0.87529807692307693</v>
      </c>
      <c r="Q16" s="288">
        <f t="shared" si="1"/>
        <v>92854.715079135771</v>
      </c>
      <c r="R16" s="289">
        <f t="shared" si="1"/>
        <v>92881.551701991004</v>
      </c>
      <c r="S16" s="289">
        <f t="shared" si="1"/>
        <v>93556.536777866437</v>
      </c>
      <c r="T16" s="289">
        <f t="shared" si="1"/>
        <v>92929.299575889978</v>
      </c>
      <c r="U16" s="289">
        <f t="shared" si="1"/>
        <v>92439.244462910283</v>
      </c>
      <c r="V16" s="290">
        <f t="shared" si="1"/>
        <v>94242.427691672725</v>
      </c>
      <c r="W16" s="288">
        <f t="shared" si="2"/>
        <v>93899.753914746718</v>
      </c>
      <c r="X16" s="289">
        <f t="shared" si="2"/>
        <v>93927.198094825711</v>
      </c>
      <c r="Y16" s="289">
        <f t="shared" si="2"/>
        <v>94617.522953787106</v>
      </c>
      <c r="Z16" s="289">
        <f t="shared" si="2"/>
        <v>93976.027379456747</v>
      </c>
      <c r="AA16" s="289">
        <f t="shared" si="2"/>
        <v>93474.900190677276</v>
      </c>
      <c r="AB16" s="290">
        <f t="shared" si="2"/>
        <v>95319.117223802881</v>
      </c>
      <c r="AC16" s="288">
        <f t="shared" si="3"/>
        <v>1045.038835610947</v>
      </c>
      <c r="AD16" s="289">
        <f t="shared" si="3"/>
        <v>1045.6463928347075</v>
      </c>
      <c r="AE16" s="289">
        <f t="shared" si="3"/>
        <v>1060.9861759206688</v>
      </c>
      <c r="AF16" s="289">
        <f t="shared" si="3"/>
        <v>1046.7278035667696</v>
      </c>
      <c r="AG16" s="289">
        <f t="shared" si="3"/>
        <v>1035.6557277669926</v>
      </c>
      <c r="AH16" s="289">
        <f t="shared" si="3"/>
        <v>1076.6895321301563</v>
      </c>
      <c r="AI16" s="291">
        <f t="shared" si="14"/>
        <v>1051.7907446383736</v>
      </c>
      <c r="AJ16" s="292">
        <f t="shared" si="15"/>
        <v>42.071629785534945</v>
      </c>
      <c r="AK16" s="293">
        <f t="shared" si="16"/>
        <v>1.1165220013350118E-2</v>
      </c>
      <c r="AL16" s="294">
        <f>'Data Sources'!$I8</f>
        <v>104</v>
      </c>
      <c r="AM16" s="295">
        <f t="shared" si="17"/>
        <v>4.4501497646555352E-2</v>
      </c>
      <c r="AN16" s="296">
        <f>'CostData&amp;Analysis'!$M13/AI16</f>
        <v>0.13152172524668401</v>
      </c>
      <c r="AO16" s="297">
        <f>$AI16*CommercialCBSAData!$D$30/'SavingsData&amp;Analysis-Ind'!$C15</f>
        <v>490.37352058170649</v>
      </c>
      <c r="AP16" s="292">
        <f t="shared" si="18"/>
        <v>19.61494082326826</v>
      </c>
      <c r="AQ16" s="298">
        <f t="shared" si="4"/>
        <v>1.1165220013350118E-2</v>
      </c>
      <c r="AR16" s="294">
        <f>'Data Sources'!$I8</f>
        <v>104</v>
      </c>
      <c r="AS16" s="295">
        <f t="shared" si="19"/>
        <v>4.4501497646555352E-2</v>
      </c>
      <c r="AT16" s="299">
        <f>'CostData&amp;Analysis'!$M13/AO16</f>
        <v>0.28209788564691496</v>
      </c>
      <c r="AU16" s="297">
        <f>$AI16*CommercialCBSAData!$D$31/'SavingsData&amp;Analysis-Ind'!$C15</f>
        <v>784.59763293073036</v>
      </c>
      <c r="AV16" s="292">
        <f t="shared" si="20"/>
        <v>31.383905317229214</v>
      </c>
      <c r="AW16" s="298">
        <f t="shared" si="5"/>
        <v>1.1165220013350118E-2</v>
      </c>
      <c r="AX16" s="294">
        <f>'Data Sources'!$I8</f>
        <v>104</v>
      </c>
      <c r="AY16" s="295">
        <f t="shared" si="21"/>
        <v>4.4501497646555352E-2</v>
      </c>
      <c r="AZ16" s="299">
        <f>'CostData&amp;Analysis'!$M13/AU16</f>
        <v>0.17631117852932188</v>
      </c>
      <c r="BA16" s="297">
        <f>$AI16*CommercialCBSAData!$D$32/'SavingsData&amp;Analysis-Ind'!$C15</f>
        <v>1176.8964493960955</v>
      </c>
      <c r="BB16" s="292">
        <f t="shared" si="22"/>
        <v>47.075857975843817</v>
      </c>
      <c r="BC16" s="298">
        <f t="shared" si="6"/>
        <v>1.1165220013350118E-2</v>
      </c>
      <c r="BD16" s="294">
        <f>'Data Sources'!$I8</f>
        <v>104</v>
      </c>
      <c r="BE16" s="295">
        <f t="shared" si="23"/>
        <v>4.4501497646555352E-2</v>
      </c>
      <c r="BF16" s="299">
        <f>'CostData&amp;Analysis'!$M13/BA16</f>
        <v>0.11754078568621458</v>
      </c>
      <c r="BG16" s="297">
        <f>$AI16*CommercialCBSAData!$D$33/'SavingsData&amp;Analysis-Ind'!$C15</f>
        <v>1647.6550291545336</v>
      </c>
      <c r="BH16" s="292">
        <f t="shared" si="24"/>
        <v>65.906201166181347</v>
      </c>
      <c r="BI16" s="298">
        <f t="shared" si="7"/>
        <v>1.1165220013350118E-2</v>
      </c>
      <c r="BJ16" s="294">
        <f>'Data Sources'!$I8</f>
        <v>104</v>
      </c>
      <c r="BK16" s="295">
        <f t="shared" si="25"/>
        <v>4.4501497646555352E-2</v>
      </c>
      <c r="BL16" s="299">
        <f>'CostData&amp;Analysis'!$M13/BG16</f>
        <v>8.3957704061581845E-2</v>
      </c>
      <c r="BM16" s="297">
        <f>$AI16*CommercialCBSAData!$D$34/'SavingsData&amp;Analysis-Ind'!$C15</f>
        <v>470.75857975843815</v>
      </c>
      <c r="BN16" s="292">
        <f t="shared" si="26"/>
        <v>18.830343190337526</v>
      </c>
      <c r="BO16" s="298">
        <f t="shared" si="8"/>
        <v>1.1165220013350118E-2</v>
      </c>
      <c r="BP16" s="294">
        <f>'Data Sources'!$I8</f>
        <v>104</v>
      </c>
      <c r="BQ16" s="295">
        <f t="shared" si="27"/>
        <v>4.4501497646555352E-2</v>
      </c>
      <c r="BR16" s="299">
        <f>'CostData&amp;Analysis'!$M13/BM16</f>
        <v>0.2938519642155365</v>
      </c>
      <c r="BS16" s="297">
        <f>$AI16*CommercialCBSAData!$D$35/'SavingsData&amp;Analysis-Ind'!$C15</f>
        <v>1647.6550291545336</v>
      </c>
      <c r="BT16" s="292">
        <f t="shared" si="28"/>
        <v>65.906201166181347</v>
      </c>
      <c r="BU16" s="298">
        <f t="shared" si="9"/>
        <v>1.1165220013350118E-2</v>
      </c>
      <c r="BV16" s="294">
        <f>'Data Sources'!$I8</f>
        <v>104</v>
      </c>
      <c r="BW16" s="295">
        <f t="shared" si="29"/>
        <v>4.4501497646555352E-2</v>
      </c>
      <c r="BX16" s="299">
        <f>'CostData&amp;Analysis'!$M13/BS16</f>
        <v>8.3957704061581845E-2</v>
      </c>
      <c r="BY16" s="297">
        <f>$AI16*CommercialCBSAData!$D$36/'SavingsData&amp;Analysis-Ind'!$C15</f>
        <v>706.13786963765733</v>
      </c>
      <c r="BZ16" s="292">
        <f t="shared" si="30"/>
        <v>28.245514785506295</v>
      </c>
      <c r="CA16" s="298">
        <f t="shared" si="10"/>
        <v>1.1165220013350118E-2</v>
      </c>
      <c r="CB16" s="294">
        <f>'Data Sources'!$I8</f>
        <v>104</v>
      </c>
      <c r="CC16" s="295">
        <f t="shared" si="31"/>
        <v>4.4501497646555352E-2</v>
      </c>
      <c r="CD16" s="299">
        <f>'CostData&amp;Analysis'!$M13/BY16</f>
        <v>0.19590130947702428</v>
      </c>
      <c r="CE16" s="297">
        <f>$AI16*CommercialCBSAData!$D$37/'SavingsData&amp;Analysis-Ind'!$C15</f>
        <v>470.75857975843815</v>
      </c>
      <c r="CF16" s="292">
        <f t="shared" si="32"/>
        <v>18.830343190337526</v>
      </c>
      <c r="CG16" s="298">
        <f t="shared" si="11"/>
        <v>1.1165220013350118E-2</v>
      </c>
      <c r="CH16" s="294">
        <f>'Data Sources'!$I8</f>
        <v>104</v>
      </c>
      <c r="CI16" s="295">
        <f t="shared" si="33"/>
        <v>4.4501497646555352E-2</v>
      </c>
      <c r="CJ16" s="299">
        <f>'CostData&amp;Analysis'!$M13/CE16</f>
        <v>0.2938519642155365</v>
      </c>
      <c r="CK16" s="297">
        <f>$AI16*CommercialCBSAData!$D$38/'SavingsData&amp;Analysis-Ind'!$C15</f>
        <v>470.75857975843815</v>
      </c>
      <c r="CL16" s="292">
        <f t="shared" si="34"/>
        <v>18.830343190337526</v>
      </c>
      <c r="CM16" s="298">
        <f t="shared" si="12"/>
        <v>1.1165220013350118E-2</v>
      </c>
      <c r="CN16" s="294">
        <f>'Data Sources'!$I8</f>
        <v>104</v>
      </c>
      <c r="CO16" s="295">
        <f t="shared" si="35"/>
        <v>4.4501497646555352E-2</v>
      </c>
      <c r="CP16" s="299">
        <f>'CostData&amp;Analysis'!$M13/CK16</f>
        <v>0.2938519642155365</v>
      </c>
      <c r="CQ16" s="297">
        <f>$AI16*CommercialCBSAData!$D$39/'SavingsData&amp;Analysis-Ind'!$C15</f>
        <v>588.44822469804774</v>
      </c>
      <c r="CR16" s="292">
        <f t="shared" si="36"/>
        <v>23.537928987921909</v>
      </c>
      <c r="CS16" s="298">
        <f t="shared" si="13"/>
        <v>1.1165220013350118E-2</v>
      </c>
      <c r="CT16" s="294">
        <f>'Data Sources'!$I8</f>
        <v>104</v>
      </c>
      <c r="CU16" s="295">
        <f t="shared" si="37"/>
        <v>4.4501497646555352E-2</v>
      </c>
      <c r="CV16" s="299">
        <f>'CostData&amp;Analysis'!$M13/CQ16</f>
        <v>0.23508157137242916</v>
      </c>
    </row>
    <row r="17" spans="1:100">
      <c r="A17" s="263">
        <v>30</v>
      </c>
      <c r="B17" s="280">
        <f t="shared" ref="B17:C19" si="38">B16</f>
        <v>0.8</v>
      </c>
      <c r="C17" s="281">
        <f t="shared" si="38"/>
        <v>5592</v>
      </c>
      <c r="D17" s="282">
        <v>8.9999999999999993E-3</v>
      </c>
      <c r="E17" s="283">
        <f>'Motor Efficiencies'!C9*'Data Sources'!$D9+'Motor Efficiencies'!C34*'Data Sources'!$F9+'Motor Efficiencies'!C59*'Data Sources'!$H9</f>
        <v>0.9030792079207921</v>
      </c>
      <c r="F17" s="284">
        <f>'Motor Efficiencies'!D9*'Data Sources'!$D9+'Motor Efficiencies'!D34*'Data Sources'!$F9+'Motor Efficiencies'!D59*'Data Sources'!$H9</f>
        <v>0.89900000000000002</v>
      </c>
      <c r="G17" s="284">
        <f>'Motor Efficiencies'!E9*'Data Sources'!$D9+'Motor Efficiencies'!E34*'Data Sources'!$F9+'Motor Efficiencies'!E59*'Data Sources'!$H9</f>
        <v>0.88553465346534654</v>
      </c>
      <c r="H17" s="284">
        <f>'Motor Efficiencies'!F9*'Data Sources'!$D9+'Motor Efficiencies'!F34*'Data Sources'!$F9+'Motor Efficiencies'!F59*'Data Sources'!$H9</f>
        <v>0.9022772277227723</v>
      </c>
      <c r="I17" s="284">
        <f>'Motor Efficiencies'!G9*'Data Sources'!$D9+'Motor Efficiencies'!G34*'Data Sources'!$F9+'Motor Efficiencies'!G59*'Data Sources'!$H9</f>
        <v>0.90384158415841587</v>
      </c>
      <c r="J17" s="285">
        <f>'Motor Efficiencies'!H9*'Data Sources'!$D9+'Motor Efficiencies'!H34*'Data Sources'!$F9+'Motor Efficiencies'!H59*'Data Sources'!$H9</f>
        <v>0.88553465346534654</v>
      </c>
      <c r="K17" s="286">
        <f t="shared" si="0"/>
        <v>0.8940792079207921</v>
      </c>
      <c r="L17" s="282">
        <f t="shared" si="0"/>
        <v>0.89</v>
      </c>
      <c r="M17" s="282">
        <f t="shared" si="0"/>
        <v>0.87653465346534654</v>
      </c>
      <c r="N17" s="282">
        <f t="shared" si="0"/>
        <v>0.89327722772277229</v>
      </c>
      <c r="O17" s="282">
        <f t="shared" si="0"/>
        <v>0.89484158415841586</v>
      </c>
      <c r="P17" s="287">
        <f t="shared" si="0"/>
        <v>0.87653465346534654</v>
      </c>
      <c r="Q17" s="288">
        <f t="shared" si="1"/>
        <v>110864.21558803215</v>
      </c>
      <c r="R17" s="289">
        <f t="shared" si="1"/>
        <v>111367.26140155729</v>
      </c>
      <c r="S17" s="289">
        <f t="shared" si="1"/>
        <v>113060.70023144266</v>
      </c>
      <c r="T17" s="289">
        <f t="shared" si="1"/>
        <v>110962.75615055415</v>
      </c>
      <c r="U17" s="289">
        <f t="shared" si="1"/>
        <v>110770.70335641048</v>
      </c>
      <c r="V17" s="290">
        <f t="shared" si="1"/>
        <v>113060.70023144266</v>
      </c>
      <c r="W17" s="288">
        <f t="shared" si="2"/>
        <v>111980.19941972493</v>
      </c>
      <c r="X17" s="289">
        <f t="shared" si="2"/>
        <v>112493.44719101125</v>
      </c>
      <c r="Y17" s="289">
        <f t="shared" si="2"/>
        <v>114221.57424601831</v>
      </c>
      <c r="Z17" s="289">
        <f t="shared" si="2"/>
        <v>112080.73472916505</v>
      </c>
      <c r="AA17" s="289">
        <f t="shared" si="2"/>
        <v>111884.79589285121</v>
      </c>
      <c r="AB17" s="290">
        <f t="shared" si="2"/>
        <v>114221.57424601831</v>
      </c>
      <c r="AC17" s="288">
        <f t="shared" si="3"/>
        <v>1115.983831692778</v>
      </c>
      <c r="AD17" s="289">
        <f t="shared" si="3"/>
        <v>1126.1857894539571</v>
      </c>
      <c r="AE17" s="289">
        <f t="shared" si="3"/>
        <v>1160.8740145756456</v>
      </c>
      <c r="AF17" s="289">
        <f t="shared" si="3"/>
        <v>1117.9785786108987</v>
      </c>
      <c r="AG17" s="289">
        <f t="shared" si="3"/>
        <v>1114.0925364407303</v>
      </c>
      <c r="AH17" s="289">
        <f t="shared" si="3"/>
        <v>1160.8740145756456</v>
      </c>
      <c r="AI17" s="291">
        <f t="shared" si="14"/>
        <v>1132.6647942249426</v>
      </c>
      <c r="AJ17" s="292">
        <f t="shared" si="15"/>
        <v>37.755493140831419</v>
      </c>
      <c r="AK17" s="293">
        <f t="shared" si="16"/>
        <v>1.0040133280290155E-2</v>
      </c>
      <c r="AL17" s="294">
        <f>'Data Sources'!$I9</f>
        <v>101</v>
      </c>
      <c r="AM17" s="295">
        <f t="shared" si="17"/>
        <v>4.321780059905856E-2</v>
      </c>
      <c r="AN17" s="296">
        <f>'CostData&amp;Analysis'!$M14/AI17</f>
        <v>0.13625684679194097</v>
      </c>
      <c r="AO17" s="297">
        <f>$AI17*CommercialCBSAData!$D$30/'SavingsData&amp;Analysis-Ind'!$C16</f>
        <v>528.07920740356644</v>
      </c>
      <c r="AP17" s="292">
        <f t="shared" si="18"/>
        <v>17.602640246785548</v>
      </c>
      <c r="AQ17" s="298">
        <f t="shared" si="4"/>
        <v>1.0040133280290155E-2</v>
      </c>
      <c r="AR17" s="294">
        <f>'Data Sources'!$I9</f>
        <v>101</v>
      </c>
      <c r="AS17" s="295">
        <f t="shared" si="19"/>
        <v>4.321780059905856E-2</v>
      </c>
      <c r="AT17" s="299">
        <f>'CostData&amp;Analysis'!$M14/AO17</f>
        <v>0.29225413757938284</v>
      </c>
      <c r="AU17" s="297">
        <f>$AI17*CommercialCBSAData!$D$31/'SavingsData&amp;Analysis-Ind'!$C16</f>
        <v>844.92673184570617</v>
      </c>
      <c r="AV17" s="292">
        <f t="shared" si="20"/>
        <v>28.164224394856873</v>
      </c>
      <c r="AW17" s="298">
        <f t="shared" si="5"/>
        <v>1.0040133280290155E-2</v>
      </c>
      <c r="AX17" s="294">
        <f>'Data Sources'!$I9</f>
        <v>101</v>
      </c>
      <c r="AY17" s="295">
        <f t="shared" si="21"/>
        <v>4.321780059905856E-2</v>
      </c>
      <c r="AZ17" s="299">
        <f>'CostData&amp;Analysis'!$M14/AU17</f>
        <v>0.1826588359871143</v>
      </c>
      <c r="BA17" s="297">
        <f>$AI17*CommercialCBSAData!$D$32/'SavingsData&amp;Analysis-Ind'!$C16</f>
        <v>1267.3900977685591</v>
      </c>
      <c r="BB17" s="292">
        <f t="shared" si="22"/>
        <v>42.246336592285303</v>
      </c>
      <c r="BC17" s="298">
        <f t="shared" si="6"/>
        <v>1.0040133280290155E-2</v>
      </c>
      <c r="BD17" s="294">
        <f>'Data Sources'!$I9</f>
        <v>101</v>
      </c>
      <c r="BE17" s="295">
        <f t="shared" si="23"/>
        <v>4.321780059905856E-2</v>
      </c>
      <c r="BF17" s="299">
        <f>'CostData&amp;Analysis'!$M14/BA17</f>
        <v>0.12177255732474287</v>
      </c>
      <c r="BG17" s="297">
        <f>$AI17*CommercialCBSAData!$D$33/'SavingsData&amp;Analysis-Ind'!$C16</f>
        <v>1774.3461368759831</v>
      </c>
      <c r="BH17" s="292">
        <f t="shared" si="24"/>
        <v>59.144871229199438</v>
      </c>
      <c r="BI17" s="298">
        <f t="shared" si="7"/>
        <v>1.0040133280290155E-2</v>
      </c>
      <c r="BJ17" s="294">
        <f>'Data Sources'!$I9</f>
        <v>101</v>
      </c>
      <c r="BK17" s="295">
        <f t="shared" si="25"/>
        <v>4.321780059905856E-2</v>
      </c>
      <c r="BL17" s="299">
        <f>'CostData&amp;Analysis'!$M14/BG17</f>
        <v>8.6980398089102032E-2</v>
      </c>
      <c r="BM17" s="297">
        <f>$AI17*CommercialCBSAData!$D$34/'SavingsData&amp;Analysis-Ind'!$C16</f>
        <v>506.95603910742369</v>
      </c>
      <c r="BN17" s="292">
        <f t="shared" si="26"/>
        <v>16.898534636914125</v>
      </c>
      <c r="BO17" s="298">
        <f t="shared" si="8"/>
        <v>1.0040133280290155E-2</v>
      </c>
      <c r="BP17" s="294">
        <f>'Data Sources'!$I9</f>
        <v>101</v>
      </c>
      <c r="BQ17" s="295">
        <f t="shared" si="27"/>
        <v>4.321780059905856E-2</v>
      </c>
      <c r="BR17" s="299">
        <f>'CostData&amp;Analysis'!$M14/BM17</f>
        <v>0.30443139331185715</v>
      </c>
      <c r="BS17" s="297">
        <f>$AI17*CommercialCBSAData!$D$35/'SavingsData&amp;Analysis-Ind'!$C16</f>
        <v>1774.3461368759831</v>
      </c>
      <c r="BT17" s="292">
        <f t="shared" si="28"/>
        <v>59.144871229199438</v>
      </c>
      <c r="BU17" s="298">
        <f t="shared" si="9"/>
        <v>1.0040133280290155E-2</v>
      </c>
      <c r="BV17" s="294">
        <f>'Data Sources'!$I9</f>
        <v>101</v>
      </c>
      <c r="BW17" s="295">
        <f t="shared" si="29"/>
        <v>4.321780059905856E-2</v>
      </c>
      <c r="BX17" s="299">
        <f>'CostData&amp;Analysis'!$M14/BS17</f>
        <v>8.6980398089102032E-2</v>
      </c>
      <c r="BY17" s="297">
        <f>$AI17*CommercialCBSAData!$D$36/'SavingsData&amp;Analysis-Ind'!$C16</f>
        <v>760.43405866113562</v>
      </c>
      <c r="BZ17" s="292">
        <f t="shared" si="30"/>
        <v>25.347801955371189</v>
      </c>
      <c r="CA17" s="298">
        <f t="shared" si="10"/>
        <v>1.0040133280290155E-2</v>
      </c>
      <c r="CB17" s="294">
        <f>'Data Sources'!$I9</f>
        <v>101</v>
      </c>
      <c r="CC17" s="295">
        <f t="shared" si="31"/>
        <v>4.321780059905856E-2</v>
      </c>
      <c r="CD17" s="299">
        <f>'CostData&amp;Analysis'!$M14/BY17</f>
        <v>0.20295426220790475</v>
      </c>
      <c r="CE17" s="297">
        <f>$AI17*CommercialCBSAData!$D$37/'SavingsData&amp;Analysis-Ind'!$C16</f>
        <v>506.95603910742369</v>
      </c>
      <c r="CF17" s="292">
        <f t="shared" si="32"/>
        <v>16.898534636914125</v>
      </c>
      <c r="CG17" s="298">
        <f t="shared" si="11"/>
        <v>1.0040133280290155E-2</v>
      </c>
      <c r="CH17" s="294">
        <f>'Data Sources'!$I9</f>
        <v>101</v>
      </c>
      <c r="CI17" s="295">
        <f t="shared" si="33"/>
        <v>4.321780059905856E-2</v>
      </c>
      <c r="CJ17" s="299">
        <f>'CostData&amp;Analysis'!$M14/CE17</f>
        <v>0.30443139331185715</v>
      </c>
      <c r="CK17" s="297">
        <f>$AI17*CommercialCBSAData!$D$38/'SavingsData&amp;Analysis-Ind'!$C16</f>
        <v>506.95603910742369</v>
      </c>
      <c r="CL17" s="292">
        <f t="shared" si="34"/>
        <v>16.898534636914125</v>
      </c>
      <c r="CM17" s="298">
        <f t="shared" si="12"/>
        <v>1.0040133280290155E-2</v>
      </c>
      <c r="CN17" s="294">
        <f>'Data Sources'!$I9</f>
        <v>101</v>
      </c>
      <c r="CO17" s="295">
        <f t="shared" si="35"/>
        <v>4.321780059905856E-2</v>
      </c>
      <c r="CP17" s="299">
        <f>'CostData&amp;Analysis'!$M14/CK17</f>
        <v>0.30443139331185715</v>
      </c>
      <c r="CQ17" s="297">
        <f>$AI17*CommercialCBSAData!$D$39/'SavingsData&amp;Analysis-Ind'!$C16</f>
        <v>633.69504888427957</v>
      </c>
      <c r="CR17" s="292">
        <f t="shared" si="36"/>
        <v>21.123168296142651</v>
      </c>
      <c r="CS17" s="298">
        <f t="shared" si="13"/>
        <v>1.0040133280290155E-2</v>
      </c>
      <c r="CT17" s="294">
        <f>'Data Sources'!$I9</f>
        <v>101</v>
      </c>
      <c r="CU17" s="295">
        <f t="shared" si="37"/>
        <v>4.321780059905856E-2</v>
      </c>
      <c r="CV17" s="299">
        <f>'CostData&amp;Analysis'!$M14/CQ17</f>
        <v>0.24354511464948575</v>
      </c>
    </row>
    <row r="18" spans="1:100">
      <c r="A18" s="263">
        <v>40</v>
      </c>
      <c r="B18" s="280">
        <f t="shared" si="38"/>
        <v>0.8</v>
      </c>
      <c r="C18" s="281">
        <f t="shared" si="38"/>
        <v>5592</v>
      </c>
      <c r="D18" s="282">
        <v>8.0000000000000002E-3</v>
      </c>
      <c r="E18" s="283">
        <f>'Motor Efficiencies'!C10*'Data Sources'!$D10+'Motor Efficiencies'!C35*'Data Sources'!$F10+'Motor Efficiencies'!C60*'Data Sources'!$H10</f>
        <v>0.90500000000000003</v>
      </c>
      <c r="F18" s="284">
        <f>'Motor Efficiencies'!D10*'Data Sources'!$D10+'Motor Efficiencies'!D35*'Data Sources'!$F10+'Motor Efficiencies'!D60*'Data Sources'!$H10</f>
        <v>0.90936363636363637</v>
      </c>
      <c r="G18" s="284">
        <f>'Motor Efficiencies'!E10*'Data Sources'!$D10+'Motor Efficiencies'!E35*'Data Sources'!$F10+'Motor Efficiencies'!E60*'Data Sources'!$H10</f>
        <v>0.89520661157024795</v>
      </c>
      <c r="H18" s="284">
        <f>'Motor Efficiencies'!F10*'Data Sources'!$D10+'Motor Efficiencies'!F35*'Data Sources'!$F10+'Motor Efficiencies'!F60*'Data Sources'!$H10</f>
        <v>0.90863636363636369</v>
      </c>
      <c r="I18" s="284">
        <f>'Motor Efficiencies'!G10*'Data Sources'!$D10+'Motor Efficiencies'!G35*'Data Sources'!$F10+'Motor Efficiencies'!G60*'Data Sources'!$H10</f>
        <v>0.91081818181818186</v>
      </c>
      <c r="J18" s="285">
        <f>'Motor Efficiencies'!H10*'Data Sources'!$D10+'Motor Efficiencies'!H35*'Data Sources'!$F10+'Motor Efficiencies'!H60*'Data Sources'!$H10</f>
        <v>0.89447933884297526</v>
      </c>
      <c r="K18" s="286">
        <f t="shared" si="0"/>
        <v>0.89700000000000002</v>
      </c>
      <c r="L18" s="282">
        <f t="shared" si="0"/>
        <v>0.90136363636363637</v>
      </c>
      <c r="M18" s="282">
        <f t="shared" si="0"/>
        <v>0.88720661157024794</v>
      </c>
      <c r="N18" s="282">
        <f t="shared" si="0"/>
        <v>0.90063636363636368</v>
      </c>
      <c r="O18" s="282">
        <f t="shared" si="0"/>
        <v>0.90281818181818185</v>
      </c>
      <c r="P18" s="287">
        <f t="shared" si="0"/>
        <v>0.88647933884297525</v>
      </c>
      <c r="Q18" s="288">
        <f t="shared" si="1"/>
        <v>147505.21988950277</v>
      </c>
      <c r="R18" s="289">
        <f t="shared" si="1"/>
        <v>146797.40717784665</v>
      </c>
      <c r="S18" s="289">
        <f t="shared" si="1"/>
        <v>149118.89867060562</v>
      </c>
      <c r="T18" s="289">
        <f t="shared" si="1"/>
        <v>146914.90385192592</v>
      </c>
      <c r="U18" s="289">
        <f t="shared" si="1"/>
        <v>146562.97674418605</v>
      </c>
      <c r="V18" s="290">
        <f t="shared" si="1"/>
        <v>149240.14250868501</v>
      </c>
      <c r="W18" s="288">
        <f t="shared" si="2"/>
        <v>148820.76254180601</v>
      </c>
      <c r="X18" s="289">
        <f t="shared" si="2"/>
        <v>148100.29894099847</v>
      </c>
      <c r="Y18" s="289">
        <f t="shared" si="2"/>
        <v>150463.51352559804</v>
      </c>
      <c r="Z18" s="289">
        <f t="shared" si="2"/>
        <v>148219.89138992631</v>
      </c>
      <c r="AA18" s="289">
        <f t="shared" si="2"/>
        <v>147861.69207531968</v>
      </c>
      <c r="AB18" s="290">
        <f t="shared" si="2"/>
        <v>150586.95465393792</v>
      </c>
      <c r="AC18" s="288">
        <f t="shared" si="3"/>
        <v>1315.5426523032365</v>
      </c>
      <c r="AD18" s="289">
        <f t="shared" si="3"/>
        <v>1302.891763151827</v>
      </c>
      <c r="AE18" s="289">
        <f t="shared" si="3"/>
        <v>1344.6148549924255</v>
      </c>
      <c r="AF18" s="289">
        <f t="shared" si="3"/>
        <v>1304.9875380003941</v>
      </c>
      <c r="AG18" s="289">
        <f t="shared" si="3"/>
        <v>1298.7153311336297</v>
      </c>
      <c r="AH18" s="289">
        <f t="shared" si="3"/>
        <v>1346.8121452529158</v>
      </c>
      <c r="AI18" s="291">
        <f t="shared" si="14"/>
        <v>1318.927380805738</v>
      </c>
      <c r="AJ18" s="292">
        <f t="shared" si="15"/>
        <v>32.973184520143448</v>
      </c>
      <c r="AK18" s="293">
        <f t="shared" si="16"/>
        <v>8.8513357524712503E-3</v>
      </c>
      <c r="AL18" s="294">
        <f>'Data Sources'!$I10</f>
        <v>121</v>
      </c>
      <c r="AM18" s="295">
        <f t="shared" si="17"/>
        <v>5.1775780915703826E-2</v>
      </c>
      <c r="AN18" s="296">
        <f>'CostData&amp;Analysis'!$M15/AI18</f>
        <v>0.13369449743746362</v>
      </c>
      <c r="AO18" s="297">
        <f>$AI18*CommercialCBSAData!$D$30/'SavingsData&amp;Analysis-Ind'!$C17</f>
        <v>614.91990342593294</v>
      </c>
      <c r="AP18" s="292">
        <f t="shared" si="18"/>
        <v>15.372997585648324</v>
      </c>
      <c r="AQ18" s="298">
        <f t="shared" si="4"/>
        <v>8.8513357524712503E-3</v>
      </c>
      <c r="AR18" s="294">
        <f>'Data Sources'!$I10</f>
        <v>121</v>
      </c>
      <c r="AS18" s="295">
        <f t="shared" si="19"/>
        <v>5.1775780915703826E-2</v>
      </c>
      <c r="AT18" s="299">
        <f>'CostData&amp;Analysis'!$M15/AO18</f>
        <v>0.28675821412011376</v>
      </c>
      <c r="AU18" s="297">
        <f>$AI18*CommercialCBSAData!$D$31/'SavingsData&amp;Analysis-Ind'!$C17</f>
        <v>983.87184548149276</v>
      </c>
      <c r="AV18" s="292">
        <f t="shared" si="20"/>
        <v>24.59679613703732</v>
      </c>
      <c r="AW18" s="298">
        <f t="shared" si="5"/>
        <v>8.8513357524712503E-3</v>
      </c>
      <c r="AX18" s="294">
        <f>'Data Sources'!$I10</f>
        <v>121</v>
      </c>
      <c r="AY18" s="295">
        <f t="shared" si="21"/>
        <v>5.1775780915703826E-2</v>
      </c>
      <c r="AZ18" s="299">
        <f>'CostData&amp;Analysis'!$M15/AU18</f>
        <v>0.17922388382507107</v>
      </c>
      <c r="BA18" s="297">
        <f>$AI18*CommercialCBSAData!$D$32/'SavingsData&amp;Analysis-Ind'!$C17</f>
        <v>1475.807768222239</v>
      </c>
      <c r="BB18" s="292">
        <f t="shared" si="22"/>
        <v>36.895194205555974</v>
      </c>
      <c r="BC18" s="298">
        <f t="shared" si="6"/>
        <v>8.8513357524712503E-3</v>
      </c>
      <c r="BD18" s="294">
        <f>'Data Sources'!$I10</f>
        <v>121</v>
      </c>
      <c r="BE18" s="295">
        <f t="shared" si="23"/>
        <v>5.1775780915703826E-2</v>
      </c>
      <c r="BF18" s="299">
        <f>'CostData&amp;Analysis'!$M15/BA18</f>
        <v>0.11948258921671406</v>
      </c>
      <c r="BG18" s="297">
        <f>$AI18*CommercialCBSAData!$D$33/'SavingsData&amp;Analysis-Ind'!$C17</f>
        <v>2066.1308755111345</v>
      </c>
      <c r="BH18" s="292">
        <f t="shared" si="24"/>
        <v>51.653271887778359</v>
      </c>
      <c r="BI18" s="298">
        <f t="shared" si="7"/>
        <v>8.8513357524712503E-3</v>
      </c>
      <c r="BJ18" s="294">
        <f>'Data Sources'!$I10</f>
        <v>121</v>
      </c>
      <c r="BK18" s="295">
        <f t="shared" si="25"/>
        <v>5.1775780915703826E-2</v>
      </c>
      <c r="BL18" s="299">
        <f>'CostData&amp;Analysis'!$M15/BG18</f>
        <v>8.5344706583367194E-2</v>
      </c>
      <c r="BM18" s="297">
        <f>$AI18*CommercialCBSAData!$D$34/'SavingsData&amp;Analysis-Ind'!$C17</f>
        <v>590.32310728889559</v>
      </c>
      <c r="BN18" s="292">
        <f t="shared" si="26"/>
        <v>14.758077682222389</v>
      </c>
      <c r="BO18" s="298">
        <f t="shared" si="8"/>
        <v>8.8513357524712503E-3</v>
      </c>
      <c r="BP18" s="294">
        <f>'Data Sources'!$I10</f>
        <v>121</v>
      </c>
      <c r="BQ18" s="295">
        <f t="shared" si="27"/>
        <v>5.1775780915703826E-2</v>
      </c>
      <c r="BR18" s="299">
        <f>'CostData&amp;Analysis'!$M15/BM18</f>
        <v>0.29870647304178516</v>
      </c>
      <c r="BS18" s="297">
        <f>$AI18*CommercialCBSAData!$D$35/'SavingsData&amp;Analysis-Ind'!$C17</f>
        <v>2066.1308755111345</v>
      </c>
      <c r="BT18" s="292">
        <f t="shared" si="28"/>
        <v>51.653271887778359</v>
      </c>
      <c r="BU18" s="298">
        <f t="shared" si="9"/>
        <v>8.8513357524712503E-3</v>
      </c>
      <c r="BV18" s="294">
        <f>'Data Sources'!$I10</f>
        <v>121</v>
      </c>
      <c r="BW18" s="295">
        <f t="shared" si="29"/>
        <v>5.1775780915703826E-2</v>
      </c>
      <c r="BX18" s="299">
        <f>'CostData&amp;Analysis'!$M15/BS18</f>
        <v>8.5344706583367194E-2</v>
      </c>
      <c r="BY18" s="297">
        <f>$AI18*CommercialCBSAData!$D$36/'SavingsData&amp;Analysis-Ind'!$C17</f>
        <v>885.48466093334343</v>
      </c>
      <c r="BZ18" s="292">
        <f t="shared" si="30"/>
        <v>22.137116523333585</v>
      </c>
      <c r="CA18" s="298">
        <f t="shared" si="10"/>
        <v>8.8513357524712503E-3</v>
      </c>
      <c r="CB18" s="294">
        <f>'Data Sources'!$I10</f>
        <v>121</v>
      </c>
      <c r="CC18" s="295">
        <f t="shared" si="31"/>
        <v>5.1775780915703826E-2</v>
      </c>
      <c r="CD18" s="299">
        <f>'CostData&amp;Analysis'!$M15/BY18</f>
        <v>0.19913764869452344</v>
      </c>
      <c r="CE18" s="297">
        <f>$AI18*CommercialCBSAData!$D$37/'SavingsData&amp;Analysis-Ind'!$C17</f>
        <v>590.32310728889559</v>
      </c>
      <c r="CF18" s="292">
        <f t="shared" si="32"/>
        <v>14.758077682222389</v>
      </c>
      <c r="CG18" s="298">
        <f t="shared" si="11"/>
        <v>8.8513357524712503E-3</v>
      </c>
      <c r="CH18" s="294">
        <f>'Data Sources'!$I10</f>
        <v>121</v>
      </c>
      <c r="CI18" s="295">
        <f t="shared" si="33"/>
        <v>5.1775780915703826E-2</v>
      </c>
      <c r="CJ18" s="299">
        <f>'CostData&amp;Analysis'!$M15/CE18</f>
        <v>0.29870647304178516</v>
      </c>
      <c r="CK18" s="297">
        <f>$AI18*CommercialCBSAData!$D$38/'SavingsData&amp;Analysis-Ind'!$C17</f>
        <v>590.32310728889559</v>
      </c>
      <c r="CL18" s="292">
        <f t="shared" si="34"/>
        <v>14.758077682222389</v>
      </c>
      <c r="CM18" s="298">
        <f t="shared" si="12"/>
        <v>8.8513357524712503E-3</v>
      </c>
      <c r="CN18" s="294">
        <f>'Data Sources'!$I10</f>
        <v>121</v>
      </c>
      <c r="CO18" s="295">
        <f t="shared" si="35"/>
        <v>5.1775780915703826E-2</v>
      </c>
      <c r="CP18" s="299">
        <f>'CostData&amp;Analysis'!$M15/CK18</f>
        <v>0.29870647304178516</v>
      </c>
      <c r="CQ18" s="297">
        <f>$AI18*CommercialCBSAData!$D$39/'SavingsData&amp;Analysis-Ind'!$C17</f>
        <v>737.90388411111951</v>
      </c>
      <c r="CR18" s="292">
        <f t="shared" si="36"/>
        <v>18.447597102777987</v>
      </c>
      <c r="CS18" s="298">
        <f t="shared" si="13"/>
        <v>8.8513357524712503E-3</v>
      </c>
      <c r="CT18" s="294">
        <f>'Data Sources'!$I10</f>
        <v>121</v>
      </c>
      <c r="CU18" s="295">
        <f t="shared" si="37"/>
        <v>5.1775780915703826E-2</v>
      </c>
      <c r="CV18" s="299">
        <f>'CostData&amp;Analysis'!$M15/CQ18</f>
        <v>0.23896517843342813</v>
      </c>
    </row>
    <row r="19" spans="1:100">
      <c r="A19" s="263">
        <v>50</v>
      </c>
      <c r="B19" s="280">
        <f t="shared" si="38"/>
        <v>0.8</v>
      </c>
      <c r="C19" s="281">
        <f t="shared" si="38"/>
        <v>5592</v>
      </c>
      <c r="D19" s="282">
        <v>7.0000000000000001E-3</v>
      </c>
      <c r="E19" s="283">
        <f>'Motor Efficiencies'!C11*'Data Sources'!$D11+'Motor Efficiencies'!C36*'Data Sources'!$F11+'Motor Efficiencies'!C61*'Data Sources'!$H11</f>
        <v>0.90885436893203886</v>
      </c>
      <c r="F19" s="284">
        <f>'Motor Efficiencies'!D11*'Data Sources'!$D11+'Motor Efficiencies'!D36*'Data Sources'!$F11+'Motor Efficiencies'!D61*'Data Sources'!$H11</f>
        <v>0.91633009708737878</v>
      </c>
      <c r="G19" s="284">
        <f>'Motor Efficiencies'!E11*'Data Sources'!$D11+'Motor Efficiencies'!E36*'Data Sources'!$F11+'Motor Efficiencies'!E61*'Data Sources'!$H11</f>
        <v>0.90212621359223311</v>
      </c>
      <c r="H19" s="284">
        <f>'Motor Efficiencies'!F11*'Data Sources'!$D11+'Motor Efficiencies'!F36*'Data Sources'!$F11+'Motor Efficiencies'!F61*'Data Sources'!$H11</f>
        <v>0.91505825242718453</v>
      </c>
      <c r="I19" s="284">
        <f>'Motor Efficiencies'!G11*'Data Sources'!$D11+'Motor Efficiencies'!G36*'Data Sources'!$F11+'Motor Efficiencies'!G61*'Data Sources'!$H11</f>
        <v>0.92322330097087379</v>
      </c>
      <c r="J19" s="285">
        <f>'Motor Efficiencies'!H11*'Data Sources'!$D11+'Motor Efficiencies'!H36*'Data Sources'!$F11+'Motor Efficiencies'!H61*'Data Sources'!$H11</f>
        <v>0.90143689320388354</v>
      </c>
      <c r="K19" s="286">
        <f t="shared" si="0"/>
        <v>0.90185436893203885</v>
      </c>
      <c r="L19" s="282">
        <f t="shared" si="0"/>
        <v>0.90933009708737877</v>
      </c>
      <c r="M19" s="282">
        <f t="shared" si="0"/>
        <v>0.8951262135922331</v>
      </c>
      <c r="N19" s="282">
        <f t="shared" si="0"/>
        <v>0.90805825242718452</v>
      </c>
      <c r="O19" s="282">
        <f t="shared" si="0"/>
        <v>0.91622330097087379</v>
      </c>
      <c r="P19" s="287">
        <f t="shared" si="0"/>
        <v>0.89443689320388353</v>
      </c>
      <c r="Q19" s="288">
        <f t="shared" si="1"/>
        <v>183599.57954108447</v>
      </c>
      <c r="R19" s="289">
        <f t="shared" si="1"/>
        <v>182101.71261469345</v>
      </c>
      <c r="S19" s="289">
        <f t="shared" si="1"/>
        <v>184968.88515804088</v>
      </c>
      <c r="T19" s="289">
        <f t="shared" si="1"/>
        <v>182354.81681891967</v>
      </c>
      <c r="U19" s="289">
        <f t="shared" si="1"/>
        <v>180742.05863795063</v>
      </c>
      <c r="V19" s="290">
        <f t="shared" si="1"/>
        <v>185110.32914009993</v>
      </c>
      <c r="W19" s="288">
        <f t="shared" si="2"/>
        <v>185024.64006200814</v>
      </c>
      <c r="X19" s="289">
        <f t="shared" si="2"/>
        <v>183503.52697494152</v>
      </c>
      <c r="Y19" s="289">
        <f t="shared" si="2"/>
        <v>186415.36519230349</v>
      </c>
      <c r="Z19" s="289">
        <f t="shared" si="2"/>
        <v>183760.54570725968</v>
      </c>
      <c r="AA19" s="289">
        <f t="shared" si="2"/>
        <v>182122.93861461675</v>
      </c>
      <c r="AB19" s="290">
        <f t="shared" si="2"/>
        <v>186559.03090299261</v>
      </c>
      <c r="AC19" s="288">
        <f t="shared" si="3"/>
        <v>1425.0605209236674</v>
      </c>
      <c r="AD19" s="289">
        <f t="shared" si="3"/>
        <v>1401.8143602480704</v>
      </c>
      <c r="AE19" s="289">
        <f t="shared" si="3"/>
        <v>1446.4800342626113</v>
      </c>
      <c r="AF19" s="289">
        <f t="shared" si="3"/>
        <v>1405.7288883400033</v>
      </c>
      <c r="AG19" s="289">
        <f t="shared" si="3"/>
        <v>1380.879976666125</v>
      </c>
      <c r="AH19" s="289">
        <f t="shared" si="3"/>
        <v>1448.7017628926842</v>
      </c>
      <c r="AI19" s="291">
        <f t="shared" si="14"/>
        <v>1418.1109238888603</v>
      </c>
      <c r="AJ19" s="292">
        <f t="shared" si="15"/>
        <v>28.362218477777205</v>
      </c>
      <c r="AK19" s="293">
        <f t="shared" si="16"/>
        <v>7.6835585592707825E-3</v>
      </c>
      <c r="AL19" s="294">
        <f>'Data Sources'!$I11</f>
        <v>103</v>
      </c>
      <c r="AM19" s="295">
        <f t="shared" si="17"/>
        <v>4.407359863072309E-2</v>
      </c>
      <c r="AN19" s="296">
        <f>'CostData&amp;Analysis'!$M16/AI19</f>
        <v>0.13656665596762912</v>
      </c>
      <c r="AO19" s="297">
        <f>$AI19*CommercialCBSAData!$D$30/'SavingsData&amp;Analysis-Ind'!$C18</f>
        <v>661.16197529561884</v>
      </c>
      <c r="AP19" s="292">
        <f t="shared" si="18"/>
        <v>13.223239505912376</v>
      </c>
      <c r="AQ19" s="298">
        <f t="shared" si="4"/>
        <v>7.6835585592707825E-3</v>
      </c>
      <c r="AR19" s="294">
        <f>'Data Sources'!$I11</f>
        <v>103</v>
      </c>
      <c r="AS19" s="295">
        <f t="shared" si="19"/>
        <v>4.407359863072309E-2</v>
      </c>
      <c r="AT19" s="299">
        <f>'CostData&amp;Analysis'!$M16/AO19</f>
        <v>0.2929186400655821</v>
      </c>
      <c r="AU19" s="297">
        <f>$AI19*CommercialCBSAData!$D$31/'SavingsData&amp;Analysis-Ind'!$C18</f>
        <v>1057.85916047299</v>
      </c>
      <c r="AV19" s="292">
        <f t="shared" si="20"/>
        <v>21.157183209459799</v>
      </c>
      <c r="AW19" s="298">
        <f t="shared" si="5"/>
        <v>7.6835585592707825E-3</v>
      </c>
      <c r="AX19" s="294">
        <f>'Data Sources'!$I11</f>
        <v>103</v>
      </c>
      <c r="AY19" s="295">
        <f t="shared" si="21"/>
        <v>4.407359863072309E-2</v>
      </c>
      <c r="AZ19" s="299">
        <f>'CostData&amp;Analysis'!$M16/AU19</f>
        <v>0.18307415004098884</v>
      </c>
      <c r="BA19" s="297">
        <f>$AI19*CommercialCBSAData!$D$32/'SavingsData&amp;Analysis-Ind'!$C18</f>
        <v>1586.788740709485</v>
      </c>
      <c r="BB19" s="292">
        <f t="shared" si="22"/>
        <v>31.7357748141897</v>
      </c>
      <c r="BC19" s="298">
        <f t="shared" si="6"/>
        <v>7.6835585592707825E-3</v>
      </c>
      <c r="BD19" s="294">
        <f>'Data Sources'!$I11</f>
        <v>103</v>
      </c>
      <c r="BE19" s="295">
        <f t="shared" si="23"/>
        <v>4.407359863072309E-2</v>
      </c>
      <c r="BF19" s="299">
        <f>'CostData&amp;Analysis'!$M16/BA19</f>
        <v>0.12204943336065922</v>
      </c>
      <c r="BG19" s="297">
        <f>$AI19*CommercialCBSAData!$D$33/'SavingsData&amp;Analysis-Ind'!$C18</f>
        <v>2221.5042369932789</v>
      </c>
      <c r="BH19" s="292">
        <f t="shared" si="24"/>
        <v>44.430084739865578</v>
      </c>
      <c r="BI19" s="298">
        <f t="shared" si="7"/>
        <v>7.6835585592707825E-3</v>
      </c>
      <c r="BJ19" s="294">
        <f>'Data Sources'!$I11</f>
        <v>103</v>
      </c>
      <c r="BK19" s="295">
        <f t="shared" si="25"/>
        <v>4.407359863072309E-2</v>
      </c>
      <c r="BL19" s="299">
        <f>'CostData&amp;Analysis'!$M16/BG19</f>
        <v>8.7178166686185166E-2</v>
      </c>
      <c r="BM19" s="297">
        <f>$AI19*CommercialCBSAData!$D$34/'SavingsData&amp;Analysis-Ind'!$C18</f>
        <v>634.71549628379387</v>
      </c>
      <c r="BN19" s="292">
        <f t="shared" si="26"/>
        <v>12.694309925675878</v>
      </c>
      <c r="BO19" s="298">
        <f t="shared" si="8"/>
        <v>7.6835585592707825E-3</v>
      </c>
      <c r="BP19" s="294">
        <f>'Data Sources'!$I11</f>
        <v>103</v>
      </c>
      <c r="BQ19" s="295">
        <f t="shared" si="27"/>
        <v>4.407359863072309E-2</v>
      </c>
      <c r="BR19" s="299">
        <f>'CostData&amp;Analysis'!$M16/BM19</f>
        <v>0.30512358340164814</v>
      </c>
      <c r="BS19" s="297">
        <f>$AI19*CommercialCBSAData!$D$35/'SavingsData&amp;Analysis-Ind'!$C18</f>
        <v>2221.5042369932789</v>
      </c>
      <c r="BT19" s="292">
        <f t="shared" si="28"/>
        <v>44.430084739865578</v>
      </c>
      <c r="BU19" s="298">
        <f t="shared" si="9"/>
        <v>7.6835585592707825E-3</v>
      </c>
      <c r="BV19" s="294">
        <f>'Data Sources'!$I11</f>
        <v>103</v>
      </c>
      <c r="BW19" s="295">
        <f t="shared" si="29"/>
        <v>4.407359863072309E-2</v>
      </c>
      <c r="BX19" s="299">
        <f>'CostData&amp;Analysis'!$M16/BS19</f>
        <v>8.7178166686185166E-2</v>
      </c>
      <c r="BY19" s="297">
        <f>$AI19*CommercialCBSAData!$D$36/'SavingsData&amp;Analysis-Ind'!$C18</f>
        <v>952.07324442569097</v>
      </c>
      <c r="BZ19" s="292">
        <f t="shared" si="30"/>
        <v>19.041464888513818</v>
      </c>
      <c r="CA19" s="298">
        <f t="shared" si="10"/>
        <v>7.6835585592707825E-3</v>
      </c>
      <c r="CB19" s="294">
        <f>'Data Sources'!$I11</f>
        <v>103</v>
      </c>
      <c r="CC19" s="295">
        <f t="shared" si="31"/>
        <v>4.407359863072309E-2</v>
      </c>
      <c r="CD19" s="299">
        <f>'CostData&amp;Analysis'!$M16/BY19</f>
        <v>0.20341572226776539</v>
      </c>
      <c r="CE19" s="297">
        <f>$AI19*CommercialCBSAData!$D$37/'SavingsData&amp;Analysis-Ind'!$C18</f>
        <v>634.71549628379387</v>
      </c>
      <c r="CF19" s="292">
        <f t="shared" si="32"/>
        <v>12.694309925675878</v>
      </c>
      <c r="CG19" s="298">
        <f t="shared" si="11"/>
        <v>7.6835585592707825E-3</v>
      </c>
      <c r="CH19" s="294">
        <f>'Data Sources'!$I11</f>
        <v>103</v>
      </c>
      <c r="CI19" s="295">
        <f t="shared" si="33"/>
        <v>4.407359863072309E-2</v>
      </c>
      <c r="CJ19" s="299">
        <f>'CostData&amp;Analysis'!$M16/CE19</f>
        <v>0.30512358340164814</v>
      </c>
      <c r="CK19" s="297">
        <f>$AI19*CommercialCBSAData!$D$38/'SavingsData&amp;Analysis-Ind'!$C18</f>
        <v>634.71549628379387</v>
      </c>
      <c r="CL19" s="292">
        <f t="shared" si="34"/>
        <v>12.694309925675878</v>
      </c>
      <c r="CM19" s="298">
        <f t="shared" si="12"/>
        <v>7.6835585592707825E-3</v>
      </c>
      <c r="CN19" s="294">
        <f>'Data Sources'!$I11</f>
        <v>103</v>
      </c>
      <c r="CO19" s="295">
        <f t="shared" si="35"/>
        <v>4.407359863072309E-2</v>
      </c>
      <c r="CP19" s="299">
        <f>'CostData&amp;Analysis'!$M16/CK19</f>
        <v>0.30512358340164814</v>
      </c>
      <c r="CQ19" s="297">
        <f>$AI19*CommercialCBSAData!$D$39/'SavingsData&amp;Analysis-Ind'!$C18</f>
        <v>793.39437035474248</v>
      </c>
      <c r="CR19" s="292">
        <f t="shared" si="36"/>
        <v>15.86788740709485</v>
      </c>
      <c r="CS19" s="298">
        <f t="shared" si="13"/>
        <v>7.6835585592707825E-3</v>
      </c>
      <c r="CT19" s="294">
        <f>'Data Sources'!$I11</f>
        <v>103</v>
      </c>
      <c r="CU19" s="295">
        <f t="shared" si="37"/>
        <v>4.407359863072309E-2</v>
      </c>
      <c r="CV19" s="299">
        <f>'CostData&amp;Analysis'!$M16/CQ19</f>
        <v>0.24409886672131845</v>
      </c>
    </row>
    <row r="20" spans="1:100">
      <c r="A20" s="263">
        <v>60</v>
      </c>
      <c r="B20" s="280">
        <f>'Data Sources'!C70</f>
        <v>0.78</v>
      </c>
      <c r="C20" s="281">
        <f>'Data Sources'!I40</f>
        <v>5829</v>
      </c>
      <c r="D20" s="282">
        <v>6.0000000000000001E-3</v>
      </c>
      <c r="E20" s="283">
        <f>'Motor Efficiencies'!C12*'Data Sources'!$D12+'Motor Efficiencies'!C37*'Data Sources'!$F12+'Motor Efficiencies'!C62*'Data Sources'!$H12</f>
        <v>0.91328378378378383</v>
      </c>
      <c r="F20" s="284">
        <f>'Motor Efficiencies'!D12*'Data Sources'!$D12+'Motor Efficiencies'!D37*'Data Sources'!$F12+'Motor Efficiencies'!D62*'Data Sources'!$H12</f>
        <v>0.91760810810810822</v>
      </c>
      <c r="G20" s="284">
        <f>'Motor Efficiencies'!E12*'Data Sources'!$D12+'Motor Efficiencies'!E37*'Data Sources'!$F12+'Motor Efficiencies'!E62*'Data Sources'!$H12</f>
        <v>0.90881081081081083</v>
      </c>
      <c r="H20" s="284">
        <f>'Motor Efficiencies'!F12*'Data Sources'!$D12+'Motor Efficiencies'!F37*'Data Sources'!$F12+'Motor Efficiencies'!F62*'Data Sources'!$H12</f>
        <v>0.91328378378378383</v>
      </c>
      <c r="I20" s="284">
        <f>'Motor Efficiencies'!G12*'Data Sources'!$D12+'Motor Efficiencies'!G37*'Data Sources'!$F12+'Motor Efficiencies'!G62*'Data Sources'!$H12</f>
        <v>0.92172972972972977</v>
      </c>
      <c r="J20" s="285">
        <f>'Motor Efficiencies'!H12*'Data Sources'!$D12+'Motor Efficiencies'!H37*'Data Sources'!$F12+'Motor Efficiencies'!H62*'Data Sources'!$H12</f>
        <v>0.90056756756756762</v>
      </c>
      <c r="K20" s="286">
        <f t="shared" si="0"/>
        <v>0.90728378378378383</v>
      </c>
      <c r="L20" s="282">
        <f t="shared" si="0"/>
        <v>0.91160810810810822</v>
      </c>
      <c r="M20" s="282">
        <f t="shared" si="0"/>
        <v>0.90281081081081083</v>
      </c>
      <c r="N20" s="282">
        <f t="shared" si="0"/>
        <v>0.90728378378378383</v>
      </c>
      <c r="O20" s="282">
        <f t="shared" si="0"/>
        <v>0.91572972972972977</v>
      </c>
      <c r="P20" s="287">
        <f t="shared" si="0"/>
        <v>0.89456756756756761</v>
      </c>
      <c r="Q20" s="288">
        <f t="shared" si="1"/>
        <v>222829.65581285232</v>
      </c>
      <c r="R20" s="289">
        <f t="shared" si="1"/>
        <v>221779.54771954106</v>
      </c>
      <c r="S20" s="289">
        <f t="shared" si="1"/>
        <v>223926.37585201924</v>
      </c>
      <c r="T20" s="289">
        <f t="shared" si="1"/>
        <v>222829.65581285232</v>
      </c>
      <c r="U20" s="289">
        <f t="shared" si="1"/>
        <v>220787.83469387752</v>
      </c>
      <c r="V20" s="290">
        <f t="shared" si="1"/>
        <v>225976.06057441252</v>
      </c>
      <c r="W20" s="288">
        <f t="shared" si="2"/>
        <v>224303.26082902635</v>
      </c>
      <c r="X20" s="289">
        <f t="shared" si="2"/>
        <v>223239.25093464175</v>
      </c>
      <c r="Y20" s="289">
        <f t="shared" si="2"/>
        <v>225414.57054244998</v>
      </c>
      <c r="Z20" s="289">
        <f t="shared" si="2"/>
        <v>224303.26082902635</v>
      </c>
      <c r="AA20" s="289">
        <f t="shared" si="2"/>
        <v>222234.4700548964</v>
      </c>
      <c r="AB20" s="290">
        <f t="shared" si="2"/>
        <v>227491.71619686391</v>
      </c>
      <c r="AC20" s="288">
        <f t="shared" si="3"/>
        <v>1473.6050161740277</v>
      </c>
      <c r="AD20" s="289">
        <f t="shared" si="3"/>
        <v>1459.7032151006861</v>
      </c>
      <c r="AE20" s="289">
        <f t="shared" si="3"/>
        <v>1488.1946904307406</v>
      </c>
      <c r="AF20" s="289">
        <f t="shared" si="3"/>
        <v>1473.6050161740277</v>
      </c>
      <c r="AG20" s="289">
        <f t="shared" si="3"/>
        <v>1446.6353610188817</v>
      </c>
      <c r="AH20" s="289">
        <f t="shared" si="3"/>
        <v>1515.6556224513915</v>
      </c>
      <c r="AI20" s="291">
        <f t="shared" si="14"/>
        <v>1476.2331535582925</v>
      </c>
      <c r="AJ20" s="292">
        <f t="shared" si="15"/>
        <v>24.60388589263821</v>
      </c>
      <c r="AK20" s="293">
        <f t="shared" si="16"/>
        <v>6.575714551044021E-3</v>
      </c>
      <c r="AL20" s="294">
        <f>'Data Sources'!$I12</f>
        <v>74</v>
      </c>
      <c r="AM20" s="295">
        <f t="shared" si="17"/>
        <v>3.1664527171587464E-2</v>
      </c>
      <c r="AN20" s="296">
        <f>'CostData&amp;Analysis'!$M17/AI20</f>
        <v>0.16031794577720226</v>
      </c>
      <c r="AO20" s="297">
        <f>$AI20*CommercialCBSAData!$D$30/'SavingsData&amp;Analysis-Ind'!$C19</f>
        <v>660.27632900617209</v>
      </c>
      <c r="AP20" s="292">
        <f t="shared" si="18"/>
        <v>11.004605483436201</v>
      </c>
      <c r="AQ20" s="298">
        <f t="shared" si="4"/>
        <v>6.575714551044021E-3</v>
      </c>
      <c r="AR20" s="294">
        <f>'Data Sources'!$I12</f>
        <v>74</v>
      </c>
      <c r="AS20" s="295">
        <f t="shared" si="19"/>
        <v>3.1664527171587464E-2</v>
      </c>
      <c r="AT20" s="299">
        <f>'CostData&amp;Analysis'!$M17/AO20</f>
        <v>0.35843578857792791</v>
      </c>
      <c r="AU20" s="297">
        <f>$AI20*CommercialCBSAData!$D$31/'SavingsData&amp;Analysis-Ind'!$C19</f>
        <v>1056.4421264098753</v>
      </c>
      <c r="AV20" s="292">
        <f t="shared" si="20"/>
        <v>17.607368773497921</v>
      </c>
      <c r="AW20" s="298">
        <f t="shared" si="5"/>
        <v>6.575714551044021E-3</v>
      </c>
      <c r="AX20" s="294">
        <f>'Data Sources'!$I12</f>
        <v>74</v>
      </c>
      <c r="AY20" s="295">
        <f t="shared" si="21"/>
        <v>3.1664527171587464E-2</v>
      </c>
      <c r="AZ20" s="299">
        <f>'CostData&amp;Analysis'!$M17/AU20</f>
        <v>0.22402236786120494</v>
      </c>
      <c r="BA20" s="297">
        <f>$AI20*CommercialCBSAData!$D$32/'SavingsData&amp;Analysis-Ind'!$C19</f>
        <v>1584.6631896148128</v>
      </c>
      <c r="BB20" s="292">
        <f t="shared" si="22"/>
        <v>26.41105316024688</v>
      </c>
      <c r="BC20" s="298">
        <f t="shared" si="6"/>
        <v>6.575714551044021E-3</v>
      </c>
      <c r="BD20" s="294">
        <f>'Data Sources'!$I12</f>
        <v>74</v>
      </c>
      <c r="BE20" s="295">
        <f t="shared" si="23"/>
        <v>3.1664527171587464E-2</v>
      </c>
      <c r="BF20" s="299">
        <f>'CostData&amp;Analysis'!$M17/BA20</f>
        <v>0.14934824524080331</v>
      </c>
      <c r="BG20" s="297">
        <f>$AI20*CommercialCBSAData!$D$33/'SavingsData&amp;Analysis-Ind'!$C19</f>
        <v>2218.5284654607381</v>
      </c>
      <c r="BH20" s="292">
        <f t="shared" si="24"/>
        <v>36.975474424345634</v>
      </c>
      <c r="BI20" s="298">
        <f t="shared" si="7"/>
        <v>6.575714551044021E-3</v>
      </c>
      <c r="BJ20" s="294">
        <f>'Data Sources'!$I12</f>
        <v>74</v>
      </c>
      <c r="BK20" s="295">
        <f t="shared" si="25"/>
        <v>3.1664527171587464E-2</v>
      </c>
      <c r="BL20" s="299">
        <f>'CostData&amp;Analysis'!$M17/BG20</f>
        <v>0.10667731802914521</v>
      </c>
      <c r="BM20" s="297">
        <f>$AI20*CommercialCBSAData!$D$34/'SavingsData&amp;Analysis-Ind'!$C19</f>
        <v>633.86527584592511</v>
      </c>
      <c r="BN20" s="292">
        <f t="shared" si="26"/>
        <v>10.564421264098751</v>
      </c>
      <c r="BO20" s="298">
        <f t="shared" si="8"/>
        <v>6.575714551044021E-3</v>
      </c>
      <c r="BP20" s="294">
        <f>'Data Sources'!$I12</f>
        <v>74</v>
      </c>
      <c r="BQ20" s="295">
        <f t="shared" si="27"/>
        <v>3.1664527171587464E-2</v>
      </c>
      <c r="BR20" s="299">
        <f>'CostData&amp;Analysis'!$M17/BM20</f>
        <v>0.37337061310200825</v>
      </c>
      <c r="BS20" s="297">
        <f>$AI20*CommercialCBSAData!$D$35/'SavingsData&amp;Analysis-Ind'!$C19</f>
        <v>2218.5284654607381</v>
      </c>
      <c r="BT20" s="292">
        <f t="shared" si="28"/>
        <v>36.975474424345634</v>
      </c>
      <c r="BU20" s="298">
        <f t="shared" si="9"/>
        <v>6.575714551044021E-3</v>
      </c>
      <c r="BV20" s="294">
        <f>'Data Sources'!$I12</f>
        <v>74</v>
      </c>
      <c r="BW20" s="295">
        <f t="shared" si="29"/>
        <v>3.1664527171587464E-2</v>
      </c>
      <c r="BX20" s="299">
        <f>'CostData&amp;Analysis'!$M17/BS20</f>
        <v>0.10667731802914521</v>
      </c>
      <c r="BY20" s="297">
        <f>$AI20*CommercialCBSAData!$D$36/'SavingsData&amp;Analysis-Ind'!$C19</f>
        <v>950.79791376888772</v>
      </c>
      <c r="BZ20" s="292">
        <f t="shared" si="30"/>
        <v>15.846631896148129</v>
      </c>
      <c r="CA20" s="298">
        <f t="shared" si="10"/>
        <v>6.575714551044021E-3</v>
      </c>
      <c r="CB20" s="294">
        <f>'Data Sources'!$I12</f>
        <v>74</v>
      </c>
      <c r="CC20" s="295">
        <f t="shared" si="31"/>
        <v>3.1664527171587464E-2</v>
      </c>
      <c r="CD20" s="299">
        <f>'CostData&amp;Analysis'!$M17/BY20</f>
        <v>0.24891374206800551</v>
      </c>
      <c r="CE20" s="297">
        <f>$AI20*CommercialCBSAData!$D$37/'SavingsData&amp;Analysis-Ind'!$C19</f>
        <v>633.86527584592511</v>
      </c>
      <c r="CF20" s="292">
        <f t="shared" si="32"/>
        <v>10.564421264098751</v>
      </c>
      <c r="CG20" s="298">
        <f t="shared" si="11"/>
        <v>6.575714551044021E-3</v>
      </c>
      <c r="CH20" s="294">
        <f>'Data Sources'!$I12</f>
        <v>74</v>
      </c>
      <c r="CI20" s="295">
        <f t="shared" si="33"/>
        <v>3.1664527171587464E-2</v>
      </c>
      <c r="CJ20" s="299">
        <f>'CostData&amp;Analysis'!$M17/CE20</f>
        <v>0.37337061310200825</v>
      </c>
      <c r="CK20" s="297">
        <f>$AI20*CommercialCBSAData!$D$38/'SavingsData&amp;Analysis-Ind'!$C19</f>
        <v>633.86527584592511</v>
      </c>
      <c r="CL20" s="292">
        <f t="shared" si="34"/>
        <v>10.564421264098751</v>
      </c>
      <c r="CM20" s="298">
        <f t="shared" si="12"/>
        <v>6.575714551044021E-3</v>
      </c>
      <c r="CN20" s="294">
        <f>'Data Sources'!$I12</f>
        <v>74</v>
      </c>
      <c r="CO20" s="295">
        <f t="shared" si="35"/>
        <v>3.1664527171587464E-2</v>
      </c>
      <c r="CP20" s="299">
        <f>'CostData&amp;Analysis'!$M17/CK20</f>
        <v>0.37337061310200825</v>
      </c>
      <c r="CQ20" s="297">
        <f>$AI20*CommercialCBSAData!$D$39/'SavingsData&amp;Analysis-Ind'!$C19</f>
        <v>792.33159480740642</v>
      </c>
      <c r="CR20" s="292">
        <f t="shared" si="36"/>
        <v>13.20552658012344</v>
      </c>
      <c r="CS20" s="298">
        <f t="shared" si="13"/>
        <v>6.575714551044021E-3</v>
      </c>
      <c r="CT20" s="294">
        <f>'Data Sources'!$I12</f>
        <v>74</v>
      </c>
      <c r="CU20" s="295">
        <f t="shared" si="37"/>
        <v>3.1664527171587464E-2</v>
      </c>
      <c r="CV20" s="299">
        <f>'CostData&amp;Analysis'!$M17/CQ20</f>
        <v>0.29869649048160662</v>
      </c>
    </row>
    <row r="21" spans="1:100">
      <c r="A21" s="263">
        <v>75</v>
      </c>
      <c r="B21" s="280">
        <f>B20</f>
        <v>0.78</v>
      </c>
      <c r="C21" s="281">
        <f>C20</f>
        <v>5829</v>
      </c>
      <c r="D21" s="282">
        <v>5.0000000000000001E-3</v>
      </c>
      <c r="E21" s="283">
        <f>'Motor Efficiencies'!C13*'Data Sources'!$D13+'Motor Efficiencies'!C38*'Data Sources'!$F13+'Motor Efficiencies'!C63*'Data Sources'!$H13</f>
        <v>0.91963675213675222</v>
      </c>
      <c r="F21" s="284">
        <f>'Motor Efficiencies'!D13*'Data Sources'!$D13+'Motor Efficiencies'!D38*'Data Sources'!$F13+'Motor Efficiencies'!D63*'Data Sources'!$H13</f>
        <v>0.9235427350427351</v>
      </c>
      <c r="G21" s="284">
        <f>'Motor Efficiencies'!E13*'Data Sources'!$D13+'Motor Efficiencies'!E38*'Data Sources'!$F13+'Motor Efficiencies'!E63*'Data Sources'!$H13</f>
        <v>0.9091111111111112</v>
      </c>
      <c r="H21" s="284">
        <f>'Motor Efficiencies'!F13*'Data Sources'!$D13+'Motor Efficiencies'!F38*'Data Sources'!$F13+'Motor Efficiencies'!F63*'Data Sources'!$H13</f>
        <v>0.92017521367521371</v>
      </c>
      <c r="I21" s="284">
        <f>'Motor Efficiencies'!G13*'Data Sources'!$D13+'Motor Efficiencies'!G38*'Data Sources'!$F13+'Motor Efficiencies'!G63*'Data Sources'!$H13</f>
        <v>0.92213247863247871</v>
      </c>
      <c r="J21" s="285">
        <f>'Motor Efficiencies'!H13*'Data Sources'!$D13+'Motor Efficiencies'!H38*'Data Sources'!$F13+'Motor Efficiencies'!H63*'Data Sources'!$H13</f>
        <v>0.91074358974358982</v>
      </c>
      <c r="K21" s="286">
        <f t="shared" si="0"/>
        <v>0.91463675213675222</v>
      </c>
      <c r="L21" s="282">
        <f t="shared" si="0"/>
        <v>0.91854273504273509</v>
      </c>
      <c r="M21" s="282">
        <f t="shared" si="0"/>
        <v>0.9041111111111112</v>
      </c>
      <c r="N21" s="282">
        <f t="shared" si="0"/>
        <v>0.91517521367521371</v>
      </c>
      <c r="O21" s="282">
        <f t="shared" si="0"/>
        <v>0.91713247863247871</v>
      </c>
      <c r="P21" s="287">
        <f t="shared" si="0"/>
        <v>0.90574358974358982</v>
      </c>
      <c r="Q21" s="288">
        <f t="shared" si="1"/>
        <v>276612.90004879294</v>
      </c>
      <c r="R21" s="289">
        <f t="shared" si="1"/>
        <v>275443.00804686529</v>
      </c>
      <c r="S21" s="289">
        <f t="shared" si="1"/>
        <v>279815.50977756048</v>
      </c>
      <c r="T21" s="289">
        <f t="shared" si="1"/>
        <v>276451.03369388031</v>
      </c>
      <c r="U21" s="289">
        <f t="shared" si="1"/>
        <v>275864.25475138915</v>
      </c>
      <c r="V21" s="290">
        <f t="shared" si="1"/>
        <v>279313.94946366735</v>
      </c>
      <c r="W21" s="288">
        <f t="shared" si="2"/>
        <v>278125.04626095085</v>
      </c>
      <c r="X21" s="289">
        <f t="shared" si="2"/>
        <v>276942.35585910425</v>
      </c>
      <c r="Y21" s="289">
        <f t="shared" si="2"/>
        <v>281362.97173405433</v>
      </c>
      <c r="Z21" s="289">
        <f t="shared" si="2"/>
        <v>277961.40585848305</v>
      </c>
      <c r="AA21" s="289">
        <f t="shared" si="2"/>
        <v>277368.20462329162</v>
      </c>
      <c r="AB21" s="290">
        <f t="shared" si="2"/>
        <v>280855.85355565621</v>
      </c>
      <c r="AC21" s="288">
        <f t="shared" si="3"/>
        <v>1512.1462121579098</v>
      </c>
      <c r="AD21" s="289">
        <f t="shared" si="3"/>
        <v>1499.3478122389643</v>
      </c>
      <c r="AE21" s="289">
        <f t="shared" si="3"/>
        <v>1547.4619564938475</v>
      </c>
      <c r="AF21" s="289">
        <f t="shared" si="3"/>
        <v>1510.3721646027407</v>
      </c>
      <c r="AG21" s="289">
        <f t="shared" si="3"/>
        <v>1503.9498719024705</v>
      </c>
      <c r="AH21" s="289">
        <f t="shared" si="3"/>
        <v>1541.9040919888648</v>
      </c>
      <c r="AI21" s="291">
        <f t="shared" si="14"/>
        <v>1519.1970182307996</v>
      </c>
      <c r="AJ21" s="292">
        <f t="shared" si="15"/>
        <v>20.255960243077329</v>
      </c>
      <c r="AK21" s="293">
        <f t="shared" si="16"/>
        <v>5.4496567011317896E-3</v>
      </c>
      <c r="AL21" s="294">
        <f>'Data Sources'!$I13</f>
        <v>234</v>
      </c>
      <c r="AM21" s="295">
        <f t="shared" si="17"/>
        <v>0.10012836970474955</v>
      </c>
      <c r="AN21" s="296">
        <f>'CostData&amp;Analysis'!$M18/AI21</f>
        <v>0.17245952753719559</v>
      </c>
      <c r="AO21" s="297">
        <f>$AI21*CommercialCBSAData!$D$30/'SavingsData&amp;Analysis-Ind'!$C20</f>
        <v>679.49282118256247</v>
      </c>
      <c r="AP21" s="292">
        <f t="shared" si="18"/>
        <v>9.0599042824341662</v>
      </c>
      <c r="AQ21" s="298">
        <f t="shared" si="4"/>
        <v>5.4496567011317896E-3</v>
      </c>
      <c r="AR21" s="294">
        <f>'Data Sources'!$I13</f>
        <v>234</v>
      </c>
      <c r="AS21" s="295">
        <f t="shared" si="19"/>
        <v>0.10012836970474955</v>
      </c>
      <c r="AT21" s="299">
        <f>'CostData&amp;Analysis'!$M18/AO21</f>
        <v>0.38558170422466798</v>
      </c>
      <c r="AU21" s="297">
        <f>$AI21*CommercialCBSAData!$D$31/'SavingsData&amp;Analysis-Ind'!$C20</f>
        <v>1087.1885138920998</v>
      </c>
      <c r="AV21" s="292">
        <f t="shared" si="20"/>
        <v>14.495846851894663</v>
      </c>
      <c r="AW21" s="298">
        <f t="shared" si="5"/>
        <v>5.4496567011317896E-3</v>
      </c>
      <c r="AX21" s="294">
        <f>'Data Sources'!$I13</f>
        <v>234</v>
      </c>
      <c r="AY21" s="295">
        <f t="shared" si="21"/>
        <v>0.10012836970474955</v>
      </c>
      <c r="AZ21" s="299">
        <f>'CostData&amp;Analysis'!$M18/AU21</f>
        <v>0.24098856514041753</v>
      </c>
      <c r="BA21" s="297">
        <f>$AI21*CommercialCBSAData!$D$32/'SavingsData&amp;Analysis-Ind'!$C20</f>
        <v>1630.7827708381496</v>
      </c>
      <c r="BB21" s="292">
        <f t="shared" si="22"/>
        <v>21.743770277841996</v>
      </c>
      <c r="BC21" s="298">
        <f t="shared" si="6"/>
        <v>5.4496567011317896E-3</v>
      </c>
      <c r="BD21" s="294">
        <f>'Data Sources'!$I13</f>
        <v>234</v>
      </c>
      <c r="BE21" s="295">
        <f t="shared" si="23"/>
        <v>0.10012836970474955</v>
      </c>
      <c r="BF21" s="299">
        <f>'CostData&amp;Analysis'!$M18/BA21</f>
        <v>0.16065904342694501</v>
      </c>
      <c r="BG21" s="297">
        <f>$AI21*CommercialCBSAData!$D$33/'SavingsData&amp;Analysis-Ind'!$C20</f>
        <v>2283.0958791734097</v>
      </c>
      <c r="BH21" s="292">
        <f t="shared" si="24"/>
        <v>30.441278388978795</v>
      </c>
      <c r="BI21" s="298">
        <f t="shared" si="7"/>
        <v>5.4496567011317896E-3</v>
      </c>
      <c r="BJ21" s="294">
        <f>'Data Sources'!$I13</f>
        <v>234</v>
      </c>
      <c r="BK21" s="295">
        <f t="shared" si="25"/>
        <v>0.10012836970474955</v>
      </c>
      <c r="BL21" s="299">
        <f>'CostData&amp;Analysis'!$M18/BG21</f>
        <v>0.114756459590675</v>
      </c>
      <c r="BM21" s="297">
        <f>$AI21*CommercialCBSAData!$D$34/'SavingsData&amp;Analysis-Ind'!$C20</f>
        <v>652.31310833525981</v>
      </c>
      <c r="BN21" s="292">
        <f t="shared" si="26"/>
        <v>8.6975081111367967</v>
      </c>
      <c r="BO21" s="298">
        <f t="shared" si="8"/>
        <v>5.4496567011317896E-3</v>
      </c>
      <c r="BP21" s="294">
        <f>'Data Sources'!$I13</f>
        <v>234</v>
      </c>
      <c r="BQ21" s="295">
        <f t="shared" si="27"/>
        <v>0.10012836970474955</v>
      </c>
      <c r="BR21" s="299">
        <f>'CostData&amp;Analysis'!$M18/BM21</f>
        <v>0.40164760856736254</v>
      </c>
      <c r="BS21" s="297">
        <f>$AI21*CommercialCBSAData!$D$35/'SavingsData&amp;Analysis-Ind'!$C20</f>
        <v>2283.0958791734097</v>
      </c>
      <c r="BT21" s="292">
        <f t="shared" si="28"/>
        <v>30.441278388978795</v>
      </c>
      <c r="BU21" s="298">
        <f t="shared" si="9"/>
        <v>5.4496567011317896E-3</v>
      </c>
      <c r="BV21" s="294">
        <f>'Data Sources'!$I13</f>
        <v>234</v>
      </c>
      <c r="BW21" s="295">
        <f t="shared" si="29"/>
        <v>0.10012836970474955</v>
      </c>
      <c r="BX21" s="299">
        <f>'CostData&amp;Analysis'!$M18/BS21</f>
        <v>0.114756459590675</v>
      </c>
      <c r="BY21" s="297">
        <f>$AI21*CommercialCBSAData!$D$36/'SavingsData&amp;Analysis-Ind'!$C20</f>
        <v>978.46966250288972</v>
      </c>
      <c r="BZ21" s="292">
        <f t="shared" si="30"/>
        <v>13.046262166705196</v>
      </c>
      <c r="CA21" s="298">
        <f t="shared" si="10"/>
        <v>5.4496567011317896E-3</v>
      </c>
      <c r="CB21" s="294">
        <f>'Data Sources'!$I13</f>
        <v>234</v>
      </c>
      <c r="CC21" s="295">
        <f t="shared" si="31"/>
        <v>0.10012836970474955</v>
      </c>
      <c r="CD21" s="299">
        <f>'CostData&amp;Analysis'!$M18/BY21</f>
        <v>0.26776507237824171</v>
      </c>
      <c r="CE21" s="297">
        <f>$AI21*CommercialCBSAData!$D$37/'SavingsData&amp;Analysis-Ind'!$C20</f>
        <v>652.31310833525981</v>
      </c>
      <c r="CF21" s="292">
        <f t="shared" si="32"/>
        <v>8.6975081111367967</v>
      </c>
      <c r="CG21" s="298">
        <f t="shared" si="11"/>
        <v>5.4496567011317896E-3</v>
      </c>
      <c r="CH21" s="294">
        <f>'Data Sources'!$I13</f>
        <v>234</v>
      </c>
      <c r="CI21" s="295">
        <f t="shared" si="33"/>
        <v>0.10012836970474955</v>
      </c>
      <c r="CJ21" s="299">
        <f>'CostData&amp;Analysis'!$M18/CE21</f>
        <v>0.40164760856736254</v>
      </c>
      <c r="CK21" s="297">
        <f>$AI21*CommercialCBSAData!$D$38/'SavingsData&amp;Analysis-Ind'!$C20</f>
        <v>652.31310833525981</v>
      </c>
      <c r="CL21" s="292">
        <f t="shared" si="34"/>
        <v>8.6975081111367967</v>
      </c>
      <c r="CM21" s="298">
        <f t="shared" si="12"/>
        <v>5.4496567011317896E-3</v>
      </c>
      <c r="CN21" s="294">
        <f>'Data Sources'!$I13</f>
        <v>234</v>
      </c>
      <c r="CO21" s="295">
        <f t="shared" si="35"/>
        <v>0.10012836970474955</v>
      </c>
      <c r="CP21" s="299">
        <f>'CostData&amp;Analysis'!$M18/CK21</f>
        <v>0.40164760856736254</v>
      </c>
      <c r="CQ21" s="297">
        <f>$AI21*CommercialCBSAData!$D$39/'SavingsData&amp;Analysis-Ind'!$C20</f>
        <v>815.39138541907482</v>
      </c>
      <c r="CR21" s="292">
        <f t="shared" si="36"/>
        <v>10.871885138920998</v>
      </c>
      <c r="CS21" s="298">
        <f t="shared" si="13"/>
        <v>5.4496567011317896E-3</v>
      </c>
      <c r="CT21" s="294">
        <f>'Data Sources'!$I13</f>
        <v>234</v>
      </c>
      <c r="CU21" s="295">
        <f t="shared" si="37"/>
        <v>0.10012836970474955</v>
      </c>
      <c r="CV21" s="299">
        <f>'CostData&amp;Analysis'!$M18/CQ21</f>
        <v>0.32131808685389002</v>
      </c>
    </row>
    <row r="22" spans="1:100">
      <c r="A22" s="263">
        <v>100</v>
      </c>
      <c r="B22" s="280">
        <f>B21</f>
        <v>0.78</v>
      </c>
      <c r="C22" s="281">
        <f>C21</f>
        <v>5829</v>
      </c>
      <c r="D22" s="282">
        <v>5.0000000000000001E-3</v>
      </c>
      <c r="E22" s="283">
        <f>'Motor Efficiencies'!C14*'Data Sources'!$D14+'Motor Efficiencies'!C39*'Data Sources'!$F14+'Motor Efficiencies'!C64*'Data Sources'!$H14</f>
        <v>0.92757485029940123</v>
      </c>
      <c r="F22" s="284">
        <f>'Motor Efficiencies'!D14*'Data Sources'!$D14+'Motor Efficiencies'!D39*'Data Sources'!$F14+'Motor Efficiencies'!D64*'Data Sources'!$H14</f>
        <v>0.92714371257485029</v>
      </c>
      <c r="G22" s="284">
        <f>'Motor Efficiencies'!E14*'Data Sources'!$D14+'Motor Efficiencies'!E39*'Data Sources'!$F14+'Motor Efficiencies'!E64*'Data Sources'!$H14</f>
        <v>0.91167065868263486</v>
      </c>
      <c r="H22" s="284">
        <f>'Motor Efficiencies'!F14*'Data Sources'!$D14+'Motor Efficiencies'!F39*'Data Sources'!$F14+'Motor Efficiencies'!F64*'Data Sources'!$H14</f>
        <v>0.92149101796407196</v>
      </c>
      <c r="I22" s="284">
        <f>'Motor Efficiencies'!G14*'Data Sources'!$D14+'Motor Efficiencies'!G39*'Data Sources'!$F14+'Motor Efficiencies'!G64*'Data Sources'!$H14</f>
        <v>0.92929341317365277</v>
      </c>
      <c r="J22" s="285">
        <f>'Motor Efficiencies'!H14*'Data Sources'!$D14+'Motor Efficiencies'!H39*'Data Sources'!$F14+'Motor Efficiencies'!H64*'Data Sources'!$H14</f>
        <v>0.9160359281437126</v>
      </c>
      <c r="K22" s="286">
        <f t="shared" si="0"/>
        <v>0.92257485029940123</v>
      </c>
      <c r="L22" s="282">
        <f t="shared" si="0"/>
        <v>0.92214371257485028</v>
      </c>
      <c r="M22" s="282">
        <f t="shared" si="0"/>
        <v>0.90667065868263486</v>
      </c>
      <c r="N22" s="282">
        <f t="shared" si="0"/>
        <v>0.91649101796407195</v>
      </c>
      <c r="O22" s="282">
        <f t="shared" si="0"/>
        <v>0.92429341317365277</v>
      </c>
      <c r="P22" s="287">
        <f t="shared" si="0"/>
        <v>0.91103592814371259</v>
      </c>
      <c r="Q22" s="288">
        <f t="shared" si="1"/>
        <v>365660.89722087723</v>
      </c>
      <c r="R22" s="289">
        <f t="shared" si="1"/>
        <v>365830.9358082579</v>
      </c>
      <c r="S22" s="289">
        <f t="shared" si="1"/>
        <v>372039.89046890283</v>
      </c>
      <c r="T22" s="289">
        <f t="shared" si="1"/>
        <v>368075.04944472952</v>
      </c>
      <c r="U22" s="289">
        <f t="shared" si="1"/>
        <v>364984.67243156856</v>
      </c>
      <c r="V22" s="290">
        <f t="shared" si="1"/>
        <v>370266.97488527757</v>
      </c>
      <c r="W22" s="288">
        <f t="shared" si="2"/>
        <v>367642.63830726291</v>
      </c>
      <c r="X22" s="289">
        <f t="shared" si="2"/>
        <v>367814.52540942084</v>
      </c>
      <c r="Y22" s="289">
        <f t="shared" si="2"/>
        <v>374091.5720078724</v>
      </c>
      <c r="Z22" s="289">
        <f t="shared" si="2"/>
        <v>370083.11631188984</v>
      </c>
      <c r="AA22" s="289">
        <f t="shared" si="2"/>
        <v>366959.07075156935</v>
      </c>
      <c r="AB22" s="290">
        <f t="shared" si="2"/>
        <v>372299.09548253944</v>
      </c>
      <c r="AC22" s="288">
        <f t="shared" si="3"/>
        <v>1981.7410863856785</v>
      </c>
      <c r="AD22" s="289">
        <f t="shared" si="3"/>
        <v>1983.5896011629375</v>
      </c>
      <c r="AE22" s="289">
        <f t="shared" si="3"/>
        <v>2051.6815389695694</v>
      </c>
      <c r="AF22" s="289">
        <f t="shared" si="3"/>
        <v>2008.0668671603198</v>
      </c>
      <c r="AG22" s="289">
        <f t="shared" si="3"/>
        <v>1974.3983200007933</v>
      </c>
      <c r="AH22" s="289">
        <f t="shared" si="3"/>
        <v>2032.1205972618773</v>
      </c>
      <c r="AI22" s="291">
        <f t="shared" si="14"/>
        <v>2005.2663351568626</v>
      </c>
      <c r="AJ22" s="292">
        <f t="shared" si="15"/>
        <v>20.052663351568626</v>
      </c>
      <c r="AK22" s="293">
        <f t="shared" si="16"/>
        <v>5.4223498739783558E-3</v>
      </c>
      <c r="AL22" s="294">
        <f>'Data Sources'!$I14</f>
        <v>167</v>
      </c>
      <c r="AM22" s="295">
        <f t="shared" si="17"/>
        <v>7.1459135643987926E-2</v>
      </c>
      <c r="AN22" s="296">
        <f>'CostData&amp;Analysis'!$M19/AI22</f>
        <v>0.1540942440325905</v>
      </c>
      <c r="AO22" s="297">
        <f>$AI22*CommercialCBSAData!$D$30/'SavingsData&amp;Analysis-Ind'!$C21</f>
        <v>896.89754715615868</v>
      </c>
      <c r="AP22" s="292">
        <f t="shared" si="18"/>
        <v>8.9689754715615866</v>
      </c>
      <c r="AQ22" s="298">
        <f t="shared" si="4"/>
        <v>5.4223498739783558E-3</v>
      </c>
      <c r="AR22" s="294">
        <f>'Data Sources'!$I14</f>
        <v>167</v>
      </c>
      <c r="AS22" s="295">
        <f t="shared" si="19"/>
        <v>7.1459135643987926E-2</v>
      </c>
      <c r="AT22" s="299">
        <f>'CostData&amp;Analysis'!$M19/AO22</f>
        <v>0.3445209555759885</v>
      </c>
      <c r="AU22" s="297">
        <f>$AI22*CommercialCBSAData!$D$31/'SavingsData&amp;Analysis-Ind'!$C21</f>
        <v>1435.036075449854</v>
      </c>
      <c r="AV22" s="292">
        <f t="shared" si="20"/>
        <v>14.35036075449854</v>
      </c>
      <c r="AW22" s="298">
        <f t="shared" si="5"/>
        <v>5.4223498739783558E-3</v>
      </c>
      <c r="AX22" s="294">
        <f>'Data Sources'!$I14</f>
        <v>167</v>
      </c>
      <c r="AY22" s="295">
        <f t="shared" si="21"/>
        <v>7.1459135643987926E-2</v>
      </c>
      <c r="AZ22" s="299">
        <f>'CostData&amp;Analysis'!$M19/AU22</f>
        <v>0.21532559723499278</v>
      </c>
      <c r="BA22" s="297">
        <f>$AI22*CommercialCBSAData!$D$32/'SavingsData&amp;Analysis-Ind'!$C21</f>
        <v>2152.5541131747809</v>
      </c>
      <c r="BB22" s="292">
        <f t="shared" si="22"/>
        <v>21.525541131747808</v>
      </c>
      <c r="BC22" s="298">
        <f t="shared" si="6"/>
        <v>5.4223498739783558E-3</v>
      </c>
      <c r="BD22" s="294">
        <f>'Data Sources'!$I14</f>
        <v>167</v>
      </c>
      <c r="BE22" s="295">
        <f t="shared" si="23"/>
        <v>7.1459135643987926E-2</v>
      </c>
      <c r="BF22" s="299">
        <f>'CostData&amp;Analysis'!$M19/BA22</f>
        <v>0.14355039815666187</v>
      </c>
      <c r="BG22" s="297">
        <f>$AI22*CommercialCBSAData!$D$33/'SavingsData&amp;Analysis-Ind'!$C21</f>
        <v>3013.5757584446933</v>
      </c>
      <c r="BH22" s="292">
        <f t="shared" si="24"/>
        <v>30.135757584446932</v>
      </c>
      <c r="BI22" s="298">
        <f t="shared" si="7"/>
        <v>5.4223498739783558E-3</v>
      </c>
      <c r="BJ22" s="294">
        <f>'Data Sources'!$I14</f>
        <v>167</v>
      </c>
      <c r="BK22" s="295">
        <f t="shared" si="25"/>
        <v>7.1459135643987926E-2</v>
      </c>
      <c r="BL22" s="299">
        <f>'CostData&amp;Analysis'!$M19/BG22</f>
        <v>0.10253599868332991</v>
      </c>
      <c r="BM22" s="297">
        <f>$AI22*CommercialCBSAData!$D$34/'SavingsData&amp;Analysis-Ind'!$C21</f>
        <v>861.02164526991226</v>
      </c>
      <c r="BN22" s="292">
        <f t="shared" si="26"/>
        <v>8.6102164526991221</v>
      </c>
      <c r="BO22" s="298">
        <f t="shared" si="8"/>
        <v>5.4223498739783558E-3</v>
      </c>
      <c r="BP22" s="294">
        <f>'Data Sources'!$I14</f>
        <v>167</v>
      </c>
      <c r="BQ22" s="295">
        <f t="shared" si="27"/>
        <v>7.1459135643987926E-2</v>
      </c>
      <c r="BR22" s="299">
        <f>'CostData&amp;Analysis'!$M19/BM22</f>
        <v>0.35887599539165471</v>
      </c>
      <c r="BS22" s="297">
        <f>$AI22*CommercialCBSAData!$D$35/'SavingsData&amp;Analysis-Ind'!$C21</f>
        <v>3013.5757584446933</v>
      </c>
      <c r="BT22" s="292">
        <f t="shared" si="28"/>
        <v>30.135757584446932</v>
      </c>
      <c r="BU22" s="298">
        <f t="shared" si="9"/>
        <v>5.4223498739783558E-3</v>
      </c>
      <c r="BV22" s="294">
        <f>'Data Sources'!$I14</f>
        <v>167</v>
      </c>
      <c r="BW22" s="295">
        <f t="shared" si="29"/>
        <v>7.1459135643987926E-2</v>
      </c>
      <c r="BX22" s="299">
        <f>'CostData&amp;Analysis'!$M19/BS22</f>
        <v>0.10253599868332991</v>
      </c>
      <c r="BY22" s="297">
        <f>$AI22*CommercialCBSAData!$D$36/'SavingsData&amp;Analysis-Ind'!$C21</f>
        <v>1291.5324679048686</v>
      </c>
      <c r="BZ22" s="292">
        <f t="shared" si="30"/>
        <v>12.915324679048686</v>
      </c>
      <c r="CA22" s="298">
        <f t="shared" si="10"/>
        <v>5.4223498739783558E-3</v>
      </c>
      <c r="CB22" s="294">
        <f>'Data Sources'!$I14</f>
        <v>167</v>
      </c>
      <c r="CC22" s="295">
        <f t="shared" si="31"/>
        <v>7.1459135643987926E-2</v>
      </c>
      <c r="CD22" s="299">
        <f>'CostData&amp;Analysis'!$M19/BY22</f>
        <v>0.23925066359443645</v>
      </c>
      <c r="CE22" s="297">
        <f>$AI22*CommercialCBSAData!$D$37/'SavingsData&amp;Analysis-Ind'!$C21</f>
        <v>861.02164526991226</v>
      </c>
      <c r="CF22" s="292">
        <f t="shared" si="32"/>
        <v>8.6102164526991221</v>
      </c>
      <c r="CG22" s="298">
        <f t="shared" si="11"/>
        <v>5.4223498739783558E-3</v>
      </c>
      <c r="CH22" s="294">
        <f>'Data Sources'!$I14</f>
        <v>167</v>
      </c>
      <c r="CI22" s="295">
        <f t="shared" si="33"/>
        <v>7.1459135643987926E-2</v>
      </c>
      <c r="CJ22" s="299">
        <f>'CostData&amp;Analysis'!$M19/CE22</f>
        <v>0.35887599539165471</v>
      </c>
      <c r="CK22" s="297">
        <f>$AI22*CommercialCBSAData!$D$38/'SavingsData&amp;Analysis-Ind'!$C21</f>
        <v>861.02164526991226</v>
      </c>
      <c r="CL22" s="292">
        <f t="shared" si="34"/>
        <v>8.6102164526991221</v>
      </c>
      <c r="CM22" s="298">
        <f t="shared" si="12"/>
        <v>5.4223498739783558E-3</v>
      </c>
      <c r="CN22" s="294">
        <f>'Data Sources'!$I14</f>
        <v>167</v>
      </c>
      <c r="CO22" s="295">
        <f t="shared" si="35"/>
        <v>7.1459135643987926E-2</v>
      </c>
      <c r="CP22" s="299">
        <f>'CostData&amp;Analysis'!$M19/CK22</f>
        <v>0.35887599539165471</v>
      </c>
      <c r="CQ22" s="297">
        <f>$AI22*CommercialCBSAData!$D$39/'SavingsData&amp;Analysis-Ind'!$C21</f>
        <v>1076.2770565873905</v>
      </c>
      <c r="CR22" s="292">
        <f t="shared" si="36"/>
        <v>10.762770565873904</v>
      </c>
      <c r="CS22" s="298">
        <f t="shared" si="13"/>
        <v>5.4223498739783558E-3</v>
      </c>
      <c r="CT22" s="294">
        <f>'Data Sources'!$I14</f>
        <v>167</v>
      </c>
      <c r="CU22" s="295">
        <f t="shared" si="37"/>
        <v>7.1459135643987926E-2</v>
      </c>
      <c r="CV22" s="299">
        <f>'CostData&amp;Analysis'!$M19/CQ22</f>
        <v>0.28710079631332375</v>
      </c>
    </row>
    <row r="23" spans="1:100">
      <c r="A23" s="263">
        <v>125</v>
      </c>
      <c r="B23" s="300">
        <f>'Data Sources'!C71</f>
        <v>0.8</v>
      </c>
      <c r="C23" s="281">
        <f>'Data Sources'!I41</f>
        <v>5922</v>
      </c>
      <c r="D23" s="282">
        <v>5.0000000000000001E-3</v>
      </c>
      <c r="E23" s="283">
        <f>'Motor Efficiencies'!C15*'Data Sources'!$D15+'Motor Efficiencies'!C40*'Data Sources'!$F15+'Motor Efficiencies'!C65*'Data Sources'!$H15</f>
        <v>0.92623893805309732</v>
      </c>
      <c r="F23" s="284">
        <f>'Motor Efficiencies'!D15*'Data Sources'!$D15+'Motor Efficiencies'!D40*'Data Sources'!$F15+'Motor Efficiencies'!D65*'Data Sources'!$H15</f>
        <v>0.9287345132743362</v>
      </c>
      <c r="G23" s="284">
        <f>'Motor Efficiencies'!E15*'Data Sources'!$D15+'Motor Efficiencies'!E40*'Data Sources'!$F15+'Motor Efficiencies'!E65*'Data Sources'!$H15</f>
        <v>0.91852212389380528</v>
      </c>
      <c r="H23" s="284">
        <f>'Motor Efficiencies'!F15*'Data Sources'!$D15+'Motor Efficiencies'!F40*'Data Sources'!$F15+'Motor Efficiencies'!F65*'Data Sources'!$H15</f>
        <v>0.92699115044247782</v>
      </c>
      <c r="I23" s="284">
        <f>'Motor Efficiencies'!G15*'Data Sources'!$D15+'Motor Efficiencies'!G40*'Data Sources'!$F15+'Motor Efficiencies'!G65*'Data Sources'!$H15</f>
        <v>0.9287345132743362</v>
      </c>
      <c r="J23" s="285">
        <f>'Motor Efficiencies'!H15*'Data Sources'!$D15+'Motor Efficiencies'!H40*'Data Sources'!$F15+'Motor Efficiencies'!H65*'Data Sources'!$H15</f>
        <v>0.91849557522123892</v>
      </c>
      <c r="K23" s="286">
        <f t="shared" si="0"/>
        <v>0.92123893805309731</v>
      </c>
      <c r="L23" s="282">
        <f t="shared" si="0"/>
        <v>0.9237345132743362</v>
      </c>
      <c r="M23" s="282">
        <f t="shared" si="0"/>
        <v>0.91352212389380527</v>
      </c>
      <c r="N23" s="282">
        <f t="shared" si="0"/>
        <v>0.92199115044247781</v>
      </c>
      <c r="O23" s="282">
        <f t="shared" si="0"/>
        <v>0.9237345132743362</v>
      </c>
      <c r="P23" s="287">
        <f t="shared" si="0"/>
        <v>0.91349557522123892</v>
      </c>
      <c r="Q23" s="288">
        <f t="shared" si="1"/>
        <v>476962.45736397081</v>
      </c>
      <c r="R23" s="289">
        <f t="shared" si="1"/>
        <v>475680.8255595683</v>
      </c>
      <c r="S23" s="289">
        <f t="shared" si="1"/>
        <v>480969.57983679062</v>
      </c>
      <c r="T23" s="289">
        <f t="shared" si="1"/>
        <v>476575.42338902154</v>
      </c>
      <c r="U23" s="289">
        <f t="shared" si="1"/>
        <v>475680.8255595683</v>
      </c>
      <c r="V23" s="290">
        <f t="shared" si="1"/>
        <v>480983.48203102429</v>
      </c>
      <c r="W23" s="288">
        <f t="shared" si="2"/>
        <v>479551.15850144101</v>
      </c>
      <c r="X23" s="289">
        <f t="shared" si="2"/>
        <v>478255.59579237807</v>
      </c>
      <c r="Y23" s="289">
        <f t="shared" si="2"/>
        <v>483602.08083078242</v>
      </c>
      <c r="Z23" s="289">
        <f t="shared" si="2"/>
        <v>479159.91361520387</v>
      </c>
      <c r="AA23" s="289">
        <f t="shared" si="2"/>
        <v>478255.59579237807</v>
      </c>
      <c r="AB23" s="290">
        <f t="shared" si="2"/>
        <v>483616.13562605972</v>
      </c>
      <c r="AC23" s="288">
        <f t="shared" si="3"/>
        <v>2588.7011374701979</v>
      </c>
      <c r="AD23" s="289">
        <f t="shared" si="3"/>
        <v>2574.7702328097657</v>
      </c>
      <c r="AE23" s="289">
        <f t="shared" si="3"/>
        <v>2632.5009939917945</v>
      </c>
      <c r="AF23" s="289">
        <f t="shared" si="3"/>
        <v>2584.4902261823299</v>
      </c>
      <c r="AG23" s="289">
        <f t="shared" si="3"/>
        <v>2574.7702328097657</v>
      </c>
      <c r="AH23" s="289">
        <f t="shared" si="3"/>
        <v>2632.65359503543</v>
      </c>
      <c r="AI23" s="291">
        <f t="shared" si="14"/>
        <v>2597.9810697165472</v>
      </c>
      <c r="AJ23" s="292">
        <f t="shared" si="15"/>
        <v>20.783848557732377</v>
      </c>
      <c r="AK23" s="293">
        <f t="shared" si="16"/>
        <v>5.4078779858946205E-3</v>
      </c>
      <c r="AL23" s="294">
        <f>'Data Sources'!$I15</f>
        <v>113</v>
      </c>
      <c r="AM23" s="295">
        <f t="shared" si="17"/>
        <v>4.835258878904572E-2</v>
      </c>
      <c r="AN23" s="296">
        <f>'CostData&amp;Analysis'!$M20/AI23</f>
        <v>0.12856136786109881</v>
      </c>
      <c r="AO23" s="297">
        <f>$AI23*CommercialCBSAData!$D$30/'SavingsData&amp;Analysis-Ind'!$C22</f>
        <v>1143.7534260222653</v>
      </c>
      <c r="AP23" s="292">
        <f t="shared" si="18"/>
        <v>9.1500274081781221</v>
      </c>
      <c r="AQ23" s="298">
        <f t="shared" si="4"/>
        <v>5.4078779858946205E-3</v>
      </c>
      <c r="AR23" s="294">
        <f>'Data Sources'!$I15</f>
        <v>113</v>
      </c>
      <c r="AS23" s="295">
        <f t="shared" si="19"/>
        <v>4.835258878904572E-2</v>
      </c>
      <c r="AT23" s="299">
        <f>'CostData&amp;Analysis'!$M20/AO23</f>
        <v>0.29202098319528713</v>
      </c>
      <c r="AU23" s="297">
        <f>$AI23*CommercialCBSAData!$D$31/'SavingsData&amp;Analysis-Ind'!$C22</f>
        <v>1830.0054816356246</v>
      </c>
      <c r="AV23" s="292">
        <f t="shared" si="20"/>
        <v>14.640043853084997</v>
      </c>
      <c r="AW23" s="298">
        <f t="shared" si="5"/>
        <v>5.4078779858946205E-3</v>
      </c>
      <c r="AX23" s="294">
        <f>'Data Sources'!$I15</f>
        <v>113</v>
      </c>
      <c r="AY23" s="295">
        <f t="shared" si="21"/>
        <v>4.835258878904572E-2</v>
      </c>
      <c r="AZ23" s="299">
        <f>'CostData&amp;Analysis'!$M20/AU23</f>
        <v>0.18251311449705443</v>
      </c>
      <c r="BA23" s="297">
        <f>$AI23*CommercialCBSAData!$D$32/'SavingsData&amp;Analysis-Ind'!$C22</f>
        <v>2745.0082224534362</v>
      </c>
      <c r="BB23" s="292">
        <f t="shared" si="22"/>
        <v>21.960065779627492</v>
      </c>
      <c r="BC23" s="298">
        <f t="shared" si="6"/>
        <v>5.4078779858946205E-3</v>
      </c>
      <c r="BD23" s="294">
        <f>'Data Sources'!$I15</f>
        <v>113</v>
      </c>
      <c r="BE23" s="295">
        <f t="shared" si="23"/>
        <v>4.835258878904572E-2</v>
      </c>
      <c r="BF23" s="299">
        <f>'CostData&amp;Analysis'!$M20/BA23</f>
        <v>0.12167540966470299</v>
      </c>
      <c r="BG23" s="297">
        <f>$AI23*CommercialCBSAData!$D$33/'SavingsData&amp;Analysis-Ind'!$C22</f>
        <v>3843.0115114348114</v>
      </c>
      <c r="BH23" s="292">
        <f t="shared" si="24"/>
        <v>30.744092091478493</v>
      </c>
      <c r="BI23" s="298">
        <f t="shared" si="7"/>
        <v>5.4078779858946205E-3</v>
      </c>
      <c r="BJ23" s="294">
        <f>'Data Sources'!$I15</f>
        <v>113</v>
      </c>
      <c r="BK23" s="295">
        <f t="shared" si="25"/>
        <v>4.835258878904572E-2</v>
      </c>
      <c r="BL23" s="299">
        <f>'CostData&amp;Analysis'!$M20/BG23</f>
        <v>8.6911006903359261E-2</v>
      </c>
      <c r="BM23" s="297">
        <f>$AI23*CommercialCBSAData!$D$34/'SavingsData&amp;Analysis-Ind'!$C22</f>
        <v>1098.0032889813745</v>
      </c>
      <c r="BN23" s="292">
        <f t="shared" si="26"/>
        <v>8.7840263118509956</v>
      </c>
      <c r="BO23" s="298">
        <f t="shared" si="8"/>
        <v>5.4078779858946205E-3</v>
      </c>
      <c r="BP23" s="294">
        <f>'Data Sources'!$I15</f>
        <v>113</v>
      </c>
      <c r="BQ23" s="295">
        <f t="shared" si="27"/>
        <v>4.835258878904572E-2</v>
      </c>
      <c r="BR23" s="299">
        <f>'CostData&amp;Analysis'!$M20/BM23</f>
        <v>0.30418852416175746</v>
      </c>
      <c r="BS23" s="297">
        <f>$AI23*CommercialCBSAData!$D$35/'SavingsData&amp;Analysis-Ind'!$C22</f>
        <v>3843.0115114348114</v>
      </c>
      <c r="BT23" s="292">
        <f t="shared" si="28"/>
        <v>30.744092091478493</v>
      </c>
      <c r="BU23" s="298">
        <f t="shared" si="9"/>
        <v>5.4078779858946205E-3</v>
      </c>
      <c r="BV23" s="294">
        <f>'Data Sources'!$I15</f>
        <v>113</v>
      </c>
      <c r="BW23" s="295">
        <f t="shared" si="29"/>
        <v>4.835258878904572E-2</v>
      </c>
      <c r="BX23" s="299">
        <f>'CostData&amp;Analysis'!$M20/BS23</f>
        <v>8.6911006903359261E-2</v>
      </c>
      <c r="BY23" s="297">
        <f>$AI23*CommercialCBSAData!$D$36/'SavingsData&amp;Analysis-Ind'!$C22</f>
        <v>1647.004933472062</v>
      </c>
      <c r="BZ23" s="292">
        <f t="shared" si="30"/>
        <v>13.176039467776496</v>
      </c>
      <c r="CA23" s="298">
        <f t="shared" si="10"/>
        <v>5.4078779858946205E-3</v>
      </c>
      <c r="CB23" s="294">
        <f>'Data Sources'!$I15</f>
        <v>113</v>
      </c>
      <c r="CC23" s="295">
        <f t="shared" si="31"/>
        <v>4.835258878904572E-2</v>
      </c>
      <c r="CD23" s="299">
        <f>'CostData&amp;Analysis'!$M20/BY23</f>
        <v>0.20279234944117161</v>
      </c>
      <c r="CE23" s="297">
        <f>$AI23*CommercialCBSAData!$D$37/'SavingsData&amp;Analysis-Ind'!$C22</f>
        <v>1098.0032889813745</v>
      </c>
      <c r="CF23" s="292">
        <f t="shared" si="32"/>
        <v>8.7840263118509956</v>
      </c>
      <c r="CG23" s="298">
        <f t="shared" si="11"/>
        <v>5.4078779858946205E-3</v>
      </c>
      <c r="CH23" s="294">
        <f>'Data Sources'!$I15</f>
        <v>113</v>
      </c>
      <c r="CI23" s="295">
        <f t="shared" si="33"/>
        <v>4.835258878904572E-2</v>
      </c>
      <c r="CJ23" s="299">
        <f>'CostData&amp;Analysis'!$M20/CE23</f>
        <v>0.30418852416175746</v>
      </c>
      <c r="CK23" s="297">
        <f>$AI23*CommercialCBSAData!$D$38/'SavingsData&amp;Analysis-Ind'!$C22</f>
        <v>1098.0032889813745</v>
      </c>
      <c r="CL23" s="292">
        <f t="shared" si="34"/>
        <v>8.7840263118509956</v>
      </c>
      <c r="CM23" s="298">
        <f t="shared" si="12"/>
        <v>5.4078779858946205E-3</v>
      </c>
      <c r="CN23" s="294">
        <f>'Data Sources'!$I15</f>
        <v>113</v>
      </c>
      <c r="CO23" s="295">
        <f t="shared" si="35"/>
        <v>4.835258878904572E-2</v>
      </c>
      <c r="CP23" s="299">
        <f>'CostData&amp;Analysis'!$M20/CK23</f>
        <v>0.30418852416175746</v>
      </c>
      <c r="CQ23" s="297">
        <f>$AI23*CommercialCBSAData!$D$39/'SavingsData&amp;Analysis-Ind'!$C22</f>
        <v>1372.5041112267181</v>
      </c>
      <c r="CR23" s="292">
        <f t="shared" si="36"/>
        <v>10.980032889813746</v>
      </c>
      <c r="CS23" s="298">
        <f t="shared" si="13"/>
        <v>5.4078779858946205E-3</v>
      </c>
      <c r="CT23" s="294">
        <f>'Data Sources'!$I15</f>
        <v>113</v>
      </c>
      <c r="CU23" s="295">
        <f t="shared" si="37"/>
        <v>4.835258878904572E-2</v>
      </c>
      <c r="CV23" s="299">
        <f>'CostData&amp;Analysis'!$M20/CQ23</f>
        <v>0.24335081932940597</v>
      </c>
    </row>
    <row r="24" spans="1:100">
      <c r="A24" s="263">
        <v>150</v>
      </c>
      <c r="B24" s="300">
        <f>B23</f>
        <v>0.8</v>
      </c>
      <c r="C24" s="281">
        <f>C23</f>
        <v>5922</v>
      </c>
      <c r="D24" s="282">
        <v>5.0000000000000001E-3</v>
      </c>
      <c r="E24" s="283">
        <f>'Motor Efficiencies'!C16*'Data Sources'!$D16+'Motor Efficiencies'!C41*'Data Sources'!$F16+'Motor Efficiencies'!C66*'Data Sources'!$H16</f>
        <v>0.93</v>
      </c>
      <c r="F24" s="284">
        <f>'Motor Efficiencies'!D16*'Data Sources'!$D16+'Motor Efficiencies'!D41*'Data Sources'!$F16+'Motor Efficiencies'!D66*'Data Sources'!$H16</f>
        <v>0.9325485714285715</v>
      </c>
      <c r="G24" s="284">
        <f>'Motor Efficiencies'!E16*'Data Sources'!$D16+'Motor Efficiencies'!E41*'Data Sources'!$F16+'Motor Efficiencies'!E66*'Data Sources'!$H16</f>
        <v>0.92086285714285721</v>
      </c>
      <c r="H24" s="284">
        <f>'Motor Efficiencies'!F16*'Data Sources'!$D16+'Motor Efficiencies'!F41*'Data Sources'!$F16+'Motor Efficiencies'!F66*'Data Sources'!$H16</f>
        <v>0.93496571428571429</v>
      </c>
      <c r="I24" s="284">
        <f>'Motor Efficiencies'!G16*'Data Sources'!$D16+'Motor Efficiencies'!G41*'Data Sources'!$F16+'Motor Efficiencies'!G66*'Data Sources'!$H16</f>
        <v>0.93415999999999999</v>
      </c>
      <c r="J24" s="285">
        <f>'Motor Efficiencies'!H16*'Data Sources'!$D16+'Motor Efficiencies'!H41*'Data Sources'!$F16+'Motor Efficiencies'!H66*'Data Sources'!$H16</f>
        <v>0.92100000000000004</v>
      </c>
      <c r="K24" s="286">
        <f t="shared" si="0"/>
        <v>0.92500000000000004</v>
      </c>
      <c r="L24" s="282">
        <f t="shared" si="0"/>
        <v>0.9275485714285715</v>
      </c>
      <c r="M24" s="282">
        <f t="shared" si="0"/>
        <v>0.9158628571428572</v>
      </c>
      <c r="N24" s="282">
        <f t="shared" si="0"/>
        <v>0.92996571428571428</v>
      </c>
      <c r="O24" s="282">
        <f t="shared" si="0"/>
        <v>0.92915999999999999</v>
      </c>
      <c r="P24" s="287">
        <f t="shared" si="0"/>
        <v>0.91600000000000004</v>
      </c>
      <c r="Q24" s="288">
        <f t="shared" si="1"/>
        <v>570040.25806451612</v>
      </c>
      <c r="R24" s="289">
        <f t="shared" si="1"/>
        <v>568482.38927424687</v>
      </c>
      <c r="S24" s="289">
        <f t="shared" si="1"/>
        <v>575696.40895805799</v>
      </c>
      <c r="T24" s="289">
        <f t="shared" si="1"/>
        <v>567012.70634828485</v>
      </c>
      <c r="U24" s="289">
        <f t="shared" si="1"/>
        <v>567501.75558790797</v>
      </c>
      <c r="V24" s="290">
        <f t="shared" si="1"/>
        <v>575610.68403908808</v>
      </c>
      <c r="W24" s="288">
        <f t="shared" si="2"/>
        <v>573121.55675675673</v>
      </c>
      <c r="X24" s="289">
        <f t="shared" si="2"/>
        <v>571546.82388600369</v>
      </c>
      <c r="Y24" s="289">
        <f t="shared" si="2"/>
        <v>578839.32716064784</v>
      </c>
      <c r="Z24" s="289">
        <f t="shared" si="2"/>
        <v>570061.27414835582</v>
      </c>
      <c r="AA24" s="289">
        <f t="shared" si="2"/>
        <v>570555.5986051918</v>
      </c>
      <c r="AB24" s="290">
        <f t="shared" si="2"/>
        <v>578752.66375545855</v>
      </c>
      <c r="AC24" s="288">
        <f t="shared" si="3"/>
        <v>3081.2986922406126</v>
      </c>
      <c r="AD24" s="289">
        <f t="shared" si="3"/>
        <v>3064.4346117568202</v>
      </c>
      <c r="AE24" s="289">
        <f t="shared" si="3"/>
        <v>3142.9182025898481</v>
      </c>
      <c r="AF24" s="289">
        <f t="shared" si="3"/>
        <v>3048.567800070974</v>
      </c>
      <c r="AG24" s="289">
        <f t="shared" si="3"/>
        <v>3053.8430172838271</v>
      </c>
      <c r="AH24" s="289">
        <f t="shared" si="3"/>
        <v>3141.9797163704643</v>
      </c>
      <c r="AI24" s="291">
        <f t="shared" si="14"/>
        <v>3088.8403400520911</v>
      </c>
      <c r="AJ24" s="292">
        <f t="shared" si="15"/>
        <v>20.592268933680607</v>
      </c>
      <c r="AK24" s="293">
        <f t="shared" si="16"/>
        <v>5.3830098272974651E-3</v>
      </c>
      <c r="AL24" s="294">
        <f>'Data Sources'!$I16</f>
        <v>175</v>
      </c>
      <c r="AM24" s="295">
        <f t="shared" si="17"/>
        <v>7.4882327770646032E-2</v>
      </c>
      <c r="AN24" s="296">
        <f>'CostData&amp;Analysis'!$M21/AI24</f>
        <v>0.13413879894042885</v>
      </c>
      <c r="AO24" s="297">
        <f>$AI24*CommercialCBSAData!$D$30/'SavingsData&amp;Analysis-Ind'!$C23</f>
        <v>1359.8527574166708</v>
      </c>
      <c r="AP24" s="292">
        <f t="shared" si="18"/>
        <v>9.0656850494444718</v>
      </c>
      <c r="AQ24" s="298">
        <f t="shared" si="4"/>
        <v>5.3830098272974651E-3</v>
      </c>
      <c r="AR24" s="294">
        <f>'Data Sources'!$I16</f>
        <v>175</v>
      </c>
      <c r="AS24" s="295">
        <f t="shared" si="19"/>
        <v>7.4882327770646032E-2</v>
      </c>
      <c r="AT24" s="299">
        <f>'CostData&amp;Analysis'!$M21/AO24</f>
        <v>0.30468985048090613</v>
      </c>
      <c r="AU24" s="297">
        <f>$AI24*CommercialCBSAData!$D$31/'SavingsData&amp;Analysis-Ind'!$C23</f>
        <v>2175.7644118666731</v>
      </c>
      <c r="AV24" s="292">
        <f t="shared" si="20"/>
        <v>14.505096079111153</v>
      </c>
      <c r="AW24" s="298">
        <f t="shared" si="5"/>
        <v>5.3830098272974651E-3</v>
      </c>
      <c r="AX24" s="294">
        <f>'Data Sources'!$I16</f>
        <v>175</v>
      </c>
      <c r="AY24" s="295">
        <f t="shared" si="21"/>
        <v>7.4882327770646032E-2</v>
      </c>
      <c r="AZ24" s="299">
        <f>'CostData&amp;Analysis'!$M21/AU24</f>
        <v>0.19043115655056633</v>
      </c>
      <c r="BA24" s="297">
        <f>$AI24*CommercialCBSAData!$D$32/'SavingsData&amp;Analysis-Ind'!$C23</f>
        <v>3263.6466178000092</v>
      </c>
      <c r="BB24" s="292">
        <f t="shared" si="22"/>
        <v>21.757644118666729</v>
      </c>
      <c r="BC24" s="298">
        <f t="shared" si="6"/>
        <v>5.3830098272974651E-3</v>
      </c>
      <c r="BD24" s="294">
        <f>'Data Sources'!$I16</f>
        <v>175</v>
      </c>
      <c r="BE24" s="295">
        <f t="shared" si="23"/>
        <v>7.4882327770646032E-2</v>
      </c>
      <c r="BF24" s="299">
        <f>'CostData&amp;Analysis'!$M21/BA24</f>
        <v>0.12695410436704424</v>
      </c>
      <c r="BG24" s="297">
        <f>$AI24*CommercialCBSAData!$D$33/'SavingsData&amp;Analysis-Ind'!$C23</f>
        <v>4569.1052649200128</v>
      </c>
      <c r="BH24" s="292">
        <f t="shared" si="24"/>
        <v>30.460701766133418</v>
      </c>
      <c r="BI24" s="298">
        <f t="shared" si="7"/>
        <v>5.3830098272974651E-3</v>
      </c>
      <c r="BJ24" s="294">
        <f>'Data Sources'!$I16</f>
        <v>175</v>
      </c>
      <c r="BK24" s="295">
        <f t="shared" si="25"/>
        <v>7.4882327770646032E-2</v>
      </c>
      <c r="BL24" s="299">
        <f>'CostData&amp;Analysis'!$M21/BG24</f>
        <v>9.0681503119317317E-2</v>
      </c>
      <c r="BM24" s="297">
        <f>$AI24*CommercialCBSAData!$D$34/'SavingsData&amp;Analysis-Ind'!$C23</f>
        <v>1305.4586471200037</v>
      </c>
      <c r="BN24" s="292">
        <f t="shared" si="26"/>
        <v>8.7030576474666912</v>
      </c>
      <c r="BO24" s="298">
        <f t="shared" si="8"/>
        <v>5.3830098272974651E-3</v>
      </c>
      <c r="BP24" s="294">
        <f>'Data Sources'!$I16</f>
        <v>175</v>
      </c>
      <c r="BQ24" s="295">
        <f t="shared" si="27"/>
        <v>7.4882327770646032E-2</v>
      </c>
      <c r="BR24" s="299">
        <f>'CostData&amp;Analysis'!$M21/BM24</f>
        <v>0.3173852609176106</v>
      </c>
      <c r="BS24" s="297">
        <f>$AI24*CommercialCBSAData!$D$35/'SavingsData&amp;Analysis-Ind'!$C23</f>
        <v>4569.1052649200128</v>
      </c>
      <c r="BT24" s="292">
        <f t="shared" si="28"/>
        <v>30.460701766133418</v>
      </c>
      <c r="BU24" s="298">
        <f t="shared" si="9"/>
        <v>5.3830098272974651E-3</v>
      </c>
      <c r="BV24" s="294">
        <f>'Data Sources'!$I16</f>
        <v>175</v>
      </c>
      <c r="BW24" s="295">
        <f t="shared" si="29"/>
        <v>7.4882327770646032E-2</v>
      </c>
      <c r="BX24" s="299">
        <f>'CostData&amp;Analysis'!$M21/BS24</f>
        <v>9.0681503119317317E-2</v>
      </c>
      <c r="BY24" s="297">
        <f>$AI24*CommercialCBSAData!$D$36/'SavingsData&amp;Analysis-Ind'!$C23</f>
        <v>1958.1879706800057</v>
      </c>
      <c r="BZ24" s="292">
        <f t="shared" si="30"/>
        <v>13.054586471200038</v>
      </c>
      <c r="CA24" s="298">
        <f t="shared" si="10"/>
        <v>5.3830098272974651E-3</v>
      </c>
      <c r="CB24" s="294">
        <f>'Data Sources'!$I16</f>
        <v>175</v>
      </c>
      <c r="CC24" s="295">
        <f t="shared" si="31"/>
        <v>7.4882327770646032E-2</v>
      </c>
      <c r="CD24" s="299">
        <f>'CostData&amp;Analysis'!$M21/BY24</f>
        <v>0.21159017394507371</v>
      </c>
      <c r="CE24" s="297">
        <f>$AI24*CommercialCBSAData!$D$37/'SavingsData&amp;Analysis-Ind'!$C23</f>
        <v>1305.4586471200037</v>
      </c>
      <c r="CF24" s="292">
        <f t="shared" si="32"/>
        <v>8.7030576474666912</v>
      </c>
      <c r="CG24" s="298">
        <f t="shared" si="11"/>
        <v>5.3830098272974651E-3</v>
      </c>
      <c r="CH24" s="294">
        <f>'Data Sources'!$I16</f>
        <v>175</v>
      </c>
      <c r="CI24" s="295">
        <f t="shared" si="33"/>
        <v>7.4882327770646032E-2</v>
      </c>
      <c r="CJ24" s="299">
        <f>'CostData&amp;Analysis'!$M21/CE24</f>
        <v>0.3173852609176106</v>
      </c>
      <c r="CK24" s="297">
        <f>$AI24*CommercialCBSAData!$D$38/'SavingsData&amp;Analysis-Ind'!$C23</f>
        <v>1305.4586471200037</v>
      </c>
      <c r="CL24" s="292">
        <f t="shared" si="34"/>
        <v>8.7030576474666912</v>
      </c>
      <c r="CM24" s="298">
        <f t="shared" si="12"/>
        <v>5.3830098272974651E-3</v>
      </c>
      <c r="CN24" s="294">
        <f>'Data Sources'!$I16</f>
        <v>175</v>
      </c>
      <c r="CO24" s="295">
        <f t="shared" si="35"/>
        <v>7.4882327770646032E-2</v>
      </c>
      <c r="CP24" s="299">
        <f>'CostData&amp;Analysis'!$M21/CK24</f>
        <v>0.3173852609176106</v>
      </c>
      <c r="CQ24" s="297">
        <f>$AI24*CommercialCBSAData!$D$39/'SavingsData&amp;Analysis-Ind'!$C23</f>
        <v>1631.8233089000046</v>
      </c>
      <c r="CR24" s="292">
        <f t="shared" si="36"/>
        <v>10.878822059333364</v>
      </c>
      <c r="CS24" s="298">
        <f t="shared" si="13"/>
        <v>5.3830098272974651E-3</v>
      </c>
      <c r="CT24" s="294">
        <f>'Data Sources'!$I16</f>
        <v>175</v>
      </c>
      <c r="CU24" s="295">
        <f t="shared" si="37"/>
        <v>7.4882327770646032E-2</v>
      </c>
      <c r="CV24" s="299">
        <f>'CostData&amp;Analysis'!$M21/CQ24</f>
        <v>0.25390820873408848</v>
      </c>
    </row>
    <row r="25" spans="1:100">
      <c r="A25" s="263">
        <v>200</v>
      </c>
      <c r="B25" s="300">
        <f>B24</f>
        <v>0.8</v>
      </c>
      <c r="C25" s="281">
        <f>C24</f>
        <v>5922</v>
      </c>
      <c r="D25" s="282">
        <v>5.0000000000000001E-3</v>
      </c>
      <c r="E25" s="283">
        <f>'Motor Efficiencies'!C17*'Data Sources'!$D17+'Motor Efficiencies'!C42*'Data Sources'!$F17+'Motor Efficiencies'!C67*'Data Sources'!$H17</f>
        <v>0.93235915492957755</v>
      </c>
      <c r="F25" s="284">
        <f>'Motor Efficiencies'!D17*'Data Sources'!$D17+'Motor Efficiencies'!D42*'Data Sources'!$F17+'Motor Efficiencies'!D67*'Data Sources'!$H17</f>
        <v>0.93408450704225343</v>
      </c>
      <c r="G25" s="284">
        <f>'Motor Efficiencies'!E17*'Data Sources'!$D17+'Motor Efficiencies'!E42*'Data Sources'!$F17+'Motor Efficiencies'!E67*'Data Sources'!$H17</f>
        <v>0.92088028169014091</v>
      </c>
      <c r="H25" s="284">
        <f>'Motor Efficiencies'!F17*'Data Sources'!$D17+'Motor Efficiencies'!F42*'Data Sources'!$F17+'Motor Efficiencies'!F67*'Data Sources'!$H17</f>
        <v>0.93084507042253528</v>
      </c>
      <c r="I25" s="284">
        <f>'Motor Efficiencies'!G17*'Data Sources'!$D17+'Motor Efficiencies'!G42*'Data Sources'!$F17+'Motor Efficiencies'!G67*'Data Sources'!$H17</f>
        <v>0.93827464788732384</v>
      </c>
      <c r="J25" s="285">
        <f>'Motor Efficiencies'!H17*'Data Sources'!$D17+'Motor Efficiencies'!H42*'Data Sources'!$F17+'Motor Efficiencies'!H67*'Data Sources'!$H17</f>
        <v>0.93799295774647884</v>
      </c>
      <c r="K25" s="286">
        <f t="shared" si="0"/>
        <v>0.92735915492957754</v>
      </c>
      <c r="L25" s="282">
        <f t="shared" si="0"/>
        <v>0.92908450704225343</v>
      </c>
      <c r="M25" s="282">
        <f t="shared" si="0"/>
        <v>0.91588028169014091</v>
      </c>
      <c r="N25" s="282">
        <f t="shared" si="0"/>
        <v>0.92584507042253528</v>
      </c>
      <c r="O25" s="282">
        <f t="shared" si="0"/>
        <v>0.93327464788732384</v>
      </c>
      <c r="P25" s="287">
        <f t="shared" si="0"/>
        <v>0.93299295774647883</v>
      </c>
      <c r="Q25" s="288">
        <f t="shared" si="1"/>
        <v>758130.50825182209</v>
      </c>
      <c r="R25" s="289">
        <f t="shared" si="1"/>
        <v>756730.16164053092</v>
      </c>
      <c r="S25" s="289">
        <f t="shared" si="1"/>
        <v>767580.68779872288</v>
      </c>
      <c r="T25" s="289">
        <f t="shared" si="1"/>
        <v>759363.66046300496</v>
      </c>
      <c r="U25" s="289">
        <f t="shared" si="1"/>
        <v>753350.76098622754</v>
      </c>
      <c r="V25" s="290">
        <f t="shared" si="1"/>
        <v>753577.00093847374</v>
      </c>
      <c r="W25" s="288">
        <f t="shared" si="2"/>
        <v>762218.08588677517</v>
      </c>
      <c r="X25" s="289">
        <f t="shared" si="2"/>
        <v>760802.6122943986</v>
      </c>
      <c r="Y25" s="289">
        <f t="shared" si="2"/>
        <v>771771.0863865288</v>
      </c>
      <c r="Z25" s="289">
        <f t="shared" si="2"/>
        <v>763464.58233817597</v>
      </c>
      <c r="AA25" s="289">
        <f t="shared" si="2"/>
        <v>757386.82241086604</v>
      </c>
      <c r="AB25" s="290">
        <f t="shared" si="2"/>
        <v>757615.49337660882</v>
      </c>
      <c r="AC25" s="288">
        <f t="shared" si="3"/>
        <v>4087.5776349530788</v>
      </c>
      <c r="AD25" s="289">
        <f t="shared" si="3"/>
        <v>4072.4506538676796</v>
      </c>
      <c r="AE25" s="289">
        <f t="shared" si="3"/>
        <v>4190.3985878059175</v>
      </c>
      <c r="AF25" s="289">
        <f t="shared" si="3"/>
        <v>4100.9218751710141</v>
      </c>
      <c r="AG25" s="289">
        <f t="shared" si="3"/>
        <v>4036.0614246384939</v>
      </c>
      <c r="AH25" s="289">
        <f t="shared" si="3"/>
        <v>4038.4924381350866</v>
      </c>
      <c r="AI25" s="291">
        <f t="shared" si="14"/>
        <v>4087.6504357618783</v>
      </c>
      <c r="AJ25" s="292">
        <f t="shared" si="15"/>
        <v>20.438252178809392</v>
      </c>
      <c r="AK25" s="293">
        <f t="shared" si="16"/>
        <v>5.3628942328114932E-3</v>
      </c>
      <c r="AL25" s="294">
        <f>'Data Sources'!$I17</f>
        <v>284</v>
      </c>
      <c r="AM25" s="295">
        <f t="shared" si="17"/>
        <v>0.12152332049636269</v>
      </c>
      <c r="AN25" s="296">
        <f>'CostData&amp;Analysis'!$M22/AI25</f>
        <v>0.11383882762142356</v>
      </c>
      <c r="AO25" s="297">
        <f>$AI25*CommercialCBSAData!$D$30/'SavingsData&amp;Analysis-Ind'!$C24</f>
        <v>1799.5759263920077</v>
      </c>
      <c r="AP25" s="292">
        <f t="shared" si="18"/>
        <v>8.9978796319600391</v>
      </c>
      <c r="AQ25" s="298">
        <f t="shared" si="4"/>
        <v>5.3628942328114932E-3</v>
      </c>
      <c r="AR25" s="294">
        <f>'Data Sources'!$I17</f>
        <v>284</v>
      </c>
      <c r="AS25" s="295">
        <f t="shared" si="19"/>
        <v>0.12152332049636269</v>
      </c>
      <c r="AT25" s="299">
        <f>'CostData&amp;Analysis'!$M22/AO25</f>
        <v>0.25857943891608171</v>
      </c>
      <c r="AU25" s="297">
        <f>$AI25*CommercialCBSAData!$D$31/'SavingsData&amp;Analysis-Ind'!$C24</f>
        <v>2879.3214822272121</v>
      </c>
      <c r="AV25" s="292">
        <f t="shared" si="20"/>
        <v>14.39660741113606</v>
      </c>
      <c r="AW25" s="298">
        <f t="shared" si="5"/>
        <v>5.3628942328114932E-3</v>
      </c>
      <c r="AX25" s="294">
        <f>'Data Sources'!$I17</f>
        <v>284</v>
      </c>
      <c r="AY25" s="295">
        <f t="shared" si="21"/>
        <v>0.12152332049636269</v>
      </c>
      <c r="AZ25" s="299">
        <f>'CostData&amp;Analysis'!$M22/AU25</f>
        <v>0.16161214932255108</v>
      </c>
      <c r="BA25" s="297">
        <f>$AI25*CommercialCBSAData!$D$32/'SavingsData&amp;Analysis-Ind'!$C24</f>
        <v>4318.9822233408177</v>
      </c>
      <c r="BB25" s="292">
        <f t="shared" si="22"/>
        <v>21.59491111670409</v>
      </c>
      <c r="BC25" s="298">
        <f t="shared" si="6"/>
        <v>5.3628942328114932E-3</v>
      </c>
      <c r="BD25" s="294">
        <f>'Data Sources'!$I17</f>
        <v>284</v>
      </c>
      <c r="BE25" s="295">
        <f t="shared" si="23"/>
        <v>0.12152332049636269</v>
      </c>
      <c r="BF25" s="299">
        <f>'CostData&amp;Analysis'!$M22/BA25</f>
        <v>0.10774143288170074</v>
      </c>
      <c r="BG25" s="297">
        <f>$AI25*CommercialCBSAData!$D$33/'SavingsData&amp;Analysis-Ind'!$C24</f>
        <v>6046.5751126771456</v>
      </c>
      <c r="BH25" s="292">
        <f t="shared" si="24"/>
        <v>30.232875563385729</v>
      </c>
      <c r="BI25" s="298">
        <f t="shared" si="7"/>
        <v>5.3628942328114932E-3</v>
      </c>
      <c r="BJ25" s="294">
        <f>'Data Sources'!$I17</f>
        <v>284</v>
      </c>
      <c r="BK25" s="295">
        <f t="shared" si="25"/>
        <v>0.12152332049636269</v>
      </c>
      <c r="BL25" s="299">
        <f>'CostData&amp;Analysis'!$M22/BG25</f>
        <v>7.6958166344071946E-2</v>
      </c>
      <c r="BM25" s="297">
        <f>$AI25*CommercialCBSAData!$D$34/'SavingsData&amp;Analysis-Ind'!$C24</f>
        <v>1727.5928893363273</v>
      </c>
      <c r="BN25" s="292">
        <f t="shared" si="26"/>
        <v>8.6379644466816359</v>
      </c>
      <c r="BO25" s="298">
        <f t="shared" si="8"/>
        <v>5.3628942328114932E-3</v>
      </c>
      <c r="BP25" s="294">
        <f>'Data Sources'!$I17</f>
        <v>284</v>
      </c>
      <c r="BQ25" s="295">
        <f t="shared" si="27"/>
        <v>0.12152332049636269</v>
      </c>
      <c r="BR25" s="299">
        <f>'CostData&amp;Analysis'!$M22/BM25</f>
        <v>0.26935358220425182</v>
      </c>
      <c r="BS25" s="297">
        <f>$AI25*CommercialCBSAData!$D$35/'SavingsData&amp;Analysis-Ind'!$C24</f>
        <v>6046.5751126771456</v>
      </c>
      <c r="BT25" s="292">
        <f t="shared" si="28"/>
        <v>30.232875563385729</v>
      </c>
      <c r="BU25" s="298">
        <f t="shared" si="9"/>
        <v>5.3628942328114932E-3</v>
      </c>
      <c r="BV25" s="294">
        <f>'Data Sources'!$I17</f>
        <v>284</v>
      </c>
      <c r="BW25" s="295">
        <f t="shared" si="29"/>
        <v>0.12152332049636269</v>
      </c>
      <c r="BX25" s="299">
        <f>'CostData&amp;Analysis'!$M22/BS25</f>
        <v>7.6958166344071946E-2</v>
      </c>
      <c r="BY25" s="297">
        <f>$AI25*CommercialCBSAData!$D$36/'SavingsData&amp;Analysis-Ind'!$C24</f>
        <v>2591.3893340044906</v>
      </c>
      <c r="BZ25" s="292">
        <f t="shared" si="30"/>
        <v>12.956946670022454</v>
      </c>
      <c r="CA25" s="298">
        <f t="shared" si="10"/>
        <v>5.3628942328114932E-3</v>
      </c>
      <c r="CB25" s="294">
        <f>'Data Sources'!$I17</f>
        <v>284</v>
      </c>
      <c r="CC25" s="295">
        <f t="shared" si="31"/>
        <v>0.12152332049636269</v>
      </c>
      <c r="CD25" s="299">
        <f>'CostData&amp;Analysis'!$M22/BY25</f>
        <v>0.17956905480283455</v>
      </c>
      <c r="CE25" s="297">
        <f>$AI25*CommercialCBSAData!$D$37/'SavingsData&amp;Analysis-Ind'!$C24</f>
        <v>1727.5928893363273</v>
      </c>
      <c r="CF25" s="292">
        <f t="shared" si="32"/>
        <v>8.6379644466816359</v>
      </c>
      <c r="CG25" s="298">
        <f t="shared" si="11"/>
        <v>5.3628942328114932E-3</v>
      </c>
      <c r="CH25" s="294">
        <f>'Data Sources'!$I17</f>
        <v>284</v>
      </c>
      <c r="CI25" s="295">
        <f t="shared" si="33"/>
        <v>0.12152332049636269</v>
      </c>
      <c r="CJ25" s="299">
        <f>'CostData&amp;Analysis'!$M22/CE25</f>
        <v>0.26935358220425182</v>
      </c>
      <c r="CK25" s="297">
        <f>$AI25*CommercialCBSAData!$D$38/'SavingsData&amp;Analysis-Ind'!$C24</f>
        <v>1727.5928893363273</v>
      </c>
      <c r="CL25" s="292">
        <f t="shared" si="34"/>
        <v>8.6379644466816359</v>
      </c>
      <c r="CM25" s="298">
        <f t="shared" si="12"/>
        <v>5.3628942328114932E-3</v>
      </c>
      <c r="CN25" s="294">
        <f>'Data Sources'!$I17</f>
        <v>284</v>
      </c>
      <c r="CO25" s="295">
        <f t="shared" si="35"/>
        <v>0.12152332049636269</v>
      </c>
      <c r="CP25" s="299">
        <f>'CostData&amp;Analysis'!$M22/CK25</f>
        <v>0.26935358220425182</v>
      </c>
      <c r="CQ25" s="297">
        <f>$AI25*CommercialCBSAData!$D$39/'SavingsData&amp;Analysis-Ind'!$C24</f>
        <v>2159.4911116704088</v>
      </c>
      <c r="CR25" s="292">
        <f t="shared" si="36"/>
        <v>10.797455558352045</v>
      </c>
      <c r="CS25" s="298">
        <f t="shared" si="13"/>
        <v>5.3628942328114932E-3</v>
      </c>
      <c r="CT25" s="294">
        <f>'Data Sources'!$I17</f>
        <v>284</v>
      </c>
      <c r="CU25" s="295">
        <f t="shared" si="37"/>
        <v>0.12152332049636269</v>
      </c>
      <c r="CV25" s="299">
        <f>'CostData&amp;Analysis'!$M22/CQ25</f>
        <v>0.21548286576340148</v>
      </c>
    </row>
    <row r="26" spans="1:100">
      <c r="A26" s="263">
        <v>250</v>
      </c>
      <c r="B26" s="300">
        <f>'Data Sources'!C72</f>
        <v>0.82</v>
      </c>
      <c r="C26" s="281">
        <f>'Data Sources'!I42</f>
        <v>5743</v>
      </c>
      <c r="D26" s="282">
        <v>5.0000000000000001E-3</v>
      </c>
      <c r="E26" s="283">
        <f>'Motor Efficiencies'!C18*'Data Sources'!$D18+'Motor Efficiencies'!C43*'Data Sources'!$F18+'Motor Efficiencies'!C68*'Data Sources'!$H18</f>
        <v>0.94188636363636347</v>
      </c>
      <c r="F26" s="284">
        <f>'Motor Efficiencies'!D18*'Data Sources'!$D18+'Motor Efficiencies'!D43*'Data Sources'!$F18+'Motor Efficiencies'!D68*'Data Sources'!$H18</f>
        <v>0.94495454545454538</v>
      </c>
      <c r="G26" s="284">
        <f>'Motor Efficiencies'!E18*'Data Sources'!$D18+'Motor Efficiencies'!E43*'Data Sources'!$F18+'Motor Efficiencies'!E68*'Data Sources'!$H18</f>
        <v>0.93136363636363639</v>
      </c>
      <c r="H26" s="284">
        <f>'Motor Efficiencies'!F18*'Data Sources'!$D18+'Motor Efficiencies'!F43*'Data Sources'!$F18+'Motor Efficiencies'!F68*'Data Sources'!$H18</f>
        <v>0.94495454545454538</v>
      </c>
      <c r="I26" s="284">
        <f>'Motor Efficiencies'!G18*'Data Sources'!$D18+'Motor Efficiencies'!G43*'Data Sources'!$F18+'Motor Efficiencies'!G68*'Data Sources'!$H18</f>
        <v>0.94336363636363618</v>
      </c>
      <c r="J26" s="285">
        <f>'Motor Efficiencies'!H18*'Data Sources'!$D18+'Motor Efficiencies'!H43*'Data Sources'!$F18+'Motor Efficiencies'!H68*'Data Sources'!$H18</f>
        <v>0.94774999999999987</v>
      </c>
      <c r="K26" s="286">
        <f t="shared" si="0"/>
        <v>0.93688636363636346</v>
      </c>
      <c r="L26" s="282">
        <f t="shared" si="0"/>
        <v>0.93995454545454538</v>
      </c>
      <c r="M26" s="282">
        <f t="shared" si="0"/>
        <v>0.92636363636363639</v>
      </c>
      <c r="N26" s="282">
        <f t="shared" si="0"/>
        <v>0.93995454545454538</v>
      </c>
      <c r="O26" s="282">
        <f t="shared" si="0"/>
        <v>0.93836363636363618</v>
      </c>
      <c r="P26" s="287">
        <f t="shared" si="0"/>
        <v>0.94274999999999987</v>
      </c>
      <c r="Q26" s="288">
        <f t="shared" si="1"/>
        <v>932465.97881427512</v>
      </c>
      <c r="R26" s="289">
        <f t="shared" si="1"/>
        <v>929438.34624080046</v>
      </c>
      <c r="S26" s="289">
        <f t="shared" si="1"/>
        <v>943001.16056612972</v>
      </c>
      <c r="T26" s="289">
        <f t="shared" si="1"/>
        <v>929438.34624080046</v>
      </c>
      <c r="U26" s="289">
        <f t="shared" si="1"/>
        <v>931005.77141755808</v>
      </c>
      <c r="V26" s="290">
        <f t="shared" si="1"/>
        <v>926696.90319177008</v>
      </c>
      <c r="W26" s="288">
        <f t="shared" si="2"/>
        <v>937442.38798728876</v>
      </c>
      <c r="X26" s="289">
        <f t="shared" si="2"/>
        <v>934382.40630591416</v>
      </c>
      <c r="Y26" s="289">
        <f t="shared" si="2"/>
        <v>948090.96074582904</v>
      </c>
      <c r="Z26" s="289">
        <f t="shared" si="2"/>
        <v>934382.40630591416</v>
      </c>
      <c r="AA26" s="289">
        <f t="shared" si="2"/>
        <v>935966.56558806438</v>
      </c>
      <c r="AB26" s="290">
        <f t="shared" si="2"/>
        <v>931611.76345796871</v>
      </c>
      <c r="AC26" s="288">
        <f t="shared" si="3"/>
        <v>4976.4091730136424</v>
      </c>
      <c r="AD26" s="289">
        <f t="shared" si="3"/>
        <v>4944.0600651137065</v>
      </c>
      <c r="AE26" s="289">
        <f t="shared" si="3"/>
        <v>5089.8001796993194</v>
      </c>
      <c r="AF26" s="289">
        <f t="shared" si="3"/>
        <v>4944.0600651137065</v>
      </c>
      <c r="AG26" s="289">
        <f t="shared" si="3"/>
        <v>4960.7941705062985</v>
      </c>
      <c r="AH26" s="289">
        <f t="shared" si="3"/>
        <v>4914.860266198637</v>
      </c>
      <c r="AI26" s="291">
        <f t="shared" si="14"/>
        <v>4971.663986607552</v>
      </c>
      <c r="AJ26" s="292">
        <f t="shared" si="15"/>
        <v>19.886655946430206</v>
      </c>
      <c r="AK26" s="293">
        <f t="shared" si="16"/>
        <v>5.3060546546391226E-3</v>
      </c>
      <c r="AL26" s="294">
        <f>'Data Sources'!$I18</f>
        <v>132</v>
      </c>
      <c r="AM26" s="295">
        <f t="shared" si="17"/>
        <v>5.6482670089858716E-2</v>
      </c>
      <c r="AN26" s="296">
        <f>'CostData&amp;Analysis'!$M23/AI26</f>
        <v>0.10425751513569637</v>
      </c>
      <c r="AO26" s="297">
        <f>$AI26*CommercialCBSAData!$D$30/'SavingsData&amp;Analysis-Ind'!$C25</f>
        <v>2256.9803675427929</v>
      </c>
      <c r="AP26" s="292">
        <f t="shared" si="18"/>
        <v>9.0279214701711723</v>
      </c>
      <c r="AQ26" s="298">
        <f t="shared" si="4"/>
        <v>5.3060546546391226E-3</v>
      </c>
      <c r="AR26" s="294">
        <f>'Data Sources'!$I18</f>
        <v>132</v>
      </c>
      <c r="AS26" s="295">
        <f t="shared" si="19"/>
        <v>5.6482670089858716E-2</v>
      </c>
      <c r="AT26" s="299">
        <f>'CostData&amp;Analysis'!$M23/AO26</f>
        <v>0.22965788306685642</v>
      </c>
      <c r="AU26" s="297">
        <f>$AI26*CommercialCBSAData!$D$31/'SavingsData&amp;Analysis-Ind'!$C25</f>
        <v>3611.168588068469</v>
      </c>
      <c r="AV26" s="292">
        <f t="shared" si="20"/>
        <v>14.444674352273877</v>
      </c>
      <c r="AW26" s="298">
        <f t="shared" si="5"/>
        <v>5.3060546546391226E-3</v>
      </c>
      <c r="AX26" s="294">
        <f>'Data Sources'!$I18</f>
        <v>132</v>
      </c>
      <c r="AY26" s="295">
        <f t="shared" si="21"/>
        <v>5.6482670089858716E-2</v>
      </c>
      <c r="AZ26" s="299">
        <f>'CostData&amp;Analysis'!$M23/AU26</f>
        <v>0.14353617691678525</v>
      </c>
      <c r="BA26" s="297">
        <f>$AI26*CommercialCBSAData!$D$32/'SavingsData&amp;Analysis-Ind'!$C25</f>
        <v>5416.7528821027036</v>
      </c>
      <c r="BB26" s="292">
        <f t="shared" si="22"/>
        <v>21.667011528410814</v>
      </c>
      <c r="BC26" s="298">
        <f t="shared" si="6"/>
        <v>5.3060546546391226E-3</v>
      </c>
      <c r="BD26" s="294">
        <f>'Data Sources'!$I18</f>
        <v>132</v>
      </c>
      <c r="BE26" s="295">
        <f t="shared" si="23"/>
        <v>5.6482670089858716E-2</v>
      </c>
      <c r="BF26" s="299">
        <f>'CostData&amp;Analysis'!$M23/BA26</f>
        <v>9.5690784611190169E-2</v>
      </c>
      <c r="BG26" s="297">
        <f>$AI26*CommercialCBSAData!$D$33/'SavingsData&amp;Analysis-Ind'!$C25</f>
        <v>7583.4540349437839</v>
      </c>
      <c r="BH26" s="292">
        <f t="shared" si="24"/>
        <v>30.333816139775134</v>
      </c>
      <c r="BI26" s="298">
        <f t="shared" si="7"/>
        <v>5.3060546546391226E-3</v>
      </c>
      <c r="BJ26" s="294">
        <f>'Data Sources'!$I18</f>
        <v>132</v>
      </c>
      <c r="BK26" s="295">
        <f t="shared" si="25"/>
        <v>5.6482670089858716E-2</v>
      </c>
      <c r="BL26" s="299">
        <f>'CostData&amp;Analysis'!$M23/BG26</f>
        <v>6.8350560436564414E-2</v>
      </c>
      <c r="BM26" s="297">
        <f>$AI26*CommercialCBSAData!$D$34/'SavingsData&amp;Analysis-Ind'!$C25</f>
        <v>2166.7011528410812</v>
      </c>
      <c r="BN26" s="292">
        <f t="shared" si="26"/>
        <v>8.6668046113643253</v>
      </c>
      <c r="BO26" s="298">
        <f t="shared" si="8"/>
        <v>5.3060546546391226E-3</v>
      </c>
      <c r="BP26" s="294">
        <f>'Data Sources'!$I18</f>
        <v>132</v>
      </c>
      <c r="BQ26" s="295">
        <f t="shared" si="27"/>
        <v>5.6482670089858716E-2</v>
      </c>
      <c r="BR26" s="299">
        <f>'CostData&amp;Analysis'!$M23/BM26</f>
        <v>0.23922696152797543</v>
      </c>
      <c r="BS26" s="297">
        <f>$AI26*CommercialCBSAData!$D$35/'SavingsData&amp;Analysis-Ind'!$C25</f>
        <v>7583.4540349437839</v>
      </c>
      <c r="BT26" s="292">
        <f t="shared" si="28"/>
        <v>30.333816139775134</v>
      </c>
      <c r="BU26" s="298">
        <f t="shared" si="9"/>
        <v>5.3060546546391226E-3</v>
      </c>
      <c r="BV26" s="294">
        <f>'Data Sources'!$I18</f>
        <v>132</v>
      </c>
      <c r="BW26" s="295">
        <f t="shared" si="29"/>
        <v>5.6482670089858716E-2</v>
      </c>
      <c r="BX26" s="299">
        <f>'CostData&amp;Analysis'!$M23/BS26</f>
        <v>6.8350560436564414E-2</v>
      </c>
      <c r="BY26" s="297">
        <f>$AI26*CommercialCBSAData!$D$36/'SavingsData&amp;Analysis-Ind'!$C25</f>
        <v>3250.0517292616223</v>
      </c>
      <c r="BZ26" s="292">
        <f t="shared" si="30"/>
        <v>13.000206917046489</v>
      </c>
      <c r="CA26" s="298">
        <f t="shared" si="10"/>
        <v>5.3060546546391226E-3</v>
      </c>
      <c r="CB26" s="294">
        <f>'Data Sources'!$I18</f>
        <v>132</v>
      </c>
      <c r="CC26" s="295">
        <f t="shared" si="31"/>
        <v>5.6482670089858716E-2</v>
      </c>
      <c r="CD26" s="299">
        <f>'CostData&amp;Analysis'!$M23/BY26</f>
        <v>0.15948464101865026</v>
      </c>
      <c r="CE26" s="297">
        <f>$AI26*CommercialCBSAData!$D$37/'SavingsData&amp;Analysis-Ind'!$C25</f>
        <v>2166.7011528410812</v>
      </c>
      <c r="CF26" s="292">
        <f t="shared" si="32"/>
        <v>8.6668046113643253</v>
      </c>
      <c r="CG26" s="298">
        <f t="shared" si="11"/>
        <v>5.3060546546391226E-3</v>
      </c>
      <c r="CH26" s="294">
        <f>'Data Sources'!$I18</f>
        <v>132</v>
      </c>
      <c r="CI26" s="295">
        <f t="shared" si="33"/>
        <v>5.6482670089858716E-2</v>
      </c>
      <c r="CJ26" s="299">
        <f>'CostData&amp;Analysis'!$M23/CE26</f>
        <v>0.23922696152797543</v>
      </c>
      <c r="CK26" s="297">
        <f>$AI26*CommercialCBSAData!$D$38/'SavingsData&amp;Analysis-Ind'!$C25</f>
        <v>2166.7011528410812</v>
      </c>
      <c r="CL26" s="292">
        <f t="shared" si="34"/>
        <v>8.6668046113643253</v>
      </c>
      <c r="CM26" s="298">
        <f t="shared" si="12"/>
        <v>5.3060546546391226E-3</v>
      </c>
      <c r="CN26" s="294">
        <f>'Data Sources'!$I18</f>
        <v>132</v>
      </c>
      <c r="CO26" s="295">
        <f t="shared" si="35"/>
        <v>5.6482670089858716E-2</v>
      </c>
      <c r="CP26" s="299">
        <f>'CostData&amp;Analysis'!$M23/CK26</f>
        <v>0.23922696152797543</v>
      </c>
      <c r="CQ26" s="297">
        <f>$AI26*CommercialCBSAData!$D$39/'SavingsData&amp;Analysis-Ind'!$C25</f>
        <v>2708.3764410513518</v>
      </c>
      <c r="CR26" s="292">
        <f t="shared" si="36"/>
        <v>10.833505764205407</v>
      </c>
      <c r="CS26" s="298">
        <f t="shared" si="13"/>
        <v>5.3060546546391226E-3</v>
      </c>
      <c r="CT26" s="294">
        <f>'Data Sources'!$I18</f>
        <v>132</v>
      </c>
      <c r="CU26" s="295">
        <f t="shared" si="37"/>
        <v>5.6482670089858716E-2</v>
      </c>
      <c r="CV26" s="299">
        <f>'CostData&amp;Analysis'!$M23/CQ26</f>
        <v>0.19138156922238034</v>
      </c>
    </row>
    <row r="27" spans="1:100">
      <c r="A27" s="263">
        <v>300</v>
      </c>
      <c r="B27" s="300">
        <f t="shared" ref="B27:C31" si="39">B26</f>
        <v>0.82</v>
      </c>
      <c r="C27" s="281">
        <f t="shared" si="39"/>
        <v>5743</v>
      </c>
      <c r="D27" s="282">
        <v>5.0000000000000001E-3</v>
      </c>
      <c r="E27" s="283">
        <f>'Motor Efficiencies'!C19*'Data Sources'!$D19+'Motor Efficiencies'!C44*'Data Sources'!$F19+'Motor Efficiencies'!C69*'Data Sources'!$H19</f>
        <v>0.94459259259259254</v>
      </c>
      <c r="F27" s="284">
        <f>'Motor Efficiencies'!D19*'Data Sources'!$D19+'Motor Efficiencies'!D44*'Data Sources'!$F19+'Motor Efficiencies'!D69*'Data Sources'!$H19</f>
        <v>0.94671111111111106</v>
      </c>
      <c r="G27" s="284">
        <f>'Motor Efficiencies'!E19*'Data Sources'!$D19+'Motor Efficiencies'!E44*'Data Sources'!$F19+'Motor Efficiencies'!E69*'Data Sources'!$H19</f>
        <v>0.93988888888888888</v>
      </c>
      <c r="H27" s="284">
        <f>'Motor Efficiencies'!F19*'Data Sources'!$D19+'Motor Efficiencies'!F44*'Data Sources'!$F19+'Motor Efficiencies'!F69*'Data Sources'!$H19</f>
        <v>0.94482962962962957</v>
      </c>
      <c r="I27" s="284">
        <f>'Motor Efficiencies'!G19*'Data Sources'!$D19+'Motor Efficiencies'!G44*'Data Sources'!$F19+'Motor Efficiencies'!G69*'Data Sources'!$H19</f>
        <v>0.94506666666666661</v>
      </c>
      <c r="J27" s="285">
        <f>'Motor Efficiencies'!H19*'Data Sources'!$D19+'Motor Efficiencies'!H44*'Data Sources'!$F19+'Motor Efficiencies'!H69*'Data Sources'!$H19</f>
        <v>0.94765185185185186</v>
      </c>
      <c r="K27" s="286">
        <f t="shared" si="0"/>
        <v>0.93959259259259253</v>
      </c>
      <c r="L27" s="282">
        <f t="shared" si="0"/>
        <v>0.94171111111111105</v>
      </c>
      <c r="M27" s="282">
        <f t="shared" si="0"/>
        <v>0.93488888888888888</v>
      </c>
      <c r="N27" s="282">
        <f t="shared" si="0"/>
        <v>0.93982962962962957</v>
      </c>
      <c r="O27" s="282">
        <f t="shared" si="0"/>
        <v>0.94006666666666661</v>
      </c>
      <c r="P27" s="287">
        <f t="shared" si="0"/>
        <v>0.94265185185185185</v>
      </c>
      <c r="Q27" s="288">
        <f t="shared" si="1"/>
        <v>1115753.3906838144</v>
      </c>
      <c r="R27" s="289">
        <f t="shared" si="1"/>
        <v>1113256.5949955401</v>
      </c>
      <c r="S27" s="289">
        <f t="shared" si="1"/>
        <v>1121337.2138550656</v>
      </c>
      <c r="T27" s="289">
        <f t="shared" si="1"/>
        <v>1115473.4726229303</v>
      </c>
      <c r="U27" s="289">
        <f t="shared" si="1"/>
        <v>1115193.6949774267</v>
      </c>
      <c r="V27" s="290">
        <f t="shared" si="1"/>
        <v>1112151.4572471529</v>
      </c>
      <c r="W27" s="288">
        <f t="shared" si="2"/>
        <v>1121690.8224999015</v>
      </c>
      <c r="X27" s="289">
        <f t="shared" si="2"/>
        <v>1119167.412983458</v>
      </c>
      <c r="Y27" s="289">
        <f t="shared" si="2"/>
        <v>1127334.3822201095</v>
      </c>
      <c r="Z27" s="289">
        <f t="shared" si="2"/>
        <v>1121407.9177471097</v>
      </c>
      <c r="AA27" s="289">
        <f t="shared" si="2"/>
        <v>1121125.1556627192</v>
      </c>
      <c r="AB27" s="290">
        <f t="shared" si="2"/>
        <v>1118050.5145452546</v>
      </c>
      <c r="AC27" s="288">
        <f t="shared" si="3"/>
        <v>5937.4318160871044</v>
      </c>
      <c r="AD27" s="289">
        <f t="shared" si="3"/>
        <v>5910.8179879179224</v>
      </c>
      <c r="AE27" s="289">
        <f t="shared" si="3"/>
        <v>5997.1683650438208</v>
      </c>
      <c r="AF27" s="289">
        <f t="shared" si="3"/>
        <v>5934.4451241793577</v>
      </c>
      <c r="AG27" s="289">
        <f t="shared" si="3"/>
        <v>5931.4606852924917</v>
      </c>
      <c r="AH27" s="289">
        <f t="shared" si="3"/>
        <v>5899.0572981017176</v>
      </c>
      <c r="AI27" s="291">
        <f t="shared" si="14"/>
        <v>5935.0635461037355</v>
      </c>
      <c r="AJ27" s="292">
        <f t="shared" si="15"/>
        <v>19.783545153679118</v>
      </c>
      <c r="AK27" s="293">
        <f t="shared" si="16"/>
        <v>5.2922522890085019E-3</v>
      </c>
      <c r="AL27" s="294">
        <f>'Data Sources'!$I19</f>
        <v>135</v>
      </c>
      <c r="AM27" s="295">
        <f t="shared" si="17"/>
        <v>5.7766367137355508E-2</v>
      </c>
      <c r="AN27" s="296">
        <f>'CostData&amp;Analysis'!$M24/AI27</f>
        <v>0.10513788018489625</v>
      </c>
      <c r="AO27" s="297">
        <f>$AI27*CommercialCBSAData!$D$30/'SavingsData&amp;Analysis-Ind'!$C26</f>
        <v>2694.3337159869948</v>
      </c>
      <c r="AP27" s="292">
        <f t="shared" si="18"/>
        <v>8.981112386623316</v>
      </c>
      <c r="AQ27" s="298">
        <f t="shared" si="4"/>
        <v>5.2922522890085019E-3</v>
      </c>
      <c r="AR27" s="294">
        <f>'Data Sources'!$I19</f>
        <v>135</v>
      </c>
      <c r="AS27" s="295">
        <f t="shared" si="19"/>
        <v>5.7766367137355508E-2</v>
      </c>
      <c r="AT27" s="299">
        <f>'CostData&amp;Analysis'!$M24/AO27</f>
        <v>0.23159714637331583</v>
      </c>
      <c r="AU27" s="297">
        <f>$AI27*CommercialCBSAData!$D$31/'SavingsData&amp;Analysis-Ind'!$C26</f>
        <v>4310.9339455791915</v>
      </c>
      <c r="AV27" s="292">
        <f t="shared" si="20"/>
        <v>14.369779818597305</v>
      </c>
      <c r="AW27" s="298">
        <f t="shared" si="5"/>
        <v>5.2922522890085019E-3</v>
      </c>
      <c r="AX27" s="294">
        <f>'Data Sources'!$I19</f>
        <v>135</v>
      </c>
      <c r="AY27" s="295">
        <f t="shared" si="21"/>
        <v>5.7766367137355508E-2</v>
      </c>
      <c r="AZ27" s="299">
        <f>'CostData&amp;Analysis'!$M24/AU27</f>
        <v>0.14474821648332239</v>
      </c>
      <c r="BA27" s="297">
        <f>$AI27*CommercialCBSAData!$D$32/'SavingsData&amp;Analysis-Ind'!$C26</f>
        <v>6466.4009183687867</v>
      </c>
      <c r="BB27" s="292">
        <f t="shared" si="22"/>
        <v>21.554669727895956</v>
      </c>
      <c r="BC27" s="298">
        <f t="shared" si="6"/>
        <v>5.2922522890085019E-3</v>
      </c>
      <c r="BD27" s="294">
        <f>'Data Sources'!$I19</f>
        <v>135</v>
      </c>
      <c r="BE27" s="295">
        <f t="shared" si="23"/>
        <v>5.7766367137355508E-2</v>
      </c>
      <c r="BF27" s="299">
        <f>'CostData&amp;Analysis'!$M24/BA27</f>
        <v>9.6498810988881606E-2</v>
      </c>
      <c r="BG27" s="297">
        <f>$AI27*CommercialCBSAData!$D$33/'SavingsData&amp;Analysis-Ind'!$C26</f>
        <v>9052.9612857163029</v>
      </c>
      <c r="BH27" s="292">
        <f t="shared" si="24"/>
        <v>30.176537619054344</v>
      </c>
      <c r="BI27" s="298">
        <f t="shared" si="7"/>
        <v>5.2922522890085019E-3</v>
      </c>
      <c r="BJ27" s="294">
        <f>'Data Sources'!$I19</f>
        <v>135</v>
      </c>
      <c r="BK27" s="295">
        <f t="shared" si="25"/>
        <v>5.7766367137355508E-2</v>
      </c>
      <c r="BL27" s="299">
        <f>'CostData&amp;Analysis'!$M24/BG27</f>
        <v>6.8927722134915423E-2</v>
      </c>
      <c r="BM27" s="297">
        <f>$AI27*CommercialCBSAData!$D$34/'SavingsData&amp;Analysis-Ind'!$C26</f>
        <v>2586.5603673475148</v>
      </c>
      <c r="BN27" s="292">
        <f t="shared" si="26"/>
        <v>8.6218678911583826</v>
      </c>
      <c r="BO27" s="298">
        <f t="shared" si="8"/>
        <v>5.2922522890085019E-3</v>
      </c>
      <c r="BP27" s="294">
        <f>'Data Sources'!$I19</f>
        <v>135</v>
      </c>
      <c r="BQ27" s="295">
        <f t="shared" si="27"/>
        <v>5.7766367137355508E-2</v>
      </c>
      <c r="BR27" s="299">
        <f>'CostData&amp;Analysis'!$M24/BM27</f>
        <v>0.241247027472204</v>
      </c>
      <c r="BS27" s="297">
        <f>$AI27*CommercialCBSAData!$D$35/'SavingsData&amp;Analysis-Ind'!$C26</f>
        <v>9052.9612857163029</v>
      </c>
      <c r="BT27" s="292">
        <f t="shared" si="28"/>
        <v>30.176537619054344</v>
      </c>
      <c r="BU27" s="298">
        <f t="shared" si="9"/>
        <v>5.2922522890085019E-3</v>
      </c>
      <c r="BV27" s="294">
        <f>'Data Sources'!$I19</f>
        <v>135</v>
      </c>
      <c r="BW27" s="295">
        <f t="shared" si="29"/>
        <v>5.7766367137355508E-2</v>
      </c>
      <c r="BX27" s="299">
        <f>'CostData&amp;Analysis'!$M24/BS27</f>
        <v>6.8927722134915423E-2</v>
      </c>
      <c r="BY27" s="297">
        <f>$AI27*CommercialCBSAData!$D$36/'SavingsData&amp;Analysis-Ind'!$C26</f>
        <v>3879.8405510212719</v>
      </c>
      <c r="BZ27" s="292">
        <f t="shared" si="30"/>
        <v>12.932801836737573</v>
      </c>
      <c r="CA27" s="298">
        <f t="shared" si="10"/>
        <v>5.2922522890085019E-3</v>
      </c>
      <c r="CB27" s="294">
        <f>'Data Sources'!$I19</f>
        <v>135</v>
      </c>
      <c r="CC27" s="295">
        <f t="shared" si="31"/>
        <v>5.7766367137355508E-2</v>
      </c>
      <c r="CD27" s="299">
        <f>'CostData&amp;Analysis'!$M24/BY27</f>
        <v>0.16083135164813603</v>
      </c>
      <c r="CE27" s="297">
        <f>$AI27*CommercialCBSAData!$D$37/'SavingsData&amp;Analysis-Ind'!$C26</f>
        <v>2586.5603673475148</v>
      </c>
      <c r="CF27" s="292">
        <f t="shared" si="32"/>
        <v>8.6218678911583826</v>
      </c>
      <c r="CG27" s="298">
        <f t="shared" si="11"/>
        <v>5.2922522890085019E-3</v>
      </c>
      <c r="CH27" s="294">
        <f>'Data Sources'!$I19</f>
        <v>135</v>
      </c>
      <c r="CI27" s="295">
        <f t="shared" si="33"/>
        <v>5.7766367137355508E-2</v>
      </c>
      <c r="CJ27" s="299">
        <f>'CostData&amp;Analysis'!$M24/CE27</f>
        <v>0.241247027472204</v>
      </c>
      <c r="CK27" s="297">
        <f>$AI27*CommercialCBSAData!$D$38/'SavingsData&amp;Analysis-Ind'!$C26</f>
        <v>2586.5603673475148</v>
      </c>
      <c r="CL27" s="292">
        <f t="shared" si="34"/>
        <v>8.6218678911583826</v>
      </c>
      <c r="CM27" s="298">
        <f t="shared" si="12"/>
        <v>5.2922522890085019E-3</v>
      </c>
      <c r="CN27" s="294">
        <f>'Data Sources'!$I19</f>
        <v>135</v>
      </c>
      <c r="CO27" s="295">
        <f t="shared" si="35"/>
        <v>5.7766367137355508E-2</v>
      </c>
      <c r="CP27" s="299">
        <f>'CostData&amp;Analysis'!$M24/CK27</f>
        <v>0.241247027472204</v>
      </c>
      <c r="CQ27" s="297">
        <f>$AI27*CommercialCBSAData!$D$39/'SavingsData&amp;Analysis-Ind'!$C26</f>
        <v>3233.2004591843934</v>
      </c>
      <c r="CR27" s="292">
        <f t="shared" si="36"/>
        <v>10.777334863947978</v>
      </c>
      <c r="CS27" s="298">
        <f t="shared" si="13"/>
        <v>5.2922522890085019E-3</v>
      </c>
      <c r="CT27" s="294">
        <f>'Data Sources'!$I19</f>
        <v>135</v>
      </c>
      <c r="CU27" s="295">
        <f t="shared" si="37"/>
        <v>5.7766367137355508E-2</v>
      </c>
      <c r="CV27" s="299">
        <f>'CostData&amp;Analysis'!$M24/CQ27</f>
        <v>0.19299762197776321</v>
      </c>
    </row>
    <row r="28" spans="1:100">
      <c r="A28" s="263">
        <v>350</v>
      </c>
      <c r="B28" s="300">
        <f t="shared" si="39"/>
        <v>0.82</v>
      </c>
      <c r="C28" s="281">
        <f t="shared" si="39"/>
        <v>5743</v>
      </c>
      <c r="D28" s="282">
        <v>5.0000000000000001E-3</v>
      </c>
      <c r="E28" s="283">
        <f>'Motor Efficiencies'!C20*'Data Sources'!$D20+'Motor Efficiencies'!C45*'Data Sources'!$F20+'Motor Efficiencies'!C70*'Data Sources'!$H20</f>
        <v>0.94576829268292673</v>
      </c>
      <c r="F28" s="284">
        <f>'Motor Efficiencies'!D20*'Data Sources'!$D20+'Motor Efficiencies'!D45*'Data Sources'!$F20+'Motor Efficiencies'!D70*'Data Sources'!$H20</f>
        <v>0.94245121951219502</v>
      </c>
      <c r="G28" s="284">
        <f>'Motor Efficiencies'!E20*'Data Sources'!$D20+'Motor Efficiencies'!E45*'Data Sources'!$F20+'Motor Efficiencies'!E70*'Data Sources'!$H20</f>
        <v>0.94302439024390239</v>
      </c>
      <c r="H28" s="284">
        <f>'Motor Efficiencies'!F20*'Data Sources'!$D20+'Motor Efficiencies'!F45*'Data Sources'!$F20+'Motor Efficiencies'!F70*'Data Sources'!$H20</f>
        <v>0.94428048780487794</v>
      </c>
      <c r="I28" s="284">
        <f>'Motor Efficiencies'!G20*'Data Sources'!$D20+'Motor Efficiencies'!G45*'Data Sources'!$F20+'Motor Efficiencies'!G70*'Data Sources'!$H20</f>
        <v>0.94736585365853654</v>
      </c>
      <c r="J28" s="285">
        <f>'Motor Efficiencies'!H20*'Data Sources'!$D20+'Motor Efficiencies'!H45*'Data Sources'!$F20+'Motor Efficiencies'!H70*'Data Sources'!$H20</f>
        <v>0.9479390243902438</v>
      </c>
      <c r="K28" s="286">
        <f t="shared" si="0"/>
        <v>0.94076829268292672</v>
      </c>
      <c r="L28" s="282">
        <f t="shared" si="0"/>
        <v>0.93745121951219501</v>
      </c>
      <c r="M28" s="282">
        <f t="shared" si="0"/>
        <v>0.93802439024390238</v>
      </c>
      <c r="N28" s="282">
        <f t="shared" si="0"/>
        <v>0.93928048780487794</v>
      </c>
      <c r="O28" s="282">
        <f t="shared" si="0"/>
        <v>0.94236585365853653</v>
      </c>
      <c r="P28" s="287">
        <f t="shared" si="0"/>
        <v>0.9429390243902438</v>
      </c>
      <c r="Q28" s="288">
        <f t="shared" si="1"/>
        <v>1300094.1092156335</v>
      </c>
      <c r="R28" s="289">
        <f t="shared" si="1"/>
        <v>1304669.9505958776</v>
      </c>
      <c r="S28" s="289">
        <f t="shared" si="1"/>
        <v>1303876.9714980344</v>
      </c>
      <c r="T28" s="289">
        <f t="shared" si="1"/>
        <v>1302142.5327323682</v>
      </c>
      <c r="U28" s="289">
        <f t="shared" si="1"/>
        <v>1297901.7359044335</v>
      </c>
      <c r="V28" s="290">
        <f t="shared" si="1"/>
        <v>1297116.9604404937</v>
      </c>
      <c r="W28" s="288">
        <f t="shared" si="2"/>
        <v>1307003.8558521189</v>
      </c>
      <c r="X28" s="289">
        <f t="shared" si="2"/>
        <v>1311628.552405979</v>
      </c>
      <c r="Y28" s="289">
        <f t="shared" si="2"/>
        <v>1310827.0944642348</v>
      </c>
      <c r="Z28" s="289">
        <f t="shared" si="2"/>
        <v>1309074.1285104065</v>
      </c>
      <c r="AA28" s="289">
        <f t="shared" si="2"/>
        <v>1304788.1363977536</v>
      </c>
      <c r="AB28" s="290">
        <f t="shared" si="2"/>
        <v>1303995.0136702838</v>
      </c>
      <c r="AC28" s="288">
        <f t="shared" si="3"/>
        <v>6909.7466364854481</v>
      </c>
      <c r="AD28" s="289">
        <f t="shared" si="3"/>
        <v>6958.6018101014197</v>
      </c>
      <c r="AE28" s="289">
        <f t="shared" si="3"/>
        <v>6950.1229662003461</v>
      </c>
      <c r="AF28" s="289">
        <f t="shared" si="3"/>
        <v>6931.5957780382596</v>
      </c>
      <c r="AG28" s="289">
        <f t="shared" si="3"/>
        <v>6886.4004933200777</v>
      </c>
      <c r="AH28" s="289">
        <f t="shared" si="3"/>
        <v>6878.0532297901809</v>
      </c>
      <c r="AI28" s="291">
        <f t="shared" si="14"/>
        <v>6919.086818989289</v>
      </c>
      <c r="AJ28" s="292">
        <f t="shared" si="15"/>
        <v>19.76881948282654</v>
      </c>
      <c r="AK28" s="293">
        <f t="shared" si="16"/>
        <v>5.2902822800348645E-3</v>
      </c>
      <c r="AL28" s="294">
        <f>'Data Sources'!$I20</f>
        <v>82</v>
      </c>
      <c r="AM28" s="295">
        <f t="shared" si="17"/>
        <v>3.5087719298245564E-2</v>
      </c>
      <c r="AN28" s="296">
        <f>'CostData&amp;Analysis'!$M25/AI28</f>
        <v>0.11591124970406901</v>
      </c>
      <c r="AO28" s="297">
        <f>$AI28*CommercialCBSAData!$D$30/'SavingsData&amp;Analysis-Ind'!$C27</f>
        <v>3141.0495869892425</v>
      </c>
      <c r="AP28" s="292">
        <f t="shared" si="18"/>
        <v>8.9744273913978354</v>
      </c>
      <c r="AQ28" s="298">
        <f t="shared" si="4"/>
        <v>5.2902822800348645E-3</v>
      </c>
      <c r="AR28" s="294">
        <f>'Data Sources'!$I20</f>
        <v>82</v>
      </c>
      <c r="AS28" s="295">
        <f t="shared" si="19"/>
        <v>3.5087719298245564E-2</v>
      </c>
      <c r="AT28" s="299">
        <f>'CostData&amp;Analysis'!$M25/AO28</f>
        <v>0.25532866571798785</v>
      </c>
      <c r="AU28" s="297">
        <f>$AI28*CommercialCBSAData!$D$31/'SavingsData&amp;Analysis-Ind'!$C27</f>
        <v>5025.6793391827878</v>
      </c>
      <c r="AV28" s="292">
        <f t="shared" si="20"/>
        <v>14.359083826236537</v>
      </c>
      <c r="AW28" s="298">
        <f t="shared" si="5"/>
        <v>5.2902822800348645E-3</v>
      </c>
      <c r="AX28" s="294">
        <f>'Data Sources'!$I20</f>
        <v>82</v>
      </c>
      <c r="AY28" s="295">
        <f t="shared" si="21"/>
        <v>3.5087719298245564E-2</v>
      </c>
      <c r="AZ28" s="299">
        <f>'CostData&amp;Analysis'!$M25/AU28</f>
        <v>0.1595804160737424</v>
      </c>
      <c r="BA28" s="297">
        <f>$AI28*CommercialCBSAData!$D$32/'SavingsData&amp;Analysis-Ind'!$C27</f>
        <v>7538.5190087741812</v>
      </c>
      <c r="BB28" s="292">
        <f t="shared" si="22"/>
        <v>21.538625739354803</v>
      </c>
      <c r="BC28" s="298">
        <f t="shared" si="6"/>
        <v>5.2902822800348645E-3</v>
      </c>
      <c r="BD28" s="294">
        <f>'Data Sources'!$I20</f>
        <v>82</v>
      </c>
      <c r="BE28" s="295">
        <f t="shared" si="23"/>
        <v>3.5087719298245564E-2</v>
      </c>
      <c r="BF28" s="299">
        <f>'CostData&amp;Analysis'!$M25/BA28</f>
        <v>0.1063869440491616</v>
      </c>
      <c r="BG28" s="297">
        <f>$AI28*CommercialCBSAData!$D$33/'SavingsData&amp;Analysis-Ind'!$C27</f>
        <v>10553.926612283854</v>
      </c>
      <c r="BH28" s="292">
        <f t="shared" si="24"/>
        <v>30.154076035096725</v>
      </c>
      <c r="BI28" s="298">
        <f t="shared" si="7"/>
        <v>5.2902822800348645E-3</v>
      </c>
      <c r="BJ28" s="294">
        <f>'Data Sources'!$I20</f>
        <v>82</v>
      </c>
      <c r="BK28" s="295">
        <f t="shared" si="25"/>
        <v>3.5087719298245564E-2</v>
      </c>
      <c r="BL28" s="299">
        <f>'CostData&amp;Analysis'!$M25/BG28</f>
        <v>7.5990674320829704E-2</v>
      </c>
      <c r="BM28" s="297">
        <f>$AI28*CommercialCBSAData!$D$34/'SavingsData&amp;Analysis-Ind'!$C27</f>
        <v>3015.4076035096723</v>
      </c>
      <c r="BN28" s="292">
        <f t="shared" si="26"/>
        <v>8.6154502957419208</v>
      </c>
      <c r="BO28" s="298">
        <f t="shared" si="8"/>
        <v>5.2902822800348645E-3</v>
      </c>
      <c r="BP28" s="294">
        <f>'Data Sources'!$I20</f>
        <v>82</v>
      </c>
      <c r="BQ28" s="295">
        <f t="shared" si="27"/>
        <v>3.5087719298245564E-2</v>
      </c>
      <c r="BR28" s="299">
        <f>'CostData&amp;Analysis'!$M25/BM28</f>
        <v>0.26596736012290401</v>
      </c>
      <c r="BS28" s="297">
        <f>$AI28*CommercialCBSAData!$D$35/'SavingsData&amp;Analysis-Ind'!$C27</f>
        <v>10553.926612283854</v>
      </c>
      <c r="BT28" s="292">
        <f t="shared" si="28"/>
        <v>30.154076035096725</v>
      </c>
      <c r="BU28" s="298">
        <f t="shared" si="9"/>
        <v>5.2902822800348645E-3</v>
      </c>
      <c r="BV28" s="294">
        <f>'Data Sources'!$I20</f>
        <v>82</v>
      </c>
      <c r="BW28" s="295">
        <f t="shared" si="29"/>
        <v>3.5087719298245564E-2</v>
      </c>
      <c r="BX28" s="299">
        <f>'CostData&amp;Analysis'!$M25/BS28</f>
        <v>7.5990674320829704E-2</v>
      </c>
      <c r="BY28" s="297">
        <f>$AI28*CommercialCBSAData!$D$36/'SavingsData&amp;Analysis-Ind'!$C27</f>
        <v>4523.111405264508</v>
      </c>
      <c r="BZ28" s="292">
        <f t="shared" si="30"/>
        <v>12.92317544361288</v>
      </c>
      <c r="CA28" s="298">
        <f t="shared" si="10"/>
        <v>5.2902822800348645E-3</v>
      </c>
      <c r="CB28" s="294">
        <f>'Data Sources'!$I20</f>
        <v>82</v>
      </c>
      <c r="CC28" s="295">
        <f t="shared" si="31"/>
        <v>3.5087719298245564E-2</v>
      </c>
      <c r="CD28" s="299">
        <f>'CostData&amp;Analysis'!$M25/BY28</f>
        <v>0.17731157341526937</v>
      </c>
      <c r="CE28" s="297">
        <f>$AI28*CommercialCBSAData!$D$37/'SavingsData&amp;Analysis-Ind'!$C27</f>
        <v>3015.4076035096723</v>
      </c>
      <c r="CF28" s="292">
        <f t="shared" si="32"/>
        <v>8.6154502957419208</v>
      </c>
      <c r="CG28" s="298">
        <f t="shared" si="11"/>
        <v>5.2902822800348645E-3</v>
      </c>
      <c r="CH28" s="294">
        <f>'Data Sources'!$I20</f>
        <v>82</v>
      </c>
      <c r="CI28" s="295">
        <f t="shared" si="33"/>
        <v>3.5087719298245564E-2</v>
      </c>
      <c r="CJ28" s="299">
        <f>'CostData&amp;Analysis'!$M25/CE28</f>
        <v>0.26596736012290401</v>
      </c>
      <c r="CK28" s="297">
        <f>$AI28*CommercialCBSAData!$D$38/'SavingsData&amp;Analysis-Ind'!$C27</f>
        <v>3015.4076035096723</v>
      </c>
      <c r="CL28" s="292">
        <f t="shared" si="34"/>
        <v>8.6154502957419208</v>
      </c>
      <c r="CM28" s="298">
        <f t="shared" si="12"/>
        <v>5.2902822800348645E-3</v>
      </c>
      <c r="CN28" s="294">
        <f>'Data Sources'!$I20</f>
        <v>82</v>
      </c>
      <c r="CO28" s="295">
        <f t="shared" si="35"/>
        <v>3.5087719298245564E-2</v>
      </c>
      <c r="CP28" s="299">
        <f>'CostData&amp;Analysis'!$M25/CK28</f>
        <v>0.26596736012290401</v>
      </c>
      <c r="CQ28" s="297">
        <f>$AI28*CommercialCBSAData!$D$39/'SavingsData&amp;Analysis-Ind'!$C27</f>
        <v>3769.2595043870906</v>
      </c>
      <c r="CR28" s="292">
        <f t="shared" si="36"/>
        <v>10.769312869677401</v>
      </c>
      <c r="CS28" s="298">
        <f t="shared" si="13"/>
        <v>5.2902822800348645E-3</v>
      </c>
      <c r="CT28" s="294">
        <f>'Data Sources'!$I20</f>
        <v>82</v>
      </c>
      <c r="CU28" s="295">
        <f t="shared" si="37"/>
        <v>3.5087719298245564E-2</v>
      </c>
      <c r="CV28" s="299">
        <f>'CostData&amp;Analysis'!$M25/CQ28</f>
        <v>0.21277388809832321</v>
      </c>
    </row>
    <row r="29" spans="1:100">
      <c r="A29" s="263">
        <v>400</v>
      </c>
      <c r="B29" s="300">
        <f t="shared" si="39"/>
        <v>0.82</v>
      </c>
      <c r="C29" s="301">
        <f t="shared" si="39"/>
        <v>5743</v>
      </c>
      <c r="D29" s="282">
        <v>5.0000000000000001E-3</v>
      </c>
      <c r="E29" s="283">
        <f>'Motor Efficiencies'!C21*'Data Sources'!$D21+'Motor Efficiencies'!C46*'Data Sources'!$F21+'Motor Efficiencies'!C71*'Data Sources'!$H21</f>
        <v>0.95414545454545452</v>
      </c>
      <c r="F29" s="284">
        <f>'Motor Efficiencies'!D21*'Data Sources'!$D21+'Motor Efficiencies'!D46*'Data Sources'!$F21+'Motor Efficiencies'!D71*'Data Sources'!$H21</f>
        <v>0.94740000000000002</v>
      </c>
      <c r="G29" s="284">
        <f>'Motor Efficiencies'!E21*'Data Sources'!$D21+'Motor Efficiencies'!E46*'Data Sources'!$F21+'Motor Efficiencies'!E71*'Data Sources'!$H21</f>
        <v>0.94354545454545447</v>
      </c>
      <c r="H29" s="284">
        <f>'Motor Efficiencies'!F21*'Data Sources'!$D21+'Motor Efficiencies'!F46*'Data Sources'!$F21+'Motor Efficiencies'!F71*'Data Sources'!$H21</f>
        <v>0.95029090909090908</v>
      </c>
      <c r="I29" s="284">
        <f>'Motor Efficiencies'!G21*'Data Sources'!$D21+'Motor Efficiencies'!G46*'Data Sources'!$F21+'Motor Efficiencies'!G71*'Data Sources'!$H21</f>
        <v>0.94850909090909086</v>
      </c>
      <c r="J29" s="285">
        <f>'Motor Efficiencies'!H21*'Data Sources'!$D21+'Motor Efficiencies'!H46*'Data Sources'!$F21+'Motor Efficiencies'!H71*'Data Sources'!$H21</f>
        <v>0.9483636363636363</v>
      </c>
      <c r="K29" s="286">
        <f t="shared" si="0"/>
        <v>0.94914545454545451</v>
      </c>
      <c r="L29" s="282">
        <f t="shared" si="0"/>
        <v>0.94240000000000002</v>
      </c>
      <c r="M29" s="282">
        <f t="shared" si="0"/>
        <v>0.93854545454545446</v>
      </c>
      <c r="N29" s="282">
        <f t="shared" si="0"/>
        <v>0.94529090909090907</v>
      </c>
      <c r="O29" s="282">
        <f t="shared" si="0"/>
        <v>0.94350909090909085</v>
      </c>
      <c r="P29" s="287">
        <f t="shared" si="0"/>
        <v>0.94336363636363629</v>
      </c>
      <c r="Q29" s="288">
        <f t="shared" si="1"/>
        <v>1472776.6896604288</v>
      </c>
      <c r="R29" s="289">
        <f t="shared" si="1"/>
        <v>1483262.8076841878</v>
      </c>
      <c r="S29" s="289">
        <f t="shared" si="1"/>
        <v>1489322.1913479138</v>
      </c>
      <c r="T29" s="289">
        <f t="shared" si="1"/>
        <v>1478750.5284506178</v>
      </c>
      <c r="U29" s="289">
        <f t="shared" si="1"/>
        <v>1481528.4296886977</v>
      </c>
      <c r="V29" s="290">
        <f t="shared" si="1"/>
        <v>1481755.6579754597</v>
      </c>
      <c r="W29" s="288">
        <f t="shared" si="2"/>
        <v>1480535.1248012565</v>
      </c>
      <c r="X29" s="289">
        <f t="shared" si="2"/>
        <v>1491132.4108658738</v>
      </c>
      <c r="Y29" s="289">
        <f t="shared" si="2"/>
        <v>1497256.3951956604</v>
      </c>
      <c r="Z29" s="289">
        <f t="shared" si="2"/>
        <v>1486572.1974957201</v>
      </c>
      <c r="AA29" s="289">
        <f t="shared" si="2"/>
        <v>1489379.5910816484</v>
      </c>
      <c r="AB29" s="290">
        <f t="shared" si="2"/>
        <v>1489609.2342680928</v>
      </c>
      <c r="AC29" s="288">
        <f t="shared" si="3"/>
        <v>7758.4351408276707</v>
      </c>
      <c r="AD29" s="289">
        <f t="shared" si="3"/>
        <v>7869.6031816860195</v>
      </c>
      <c r="AE29" s="289">
        <f t="shared" si="3"/>
        <v>7934.2038477465976</v>
      </c>
      <c r="AF29" s="289">
        <f t="shared" si="3"/>
        <v>7821.6690451023169</v>
      </c>
      <c r="AG29" s="289">
        <f t="shared" si="3"/>
        <v>7851.1613929506857</v>
      </c>
      <c r="AH29" s="289">
        <f t="shared" si="3"/>
        <v>7853.576292633079</v>
      </c>
      <c r="AI29" s="291">
        <f t="shared" si="14"/>
        <v>7848.1081501577282</v>
      </c>
      <c r="AJ29" s="292">
        <f t="shared" si="15"/>
        <v>19.62027037539432</v>
      </c>
      <c r="AK29" s="293">
        <f t="shared" si="16"/>
        <v>5.2704379877434636E-3</v>
      </c>
      <c r="AL29" s="294">
        <f>'Data Sources'!$I21</f>
        <v>110</v>
      </c>
      <c r="AM29" s="295">
        <f t="shared" si="17"/>
        <v>4.7068891741548928E-2</v>
      </c>
      <c r="AN29" s="296">
        <f>'CostData&amp;Analysis'!$M26/AI29</f>
        <v>0.10329453304620606</v>
      </c>
      <c r="AO29" s="297">
        <f>$AI29*CommercialCBSAData!$D$30/'SavingsData&amp;Analysis-Ind'!$C28</f>
        <v>3562.7962921414528</v>
      </c>
      <c r="AP29" s="292">
        <f t="shared" si="18"/>
        <v>8.9069907303536322</v>
      </c>
      <c r="AQ29" s="298">
        <f t="shared" si="4"/>
        <v>5.2704379877434636E-3</v>
      </c>
      <c r="AR29" s="294">
        <f>'Data Sources'!$I21</f>
        <v>110</v>
      </c>
      <c r="AS29" s="295">
        <f t="shared" si="19"/>
        <v>4.7068891741548928E-2</v>
      </c>
      <c r="AT29" s="299">
        <f>'CostData&amp;Analysis'!$M26/AO29</f>
        <v>0.22753663139674138</v>
      </c>
      <c r="AU29" s="297">
        <f>$AI29*CommercialCBSAData!$D$31/'SavingsData&amp;Analysis-Ind'!$C28</f>
        <v>5700.4740674263248</v>
      </c>
      <c r="AV29" s="292">
        <f t="shared" si="20"/>
        <v>14.251185168565812</v>
      </c>
      <c r="AW29" s="298">
        <f t="shared" si="5"/>
        <v>5.2704379877434636E-3</v>
      </c>
      <c r="AX29" s="294">
        <f>'Data Sources'!$I21</f>
        <v>110</v>
      </c>
      <c r="AY29" s="295">
        <f t="shared" si="21"/>
        <v>4.7068891741548928E-2</v>
      </c>
      <c r="AZ29" s="299">
        <f>'CostData&amp;Analysis'!$M26/AU29</f>
        <v>0.14221039462296334</v>
      </c>
      <c r="BA29" s="297">
        <f>$AI29*CommercialCBSAData!$D$32/'SavingsData&amp;Analysis-Ind'!$C28</f>
        <v>8550.7111011394863</v>
      </c>
      <c r="BB29" s="292">
        <f t="shared" si="22"/>
        <v>21.376777752848717</v>
      </c>
      <c r="BC29" s="298">
        <f t="shared" si="6"/>
        <v>5.2704379877434636E-3</v>
      </c>
      <c r="BD29" s="294">
        <f>'Data Sources'!$I21</f>
        <v>110</v>
      </c>
      <c r="BE29" s="295">
        <f t="shared" si="23"/>
        <v>4.7068891741548928E-2</v>
      </c>
      <c r="BF29" s="299">
        <f>'CostData&amp;Analysis'!$M26/BA29</f>
        <v>9.4806929748642244E-2</v>
      </c>
      <c r="BG29" s="297">
        <f>$AI29*CommercialCBSAData!$D$33/'SavingsData&amp;Analysis-Ind'!$C28</f>
        <v>11970.995541595283</v>
      </c>
      <c r="BH29" s="292">
        <f t="shared" si="24"/>
        <v>29.927488853988208</v>
      </c>
      <c r="BI29" s="298">
        <f t="shared" si="7"/>
        <v>5.2704379877434636E-3</v>
      </c>
      <c r="BJ29" s="294">
        <f>'Data Sources'!$I21</f>
        <v>110</v>
      </c>
      <c r="BK29" s="295">
        <f t="shared" si="25"/>
        <v>4.7068891741548928E-2</v>
      </c>
      <c r="BL29" s="299">
        <f>'CostData&amp;Analysis'!$M26/BG29</f>
        <v>6.7719235534744446E-2</v>
      </c>
      <c r="BM29" s="297">
        <f>$AI29*CommercialCBSAData!$D$34/'SavingsData&amp;Analysis-Ind'!$C28</f>
        <v>3420.2844404557945</v>
      </c>
      <c r="BN29" s="292">
        <f t="shared" si="26"/>
        <v>8.5507111011394858</v>
      </c>
      <c r="BO29" s="298">
        <f t="shared" si="8"/>
        <v>5.2704379877434636E-3</v>
      </c>
      <c r="BP29" s="294">
        <f>'Data Sources'!$I21</f>
        <v>110</v>
      </c>
      <c r="BQ29" s="295">
        <f t="shared" si="27"/>
        <v>4.7068891741548928E-2</v>
      </c>
      <c r="BR29" s="299">
        <f>'CostData&amp;Analysis'!$M26/BM29</f>
        <v>0.23701732437160561</v>
      </c>
      <c r="BS29" s="297">
        <f>$AI29*CommercialCBSAData!$D$35/'SavingsData&amp;Analysis-Ind'!$C28</f>
        <v>11970.995541595283</v>
      </c>
      <c r="BT29" s="292">
        <f t="shared" si="28"/>
        <v>29.927488853988208</v>
      </c>
      <c r="BU29" s="298">
        <f t="shared" si="9"/>
        <v>5.2704379877434636E-3</v>
      </c>
      <c r="BV29" s="294">
        <f>'Data Sources'!$I21</f>
        <v>110</v>
      </c>
      <c r="BW29" s="295">
        <f t="shared" si="29"/>
        <v>4.7068891741548928E-2</v>
      </c>
      <c r="BX29" s="299">
        <f>'CostData&amp;Analysis'!$M26/BS29</f>
        <v>6.7719235534744446E-2</v>
      </c>
      <c r="BY29" s="297">
        <f>$AI29*CommercialCBSAData!$D$36/'SavingsData&amp;Analysis-Ind'!$C28</f>
        <v>5130.4266606836918</v>
      </c>
      <c r="BZ29" s="292">
        <f t="shared" si="30"/>
        <v>12.82606665170923</v>
      </c>
      <c r="CA29" s="298">
        <f t="shared" si="10"/>
        <v>5.2704379877434636E-3</v>
      </c>
      <c r="CB29" s="294">
        <f>'Data Sources'!$I21</f>
        <v>110</v>
      </c>
      <c r="CC29" s="295">
        <f t="shared" si="31"/>
        <v>4.7068891741548928E-2</v>
      </c>
      <c r="CD29" s="299">
        <f>'CostData&amp;Analysis'!$M26/BY29</f>
        <v>0.15801154958107042</v>
      </c>
      <c r="CE29" s="297">
        <f>$AI29*CommercialCBSAData!$D$37/'SavingsData&amp;Analysis-Ind'!$C28</f>
        <v>3420.2844404557945</v>
      </c>
      <c r="CF29" s="292">
        <f t="shared" si="32"/>
        <v>8.5507111011394858</v>
      </c>
      <c r="CG29" s="298">
        <f t="shared" si="11"/>
        <v>5.2704379877434636E-3</v>
      </c>
      <c r="CH29" s="294">
        <f>'Data Sources'!$I21</f>
        <v>110</v>
      </c>
      <c r="CI29" s="295">
        <f t="shared" si="33"/>
        <v>4.7068891741548928E-2</v>
      </c>
      <c r="CJ29" s="299">
        <f>'CostData&amp;Analysis'!$M26/CE29</f>
        <v>0.23701732437160561</v>
      </c>
      <c r="CK29" s="297">
        <f>$AI29*CommercialCBSAData!$D$38/'SavingsData&amp;Analysis-Ind'!$C28</f>
        <v>3420.2844404557945</v>
      </c>
      <c r="CL29" s="292">
        <f t="shared" si="34"/>
        <v>8.5507111011394858</v>
      </c>
      <c r="CM29" s="298">
        <f t="shared" si="12"/>
        <v>5.2704379877434636E-3</v>
      </c>
      <c r="CN29" s="294">
        <f>'Data Sources'!$I21</f>
        <v>110</v>
      </c>
      <c r="CO29" s="295">
        <f t="shared" si="35"/>
        <v>4.7068891741548928E-2</v>
      </c>
      <c r="CP29" s="299">
        <f>'CostData&amp;Analysis'!$M26/CK29</f>
        <v>0.23701732437160561</v>
      </c>
      <c r="CQ29" s="297">
        <f>$AI29*CommercialCBSAData!$D$39/'SavingsData&amp;Analysis-Ind'!$C28</f>
        <v>4275.3555505697432</v>
      </c>
      <c r="CR29" s="292">
        <f t="shared" si="36"/>
        <v>10.688388876424359</v>
      </c>
      <c r="CS29" s="298">
        <f t="shared" si="13"/>
        <v>5.2704379877434636E-3</v>
      </c>
      <c r="CT29" s="294">
        <f>'Data Sources'!$I21</f>
        <v>110</v>
      </c>
      <c r="CU29" s="295">
        <f t="shared" si="37"/>
        <v>4.7068891741548928E-2</v>
      </c>
      <c r="CV29" s="299">
        <f>'CostData&amp;Analysis'!$M26/CQ29</f>
        <v>0.18961385949728449</v>
      </c>
    </row>
    <row r="30" spans="1:100">
      <c r="A30" s="263">
        <v>450</v>
      </c>
      <c r="B30" s="300">
        <f t="shared" si="39"/>
        <v>0.82</v>
      </c>
      <c r="C30" s="301">
        <f t="shared" si="39"/>
        <v>5743</v>
      </c>
      <c r="D30" s="282">
        <v>5.0000000000000001E-3</v>
      </c>
      <c r="E30" s="283">
        <f>'Motor Efficiencies'!C22*'Data Sources'!$D22+'Motor Efficiencies'!C47*'Data Sources'!$F22+'Motor Efficiencies'!C72*'Data Sources'!$H22</f>
        <v>0.95448484848484849</v>
      </c>
      <c r="F30" s="284">
        <f>'Motor Efficiencies'!D22*'Data Sources'!$D22+'Motor Efficiencies'!D47*'Data Sources'!$F22+'Motor Efficiencies'!D72*'Data Sources'!$H22</f>
        <v>0.95072727272727275</v>
      </c>
      <c r="G30" s="284">
        <f>'Motor Efficiencies'!E22*'Data Sources'!$D22+'Motor Efficiencies'!E47*'Data Sources'!$F22+'Motor Efficiencies'!E72*'Data Sources'!$H22</f>
        <v>0.94672727272727275</v>
      </c>
      <c r="H30" s="284">
        <f>'Motor Efficiencies'!F22*'Data Sources'!$D22+'Motor Efficiencies'!F47*'Data Sources'!$F22+'Motor Efficiencies'!F72*'Data Sources'!$H22</f>
        <v>0.95048484848484849</v>
      </c>
      <c r="I30" s="284">
        <f>'Motor Efficiencies'!G22*'Data Sources'!$D22+'Motor Efficiencies'!G47*'Data Sources'!$F22+'Motor Efficiencies'!G72*'Data Sources'!$H22</f>
        <v>0.94978787878787885</v>
      </c>
      <c r="J30" s="285">
        <f>'Motor Efficiencies'!H22*'Data Sources'!$D22+'Motor Efficiencies'!H47*'Data Sources'!$F22+'Motor Efficiencies'!H72*'Data Sources'!$H22</f>
        <v>0.94578787878787873</v>
      </c>
      <c r="K30" s="286">
        <f t="shared" si="0"/>
        <v>0.94948484848484849</v>
      </c>
      <c r="L30" s="282">
        <f t="shared" si="0"/>
        <v>0.94572727272727275</v>
      </c>
      <c r="M30" s="282">
        <f t="shared" si="0"/>
        <v>0.94172727272727275</v>
      </c>
      <c r="N30" s="282">
        <f t="shared" si="0"/>
        <v>0.94548484848484848</v>
      </c>
      <c r="O30" s="282">
        <f t="shared" si="0"/>
        <v>0.94478787878787884</v>
      </c>
      <c r="P30" s="287">
        <f t="shared" si="0"/>
        <v>0.94078787878787873</v>
      </c>
      <c r="Q30" s="288">
        <f t="shared" si="1"/>
        <v>1656284.6277858911</v>
      </c>
      <c r="R30" s="289">
        <f t="shared" si="1"/>
        <v>1662830.7900172116</v>
      </c>
      <c r="S30" s="289">
        <f t="shared" si="1"/>
        <v>1669856.3858267716</v>
      </c>
      <c r="T30" s="289">
        <f t="shared" si="1"/>
        <v>1663254.9004017089</v>
      </c>
      <c r="U30" s="289">
        <f t="shared" si="1"/>
        <v>1664475.4237309766</v>
      </c>
      <c r="V30" s="290">
        <f t="shared" si="1"/>
        <v>1671514.9532536604</v>
      </c>
      <c r="W30" s="288">
        <f t="shared" si="2"/>
        <v>1665006.6449430312</v>
      </c>
      <c r="X30" s="289">
        <f t="shared" si="2"/>
        <v>1671622.0707488223</v>
      </c>
      <c r="Y30" s="289">
        <f t="shared" si="2"/>
        <v>1678722.3092962641</v>
      </c>
      <c r="Z30" s="289">
        <f t="shared" si="2"/>
        <v>1672050.6780551902</v>
      </c>
      <c r="AA30" s="289">
        <f t="shared" si="2"/>
        <v>1673284.1492719224</v>
      </c>
      <c r="AB30" s="290">
        <f t="shared" si="2"/>
        <v>1680398.5442891195</v>
      </c>
      <c r="AC30" s="288">
        <f t="shared" si="3"/>
        <v>8722.0171571401879</v>
      </c>
      <c r="AD30" s="289">
        <f t="shared" si="3"/>
        <v>8791.280731610721</v>
      </c>
      <c r="AE30" s="289">
        <f t="shared" si="3"/>
        <v>8865.9234694924671</v>
      </c>
      <c r="AF30" s="289">
        <f t="shared" si="3"/>
        <v>8795.7776534813456</v>
      </c>
      <c r="AG30" s="289">
        <f t="shared" si="3"/>
        <v>8808.7255409457721</v>
      </c>
      <c r="AH30" s="289">
        <f t="shared" si="3"/>
        <v>8883.5910354591906</v>
      </c>
      <c r="AI30" s="291">
        <f t="shared" si="14"/>
        <v>8811.2192646882813</v>
      </c>
      <c r="AJ30" s="292">
        <f t="shared" si="15"/>
        <v>19.580487254862849</v>
      </c>
      <c r="AK30" s="293">
        <f t="shared" si="16"/>
        <v>5.2651002122846534E-3</v>
      </c>
      <c r="AL30" s="294">
        <f>'Data Sources'!$I22</f>
        <v>33</v>
      </c>
      <c r="AM30" s="295">
        <f t="shared" si="17"/>
        <v>1.4120667522464679E-2</v>
      </c>
      <c r="AN30" s="296">
        <f>'CostData&amp;Analysis'!$M27/AI30</f>
        <v>9.643008999580556E-2</v>
      </c>
      <c r="AO30" s="297">
        <f>$AI30*CommercialCBSAData!$D$30/'SavingsData&amp;Analysis-Ind'!$C29</f>
        <v>4000.0186955687955</v>
      </c>
      <c r="AP30" s="292">
        <f t="shared" si="18"/>
        <v>8.8889304345973237</v>
      </c>
      <c r="AQ30" s="298">
        <f t="shared" si="4"/>
        <v>5.2651002122846534E-3</v>
      </c>
      <c r="AR30" s="294">
        <f>'Data Sources'!$I22</f>
        <v>33</v>
      </c>
      <c r="AS30" s="295">
        <f t="shared" si="19"/>
        <v>1.4120667522464679E-2</v>
      </c>
      <c r="AT30" s="299">
        <f>'CostData&amp;Analysis'!$M27/AO30</f>
        <v>0.21241567385870569</v>
      </c>
      <c r="AU30" s="297">
        <f>$AI30*CommercialCBSAData!$D$31/'SavingsData&amp;Analysis-Ind'!$C29</f>
        <v>6400.0299129100722</v>
      </c>
      <c r="AV30" s="292">
        <f t="shared" si="20"/>
        <v>14.222288695355717</v>
      </c>
      <c r="AW30" s="298">
        <f t="shared" si="5"/>
        <v>5.2651002122846534E-3</v>
      </c>
      <c r="AX30" s="294">
        <f>'Data Sources'!$I22</f>
        <v>33</v>
      </c>
      <c r="AY30" s="295">
        <f t="shared" si="21"/>
        <v>1.4120667522464679E-2</v>
      </c>
      <c r="AZ30" s="299">
        <f>'CostData&amp;Analysis'!$M27/AU30</f>
        <v>0.13275979616169106</v>
      </c>
      <c r="BA30" s="297">
        <f>$AI30*CommercialCBSAData!$D$32/'SavingsData&amp;Analysis-Ind'!$C29</f>
        <v>9600.0448693651069</v>
      </c>
      <c r="BB30" s="292">
        <f t="shared" si="22"/>
        <v>21.333433043033573</v>
      </c>
      <c r="BC30" s="298">
        <f t="shared" si="6"/>
        <v>5.2651002122846534E-3</v>
      </c>
      <c r="BD30" s="294">
        <f>'Data Sources'!$I22</f>
        <v>33</v>
      </c>
      <c r="BE30" s="295">
        <f t="shared" si="23"/>
        <v>1.4120667522464679E-2</v>
      </c>
      <c r="BF30" s="299">
        <f>'CostData&amp;Analysis'!$M27/BA30</f>
        <v>8.8506530774460732E-2</v>
      </c>
      <c r="BG30" s="297">
        <f>$AI30*CommercialCBSAData!$D$33/'SavingsData&amp;Analysis-Ind'!$C29</f>
        <v>13440.062817111153</v>
      </c>
      <c r="BH30" s="292">
        <f t="shared" si="24"/>
        <v>29.866806260247007</v>
      </c>
      <c r="BI30" s="298">
        <f t="shared" si="7"/>
        <v>5.2651002122846534E-3</v>
      </c>
      <c r="BJ30" s="294">
        <f>'Data Sources'!$I22</f>
        <v>33</v>
      </c>
      <c r="BK30" s="295">
        <f t="shared" si="25"/>
        <v>1.4120667522464679E-2</v>
      </c>
      <c r="BL30" s="299">
        <f>'CostData&amp;Analysis'!$M27/BG30</f>
        <v>6.3218950553186215E-2</v>
      </c>
      <c r="BM30" s="297">
        <f>$AI30*CommercialCBSAData!$D$34/'SavingsData&amp;Analysis-Ind'!$C29</f>
        <v>3840.0179477460429</v>
      </c>
      <c r="BN30" s="292">
        <f t="shared" si="26"/>
        <v>8.5333732172134287</v>
      </c>
      <c r="BO30" s="298">
        <f t="shared" si="8"/>
        <v>5.2651002122846534E-3</v>
      </c>
      <c r="BP30" s="294">
        <f>'Data Sources'!$I22</f>
        <v>33</v>
      </c>
      <c r="BQ30" s="295">
        <f t="shared" si="27"/>
        <v>1.4120667522464679E-2</v>
      </c>
      <c r="BR30" s="299">
        <f>'CostData&amp;Analysis'!$M27/BM30</f>
        <v>0.22126632693615181</v>
      </c>
      <c r="BS30" s="297">
        <f>$AI30*CommercialCBSAData!$D$35/'SavingsData&amp;Analysis-Ind'!$C29</f>
        <v>13440.062817111153</v>
      </c>
      <c r="BT30" s="292">
        <f t="shared" si="28"/>
        <v>29.866806260247007</v>
      </c>
      <c r="BU30" s="298">
        <f t="shared" si="9"/>
        <v>5.2651002122846534E-3</v>
      </c>
      <c r="BV30" s="294">
        <f>'Data Sources'!$I22</f>
        <v>33</v>
      </c>
      <c r="BW30" s="295">
        <f t="shared" si="29"/>
        <v>1.4120667522464679E-2</v>
      </c>
      <c r="BX30" s="299">
        <f>'CostData&amp;Analysis'!$M27/BS30</f>
        <v>6.3218950553186215E-2</v>
      </c>
      <c r="BY30" s="297">
        <f>$AI30*CommercialCBSAData!$D$36/'SavingsData&amp;Analysis-Ind'!$C29</f>
        <v>5760.0269216190654</v>
      </c>
      <c r="BZ30" s="292">
        <f t="shared" si="30"/>
        <v>12.800059825820146</v>
      </c>
      <c r="CA30" s="298">
        <f t="shared" si="10"/>
        <v>5.2651002122846534E-3</v>
      </c>
      <c r="CB30" s="294">
        <f>'Data Sources'!$I22</f>
        <v>33</v>
      </c>
      <c r="CC30" s="295">
        <f t="shared" si="31"/>
        <v>1.4120667522464679E-2</v>
      </c>
      <c r="CD30" s="299">
        <f>'CostData&amp;Analysis'!$M27/BY30</f>
        <v>0.14751088462410117</v>
      </c>
      <c r="CE30" s="297">
        <f>$AI30*CommercialCBSAData!$D$37/'SavingsData&amp;Analysis-Ind'!$C29</f>
        <v>3840.0179477460429</v>
      </c>
      <c r="CF30" s="292">
        <f t="shared" si="32"/>
        <v>8.5333732172134287</v>
      </c>
      <c r="CG30" s="298">
        <f t="shared" si="11"/>
        <v>5.2651002122846534E-3</v>
      </c>
      <c r="CH30" s="294">
        <f>'Data Sources'!$I22</f>
        <v>33</v>
      </c>
      <c r="CI30" s="295">
        <f t="shared" si="33"/>
        <v>1.4120667522464679E-2</v>
      </c>
      <c r="CJ30" s="299">
        <f>'CostData&amp;Analysis'!$M27/CE30</f>
        <v>0.22126632693615181</v>
      </c>
      <c r="CK30" s="297">
        <f>$AI30*CommercialCBSAData!$D$38/'SavingsData&amp;Analysis-Ind'!$C29</f>
        <v>3840.0179477460429</v>
      </c>
      <c r="CL30" s="292">
        <f t="shared" si="34"/>
        <v>8.5333732172134287</v>
      </c>
      <c r="CM30" s="298">
        <f t="shared" si="12"/>
        <v>5.2651002122846534E-3</v>
      </c>
      <c r="CN30" s="294">
        <f>'Data Sources'!$I22</f>
        <v>33</v>
      </c>
      <c r="CO30" s="295">
        <f t="shared" si="35"/>
        <v>1.4120667522464679E-2</v>
      </c>
      <c r="CP30" s="299">
        <f>'CostData&amp;Analysis'!$M27/CK30</f>
        <v>0.22126632693615181</v>
      </c>
      <c r="CQ30" s="297">
        <f>$AI30*CommercialCBSAData!$D$39/'SavingsData&amp;Analysis-Ind'!$C29</f>
        <v>4800.0224346825535</v>
      </c>
      <c r="CR30" s="292">
        <f t="shared" si="36"/>
        <v>10.666716521516786</v>
      </c>
      <c r="CS30" s="298">
        <f t="shared" si="13"/>
        <v>5.2651002122846534E-3</v>
      </c>
      <c r="CT30" s="294">
        <f>'Data Sources'!$I22</f>
        <v>33</v>
      </c>
      <c r="CU30" s="295">
        <f t="shared" si="37"/>
        <v>1.4120667522464679E-2</v>
      </c>
      <c r="CV30" s="299">
        <f>'CostData&amp;Analysis'!$M27/CQ30</f>
        <v>0.17701306154892146</v>
      </c>
    </row>
    <row r="31" spans="1:100">
      <c r="A31" s="263">
        <v>500</v>
      </c>
      <c r="B31" s="300">
        <f t="shared" si="39"/>
        <v>0.82</v>
      </c>
      <c r="C31" s="301">
        <f t="shared" si="39"/>
        <v>5743</v>
      </c>
      <c r="D31" s="282">
        <v>5.0000000000000001E-3</v>
      </c>
      <c r="E31" s="283">
        <f>'Motor Efficiencies'!C23*'Data Sources'!$D23+'Motor Efficiencies'!C48*'Data Sources'!$F23+'Motor Efficiencies'!C73*'Data Sources'!$H23</f>
        <v>0.95399999999999996</v>
      </c>
      <c r="F31" s="284">
        <f>'Motor Efficiencies'!D23*'Data Sources'!$D23+'Motor Efficiencies'!D48*'Data Sources'!$F23+'Motor Efficiencies'!D73*'Data Sources'!$H23</f>
        <v>0.95</v>
      </c>
      <c r="G31" s="284">
        <f>'Motor Efficiencies'!E23*'Data Sources'!$D23+'Motor Efficiencies'!E48*'Data Sources'!$F23+'Motor Efficiencies'!E73*'Data Sources'!$H23</f>
        <v>0.94599999999999995</v>
      </c>
      <c r="H31" s="284">
        <f>'Motor Efficiencies'!F23*'Data Sources'!$D23+'Motor Efficiencies'!F48*'Data Sources'!$F23+'Motor Efficiencies'!F73*'Data Sources'!$H23</f>
        <v>0.95</v>
      </c>
      <c r="I31" s="284">
        <f>'Motor Efficiencies'!G23*'Data Sources'!$D23+'Motor Efficiencies'!G48*'Data Sources'!$F23+'Motor Efficiencies'!G73*'Data Sources'!$H23</f>
        <v>0.94899999999999995</v>
      </c>
      <c r="J31" s="285">
        <f>'Motor Efficiencies'!H23*'Data Sources'!$D23+'Motor Efficiencies'!H48*'Data Sources'!$F23+'Motor Efficiencies'!H73*'Data Sources'!$H23</f>
        <v>0.94499999999999995</v>
      </c>
      <c r="K31" s="286">
        <f t="shared" si="0"/>
        <v>0.94899999999999995</v>
      </c>
      <c r="L31" s="282">
        <f t="shared" si="0"/>
        <v>0.94499999999999995</v>
      </c>
      <c r="M31" s="282">
        <f t="shared" si="0"/>
        <v>0.94099999999999995</v>
      </c>
      <c r="N31" s="282">
        <f t="shared" si="0"/>
        <v>0.94499999999999995</v>
      </c>
      <c r="O31" s="282">
        <f t="shared" si="0"/>
        <v>0.94399999999999995</v>
      </c>
      <c r="P31" s="287">
        <f t="shared" si="0"/>
        <v>0.94</v>
      </c>
      <c r="Q31" s="288">
        <f t="shared" si="1"/>
        <v>1841251.5513626833</v>
      </c>
      <c r="R31" s="289">
        <f t="shared" si="1"/>
        <v>1849004.1894736839</v>
      </c>
      <c r="S31" s="289">
        <f t="shared" si="1"/>
        <v>1856822.3890063423</v>
      </c>
      <c r="T31" s="289">
        <f t="shared" si="1"/>
        <v>1849004.1894736839</v>
      </c>
      <c r="U31" s="289">
        <f t="shared" si="1"/>
        <v>1850952.5605900947</v>
      </c>
      <c r="V31" s="290">
        <f t="shared" si="1"/>
        <v>1858787.2804232806</v>
      </c>
      <c r="W31" s="288">
        <f t="shared" si="2"/>
        <v>1850952.5605900947</v>
      </c>
      <c r="X31" s="289">
        <f t="shared" si="2"/>
        <v>1858787.2804232806</v>
      </c>
      <c r="Y31" s="289">
        <f t="shared" si="2"/>
        <v>1866688.6078639745</v>
      </c>
      <c r="Z31" s="289">
        <f t="shared" si="2"/>
        <v>1858787.2804232806</v>
      </c>
      <c r="AA31" s="289">
        <f t="shared" si="2"/>
        <v>1860756.3347457626</v>
      </c>
      <c r="AB31" s="290">
        <f t="shared" si="2"/>
        <v>1868674.4468085102</v>
      </c>
      <c r="AC31" s="288">
        <f t="shared" si="3"/>
        <v>9701.0092274113558</v>
      </c>
      <c r="AD31" s="289">
        <f t="shared" si="3"/>
        <v>9783.0909495966043</v>
      </c>
      <c r="AE31" s="289">
        <f t="shared" si="3"/>
        <v>9866.2188576322515</v>
      </c>
      <c r="AF31" s="289">
        <f t="shared" si="3"/>
        <v>9783.0909495966043</v>
      </c>
      <c r="AG31" s="289">
        <f t="shared" si="3"/>
        <v>9803.774155667983</v>
      </c>
      <c r="AH31" s="289">
        <f t="shared" si="3"/>
        <v>9887.166385229677</v>
      </c>
      <c r="AI31" s="291">
        <f t="shared" si="14"/>
        <v>9804.0584208557466</v>
      </c>
      <c r="AJ31" s="292">
        <f t="shared" si="15"/>
        <v>19.608116841711492</v>
      </c>
      <c r="AK31" s="293">
        <f t="shared" si="16"/>
        <v>5.2688054626666512E-3</v>
      </c>
      <c r="AL31" s="292">
        <f>'Data Sources'!$I$23/17</f>
        <v>2.2941176470588234</v>
      </c>
      <c r="AM31" s="295">
        <f t="shared" si="17"/>
        <v>9.816506833798973E-4</v>
      </c>
      <c r="AN31" s="296">
        <f>'CostData&amp;Analysis'!$M28/AI31</f>
        <v>9.6796648822617543E-2</v>
      </c>
      <c r="AO31" s="297">
        <f>$AI31*CommercialCBSAData!$D$30/'SavingsData&amp;Analysis-Ind'!$C30</f>
        <v>4450.7367025849453</v>
      </c>
      <c r="AP31" s="292">
        <f t="shared" si="18"/>
        <v>8.9014734051698898</v>
      </c>
      <c r="AQ31" s="298">
        <f t="shared" si="4"/>
        <v>5.2688054626666512E-3</v>
      </c>
      <c r="AR31" s="292">
        <f>'Data Sources'!$I$23/17</f>
        <v>2.2941176470588234</v>
      </c>
      <c r="AS31" s="295">
        <f t="shared" si="19"/>
        <v>9.816506833798973E-4</v>
      </c>
      <c r="AT31" s="299">
        <f>'CostData&amp;Analysis'!$M28/AO31</f>
        <v>0.21322312763386561</v>
      </c>
      <c r="AU31" s="297">
        <f>$AI31*CommercialCBSAData!$D$31/'SavingsData&amp;Analysis-Ind'!$C30</f>
        <v>7121.1787241359125</v>
      </c>
      <c r="AV31" s="292">
        <f t="shared" si="20"/>
        <v>14.242357448271825</v>
      </c>
      <c r="AW31" s="298">
        <f t="shared" si="5"/>
        <v>5.2688054626666512E-3</v>
      </c>
      <c r="AX31" s="292">
        <f>'Data Sources'!$I$23/17</f>
        <v>2.2941176470588234</v>
      </c>
      <c r="AY31" s="295">
        <f t="shared" si="21"/>
        <v>9.816506833798973E-4</v>
      </c>
      <c r="AZ31" s="299">
        <f>'CostData&amp;Analysis'!$M28/AU31</f>
        <v>0.13326445477116602</v>
      </c>
      <c r="BA31" s="297">
        <f>$AI31*CommercialCBSAData!$D$32/'SavingsData&amp;Analysis-Ind'!$C30</f>
        <v>10681.768086203867</v>
      </c>
      <c r="BB31" s="292">
        <f t="shared" si="22"/>
        <v>21.363536172407734</v>
      </c>
      <c r="BC31" s="298">
        <f t="shared" si="6"/>
        <v>5.2688054626666512E-3</v>
      </c>
      <c r="BD31" s="292">
        <f>'Data Sources'!$I$23/17</f>
        <v>2.2941176470588234</v>
      </c>
      <c r="BE31" s="295">
        <f t="shared" si="23"/>
        <v>9.816506833798973E-4</v>
      </c>
      <c r="BF31" s="299">
        <f>'CostData&amp;Analysis'!$M28/BA31</f>
        <v>8.8842969847444025E-2</v>
      </c>
      <c r="BG31" s="297">
        <f>$AI31*CommercialCBSAData!$D$33/'SavingsData&amp;Analysis-Ind'!$C30</f>
        <v>14954.475320685415</v>
      </c>
      <c r="BH31" s="292">
        <f t="shared" si="24"/>
        <v>29.908950641370829</v>
      </c>
      <c r="BI31" s="298">
        <f t="shared" si="7"/>
        <v>5.2688054626666512E-3</v>
      </c>
      <c r="BJ31" s="292">
        <f>'Data Sources'!$I$23/17</f>
        <v>2.2941176470588234</v>
      </c>
      <c r="BK31" s="295">
        <f t="shared" si="25"/>
        <v>9.816506833798973E-4</v>
      </c>
      <c r="BL31" s="299">
        <f>'CostData&amp;Analysis'!$M28/BG31</f>
        <v>6.3459264176745731E-2</v>
      </c>
      <c r="BM31" s="297">
        <f>$AI31*CommercialCBSAData!$D$34/'SavingsData&amp;Analysis-Ind'!$C30</f>
        <v>4272.7072344815469</v>
      </c>
      <c r="BN31" s="292">
        <f t="shared" si="26"/>
        <v>8.5454144689630933</v>
      </c>
      <c r="BO31" s="298">
        <f t="shared" si="8"/>
        <v>5.2688054626666512E-3</v>
      </c>
      <c r="BP31" s="292">
        <f>'Data Sources'!$I$23/17</f>
        <v>2.2941176470588234</v>
      </c>
      <c r="BQ31" s="295">
        <f t="shared" si="27"/>
        <v>9.816506833798973E-4</v>
      </c>
      <c r="BR31" s="299">
        <f>'CostData&amp;Analysis'!$M28/BM31</f>
        <v>0.22210742461861005</v>
      </c>
      <c r="BS31" s="297">
        <f>$AI31*CommercialCBSAData!$D$35/'SavingsData&amp;Analysis-Ind'!$C30</f>
        <v>14954.475320685415</v>
      </c>
      <c r="BT31" s="292">
        <f t="shared" si="28"/>
        <v>29.908950641370829</v>
      </c>
      <c r="BU31" s="298">
        <f t="shared" si="9"/>
        <v>5.2688054626666512E-3</v>
      </c>
      <c r="BV31" s="292">
        <f>'Data Sources'!$I$23/17</f>
        <v>2.2941176470588234</v>
      </c>
      <c r="BW31" s="295">
        <f t="shared" si="29"/>
        <v>9.816506833798973E-4</v>
      </c>
      <c r="BX31" s="299">
        <f>'CostData&amp;Analysis'!$M28/BS31</f>
        <v>6.3459264176745731E-2</v>
      </c>
      <c r="BY31" s="297">
        <f>$AI31*CommercialCBSAData!$D$36/'SavingsData&amp;Analysis-Ind'!$C30</f>
        <v>6409.0608517223209</v>
      </c>
      <c r="BZ31" s="292">
        <f t="shared" si="30"/>
        <v>12.818121703444643</v>
      </c>
      <c r="CA31" s="298">
        <f t="shared" si="10"/>
        <v>5.2688054626666512E-3</v>
      </c>
      <c r="CB31" s="292">
        <f>'Data Sources'!$I$23/17</f>
        <v>2.2941176470588234</v>
      </c>
      <c r="CC31" s="295">
        <f t="shared" si="31"/>
        <v>9.816506833798973E-4</v>
      </c>
      <c r="CD31" s="299">
        <f>'CostData&amp;Analysis'!$M28/BY31</f>
        <v>0.14807161641240668</v>
      </c>
      <c r="CE31" s="297">
        <f>$AI31*CommercialCBSAData!$D$37/'SavingsData&amp;Analysis-Ind'!$C30</f>
        <v>4272.7072344815469</v>
      </c>
      <c r="CF31" s="292">
        <f t="shared" si="32"/>
        <v>8.5454144689630933</v>
      </c>
      <c r="CG31" s="298">
        <f t="shared" si="11"/>
        <v>5.2688054626666512E-3</v>
      </c>
      <c r="CH31" s="292">
        <f>'Data Sources'!$I$23/17</f>
        <v>2.2941176470588234</v>
      </c>
      <c r="CI31" s="295">
        <f t="shared" si="33"/>
        <v>9.816506833798973E-4</v>
      </c>
      <c r="CJ31" s="299">
        <f>'CostData&amp;Analysis'!$M28/CE31</f>
        <v>0.22210742461861005</v>
      </c>
      <c r="CK31" s="297">
        <f>$AI31*CommercialCBSAData!$D$38/'SavingsData&amp;Analysis-Ind'!$C30</f>
        <v>4272.7072344815469</v>
      </c>
      <c r="CL31" s="292">
        <f t="shared" si="34"/>
        <v>8.5454144689630933</v>
      </c>
      <c r="CM31" s="298">
        <f t="shared" si="12"/>
        <v>5.2688054626666512E-3</v>
      </c>
      <c r="CN31" s="292">
        <f>'Data Sources'!$I$23/17</f>
        <v>2.2941176470588234</v>
      </c>
      <c r="CO31" s="295">
        <f t="shared" si="35"/>
        <v>9.816506833798973E-4</v>
      </c>
      <c r="CP31" s="299">
        <f>'CostData&amp;Analysis'!$M28/CK31</f>
        <v>0.22210742461861005</v>
      </c>
      <c r="CQ31" s="297">
        <f>$AI31*CommercialCBSAData!$D$39/'SavingsData&amp;Analysis-Ind'!$C30</f>
        <v>5340.8840431019335</v>
      </c>
      <c r="CR31" s="292">
        <f t="shared" si="36"/>
        <v>10.681768086203867</v>
      </c>
      <c r="CS31" s="298">
        <f t="shared" si="13"/>
        <v>5.2688054626666512E-3</v>
      </c>
      <c r="CT31" s="292">
        <f>'Data Sources'!$I$23/17</f>
        <v>2.2941176470588234</v>
      </c>
      <c r="CU31" s="295">
        <f t="shared" si="37"/>
        <v>9.816506833798973E-4</v>
      </c>
      <c r="CV31" s="299">
        <f>'CostData&amp;Analysis'!$M28/CQ31</f>
        <v>0.17768593969488805</v>
      </c>
    </row>
    <row r="32" spans="1:100">
      <c r="A32" s="263">
        <v>600</v>
      </c>
      <c r="B32" s="302">
        <f>'Data Sources'!C73</f>
        <v>0.82</v>
      </c>
      <c r="C32" s="301">
        <f>'Data Sources'!I43</f>
        <v>7065</v>
      </c>
      <c r="D32" s="282">
        <v>5.0000000000000001E-3</v>
      </c>
      <c r="E32" s="658">
        <f>'Motor Efficiencies'!$M24</f>
        <v>0.94199999999999995</v>
      </c>
      <c r="F32" s="659"/>
      <c r="G32" s="659"/>
      <c r="H32" s="659"/>
      <c r="I32" s="659"/>
      <c r="J32" s="660"/>
      <c r="K32" s="658">
        <f t="shared" ref="K32:K47" si="40">E32-D32</f>
        <v>0.93699999999999994</v>
      </c>
      <c r="L32" s="659"/>
      <c r="M32" s="659"/>
      <c r="N32" s="659"/>
      <c r="O32" s="659"/>
      <c r="P32" s="660"/>
      <c r="Q32" s="661">
        <f t="shared" ref="Q32:Q47" si="41">($A32*0.746*$B32*$C32*(1/E32))</f>
        <v>2752740</v>
      </c>
      <c r="R32" s="662"/>
      <c r="S32" s="662"/>
      <c r="T32" s="662"/>
      <c r="U32" s="662"/>
      <c r="V32" s="663"/>
      <c r="W32" s="661">
        <f t="shared" ref="W32:W47" si="42">($A32*0.746*$B32*$C32*(1/(K32)))</f>
        <v>2767429.1141942372</v>
      </c>
      <c r="X32" s="662"/>
      <c r="Y32" s="662"/>
      <c r="Z32" s="662"/>
      <c r="AA32" s="662"/>
      <c r="AB32" s="663"/>
      <c r="AC32" s="661">
        <f t="shared" ref="AC32:AC47" si="43">W32-Q32</f>
        <v>14689.114194237161</v>
      </c>
      <c r="AD32" s="662"/>
      <c r="AE32" s="662"/>
      <c r="AF32" s="662"/>
      <c r="AG32" s="662"/>
      <c r="AH32" s="662"/>
      <c r="AI32" s="291">
        <f t="shared" ref="AI32:AI47" si="44">AC32</f>
        <v>14689.114194237161</v>
      </c>
      <c r="AJ32" s="292">
        <f t="shared" si="15"/>
        <v>24.481856990395269</v>
      </c>
      <c r="AK32" s="293">
        <f t="shared" si="16"/>
        <v>5.3078556263270486E-3</v>
      </c>
      <c r="AL32" s="292">
        <f>'Data Sources'!$I$23/17</f>
        <v>2.2941176470588234</v>
      </c>
      <c r="AM32" s="295">
        <f t="shared" si="17"/>
        <v>9.816506833798973E-4</v>
      </c>
      <c r="AN32" s="296">
        <f>'CostData&amp;Analysis'!$M29/AI32</f>
        <v>7.0619189123078657E-2</v>
      </c>
      <c r="AO32" s="297">
        <f>$AI32*CommercialCBSAData!$D$30/'SavingsData&amp;Analysis-Ind'!$C31</f>
        <v>5420.6113445521833</v>
      </c>
      <c r="AP32" s="292">
        <f t="shared" si="18"/>
        <v>9.0343522409203061</v>
      </c>
      <c r="AQ32" s="298">
        <f t="shared" si="4"/>
        <v>5.3078556263270486E-3</v>
      </c>
      <c r="AR32" s="292">
        <f>'Data Sources'!$I$23/17</f>
        <v>2.2941176470588234</v>
      </c>
      <c r="AS32" s="295">
        <f t="shared" si="19"/>
        <v>9.816506833798973E-4</v>
      </c>
      <c r="AT32" s="299">
        <f>'CostData&amp;Analysis'!$M29/AO32</f>
        <v>0.19136832866201944</v>
      </c>
      <c r="AU32" s="297">
        <f>$AI32*CommercialCBSAData!$D$31/'SavingsData&amp;Analysis-Ind'!$C31</f>
        <v>8672.9781512834925</v>
      </c>
      <c r="AV32" s="292">
        <f t="shared" si="20"/>
        <v>14.454963585472488</v>
      </c>
      <c r="AW32" s="298">
        <f t="shared" si="5"/>
        <v>5.3078556263270486E-3</v>
      </c>
      <c r="AX32" s="292">
        <f>'Data Sources'!$I$23/17</f>
        <v>2.2941176470588234</v>
      </c>
      <c r="AY32" s="295">
        <f t="shared" si="21"/>
        <v>9.816506833798973E-4</v>
      </c>
      <c r="AZ32" s="299">
        <f>'CostData&amp;Analysis'!$M29/AU32</f>
        <v>0.11960520541376216</v>
      </c>
      <c r="BA32" s="297">
        <f>$AI32*CommercialCBSAData!$D$32/'SavingsData&amp;Analysis-Ind'!$C31</f>
        <v>13009.467226925237</v>
      </c>
      <c r="BB32" s="292">
        <f t="shared" si="22"/>
        <v>21.68244537820873</v>
      </c>
      <c r="BC32" s="298">
        <f t="shared" si="6"/>
        <v>5.3078556263270486E-3</v>
      </c>
      <c r="BD32" s="292">
        <f>'Data Sources'!$I$23/17</f>
        <v>2.2941176470588234</v>
      </c>
      <c r="BE32" s="295">
        <f t="shared" si="23"/>
        <v>9.816506833798973E-4</v>
      </c>
      <c r="BF32" s="299">
        <f>'CostData&amp;Analysis'!$M29/BA32</f>
        <v>7.9736803609174775E-2</v>
      </c>
      <c r="BG32" s="297">
        <f>$AI32*CommercialCBSAData!$D$33/'SavingsData&amp;Analysis-Ind'!$C31</f>
        <v>18213.254117695335</v>
      </c>
      <c r="BH32" s="292">
        <f t="shared" si="24"/>
        <v>30.355423529492224</v>
      </c>
      <c r="BI32" s="298">
        <f t="shared" si="7"/>
        <v>5.3078556263270486E-3</v>
      </c>
      <c r="BJ32" s="292">
        <f>'Data Sources'!$I$23/17</f>
        <v>2.2941176470588234</v>
      </c>
      <c r="BK32" s="295">
        <f t="shared" si="25"/>
        <v>9.816506833798973E-4</v>
      </c>
      <c r="BL32" s="299">
        <f>'CostData&amp;Analysis'!$M29/BG32</f>
        <v>5.6954859720839121E-2</v>
      </c>
      <c r="BM32" s="297">
        <f>$AI32*CommercialCBSAData!$D$34/'SavingsData&amp;Analysis-Ind'!$C31</f>
        <v>5203.7868907700949</v>
      </c>
      <c r="BN32" s="292">
        <f t="shared" si="26"/>
        <v>8.6729781512834911</v>
      </c>
      <c r="BO32" s="298">
        <f t="shared" si="8"/>
        <v>5.3078556263270486E-3</v>
      </c>
      <c r="BP32" s="292">
        <f>'Data Sources'!$I$23/17</f>
        <v>2.2941176470588234</v>
      </c>
      <c r="BQ32" s="295">
        <f t="shared" si="27"/>
        <v>9.816506833798973E-4</v>
      </c>
      <c r="BR32" s="299">
        <f>'CostData&amp;Analysis'!$M29/BM32</f>
        <v>0.19934200902293694</v>
      </c>
      <c r="BS32" s="297">
        <f>$AI32*CommercialCBSAData!$D$35/'SavingsData&amp;Analysis-Ind'!$C31</f>
        <v>18213.254117695335</v>
      </c>
      <c r="BT32" s="292">
        <f t="shared" si="28"/>
        <v>30.355423529492224</v>
      </c>
      <c r="BU32" s="298">
        <f t="shared" si="9"/>
        <v>5.3078556263270486E-3</v>
      </c>
      <c r="BV32" s="292">
        <f>'Data Sources'!$I$23/17</f>
        <v>2.2941176470588234</v>
      </c>
      <c r="BW32" s="295">
        <f t="shared" si="29"/>
        <v>9.816506833798973E-4</v>
      </c>
      <c r="BX32" s="299">
        <f>'CostData&amp;Analysis'!$M29/BS32</f>
        <v>5.6954859720839121E-2</v>
      </c>
      <c r="BY32" s="297">
        <f>$AI32*CommercialCBSAData!$D$36/'SavingsData&amp;Analysis-Ind'!$C31</f>
        <v>7805.6803361551429</v>
      </c>
      <c r="BZ32" s="292">
        <f t="shared" si="30"/>
        <v>13.009467226925238</v>
      </c>
      <c r="CA32" s="298">
        <f t="shared" si="10"/>
        <v>5.3078556263270486E-3</v>
      </c>
      <c r="CB32" s="292">
        <f>'Data Sources'!$I$23/17</f>
        <v>2.2941176470588234</v>
      </c>
      <c r="CC32" s="295">
        <f t="shared" si="31"/>
        <v>9.816506833798973E-4</v>
      </c>
      <c r="CD32" s="299">
        <f>'CostData&amp;Analysis'!$M29/BY32</f>
        <v>0.13289467268195795</v>
      </c>
      <c r="CE32" s="297">
        <f>$AI32*CommercialCBSAData!$D$37/'SavingsData&amp;Analysis-Ind'!$C31</f>
        <v>5203.7868907700949</v>
      </c>
      <c r="CF32" s="292">
        <f t="shared" si="32"/>
        <v>8.6729781512834911</v>
      </c>
      <c r="CG32" s="298">
        <f t="shared" si="11"/>
        <v>5.3078556263270486E-3</v>
      </c>
      <c r="CH32" s="292">
        <f>'Data Sources'!$I$23/17</f>
        <v>2.2941176470588234</v>
      </c>
      <c r="CI32" s="295">
        <f t="shared" si="33"/>
        <v>9.816506833798973E-4</v>
      </c>
      <c r="CJ32" s="299">
        <f>'CostData&amp;Analysis'!$M29/CE32</f>
        <v>0.19934200902293694</v>
      </c>
      <c r="CK32" s="297">
        <f>$AI32*CommercialCBSAData!$D$38/'SavingsData&amp;Analysis-Ind'!$C31</f>
        <v>5203.7868907700949</v>
      </c>
      <c r="CL32" s="292">
        <f t="shared" si="34"/>
        <v>8.6729781512834911</v>
      </c>
      <c r="CM32" s="298">
        <f t="shared" si="12"/>
        <v>5.3078556263270486E-3</v>
      </c>
      <c r="CN32" s="292">
        <f>'Data Sources'!$I$23/17</f>
        <v>2.2941176470588234</v>
      </c>
      <c r="CO32" s="295">
        <f t="shared" si="35"/>
        <v>9.816506833798973E-4</v>
      </c>
      <c r="CP32" s="299">
        <f>'CostData&amp;Analysis'!$M29/CK32</f>
        <v>0.19934200902293694</v>
      </c>
      <c r="CQ32" s="297">
        <f>$AI32*CommercialCBSAData!$D$39/'SavingsData&amp;Analysis-Ind'!$C31</f>
        <v>6504.7336134626185</v>
      </c>
      <c r="CR32" s="292">
        <f t="shared" si="36"/>
        <v>10.841222689104365</v>
      </c>
      <c r="CS32" s="298">
        <f t="shared" si="13"/>
        <v>5.3078556263270486E-3</v>
      </c>
      <c r="CT32" s="292">
        <f>'Data Sources'!$I$23/17</f>
        <v>2.2941176470588234</v>
      </c>
      <c r="CU32" s="295">
        <f t="shared" si="37"/>
        <v>9.816506833798973E-4</v>
      </c>
      <c r="CV32" s="299">
        <f>'CostData&amp;Analysis'!$M29/CQ32</f>
        <v>0.15947360721834955</v>
      </c>
    </row>
    <row r="33" spans="1:100">
      <c r="A33" s="263">
        <v>700</v>
      </c>
      <c r="B33" s="302">
        <f t="shared" ref="B33:C47" si="45">B32</f>
        <v>0.82</v>
      </c>
      <c r="C33" s="301">
        <f t="shared" si="45"/>
        <v>7065</v>
      </c>
      <c r="D33" s="282">
        <v>5.0000000000000001E-3</v>
      </c>
      <c r="E33" s="658">
        <f>'Motor Efficiencies'!$M25</f>
        <v>0.94399999999999995</v>
      </c>
      <c r="F33" s="659"/>
      <c r="G33" s="659"/>
      <c r="H33" s="659"/>
      <c r="I33" s="659"/>
      <c r="J33" s="660"/>
      <c r="K33" s="658">
        <f t="shared" si="40"/>
        <v>0.93899999999999995</v>
      </c>
      <c r="L33" s="659"/>
      <c r="M33" s="659"/>
      <c r="N33" s="659"/>
      <c r="O33" s="659"/>
      <c r="P33" s="660"/>
      <c r="Q33" s="661">
        <f t="shared" si="41"/>
        <v>3204725.9110169495</v>
      </c>
      <c r="R33" s="662"/>
      <c r="S33" s="662"/>
      <c r="T33" s="662"/>
      <c r="U33" s="662"/>
      <c r="V33" s="663"/>
      <c r="W33" s="661">
        <f t="shared" si="42"/>
        <v>3221790.4792332272</v>
      </c>
      <c r="X33" s="662"/>
      <c r="Y33" s="662"/>
      <c r="Z33" s="662"/>
      <c r="AA33" s="662"/>
      <c r="AB33" s="663"/>
      <c r="AC33" s="661">
        <f t="shared" si="43"/>
        <v>17064.568216277752</v>
      </c>
      <c r="AD33" s="662"/>
      <c r="AE33" s="662"/>
      <c r="AF33" s="662"/>
      <c r="AG33" s="662"/>
      <c r="AH33" s="662"/>
      <c r="AI33" s="291">
        <f t="shared" si="44"/>
        <v>17064.568216277752</v>
      </c>
      <c r="AJ33" s="292">
        <f t="shared" si="15"/>
        <v>24.377954594682503</v>
      </c>
      <c r="AK33" s="293">
        <f t="shared" si="16"/>
        <v>5.296610169491546E-3</v>
      </c>
      <c r="AL33" s="292">
        <f>'Data Sources'!$I$23/17</f>
        <v>2.2941176470588234</v>
      </c>
      <c r="AM33" s="295">
        <f t="shared" si="17"/>
        <v>9.816506833798973E-4</v>
      </c>
      <c r="AN33" s="296">
        <f>'CostData&amp;Analysis'!$M30/AI33</f>
        <v>6.567213728840042E-2</v>
      </c>
      <c r="AO33" s="297">
        <f>$AI33*CommercialCBSAData!$D$30/'SavingsData&amp;Analysis-Ind'!$C32</f>
        <v>6297.2069547481342</v>
      </c>
      <c r="AP33" s="292">
        <f t="shared" si="18"/>
        <v>8.9960099353544773</v>
      </c>
      <c r="AQ33" s="298">
        <f t="shared" si="4"/>
        <v>5.296610169491546E-3</v>
      </c>
      <c r="AR33" s="292">
        <f>'Data Sources'!$I$23/17</f>
        <v>2.2941176470588234</v>
      </c>
      <c r="AS33" s="295">
        <f t="shared" si="19"/>
        <v>9.816506833798973E-4</v>
      </c>
      <c r="AT33" s="299">
        <f>'CostData&amp;Analysis'!$M30/AO33</f>
        <v>0.17796249586837493</v>
      </c>
      <c r="AU33" s="297">
        <f>$AI33*CommercialCBSAData!$D$31/'SavingsData&amp;Analysis-Ind'!$C32</f>
        <v>10075.531127597014</v>
      </c>
      <c r="AV33" s="292">
        <f t="shared" si="20"/>
        <v>14.393615896567164</v>
      </c>
      <c r="AW33" s="298">
        <f t="shared" si="5"/>
        <v>5.296610169491546E-3</v>
      </c>
      <c r="AX33" s="292">
        <f>'Data Sources'!$I$23/17</f>
        <v>2.2941176470588234</v>
      </c>
      <c r="AY33" s="295">
        <f t="shared" si="21"/>
        <v>9.816506833798973E-4</v>
      </c>
      <c r="AZ33" s="299">
        <f>'CostData&amp;Analysis'!$M30/AU33</f>
        <v>0.11122655991773434</v>
      </c>
      <c r="BA33" s="297">
        <f>$AI33*CommercialCBSAData!$D$32/'SavingsData&amp;Analysis-Ind'!$C32</f>
        <v>15113.296691395521</v>
      </c>
      <c r="BB33" s="292">
        <f t="shared" si="22"/>
        <v>21.590423844850744</v>
      </c>
      <c r="BC33" s="298">
        <f t="shared" si="6"/>
        <v>5.296610169491546E-3</v>
      </c>
      <c r="BD33" s="292">
        <f>'Data Sources'!$I$23/17</f>
        <v>2.2941176470588234</v>
      </c>
      <c r="BE33" s="295">
        <f t="shared" si="23"/>
        <v>9.816506833798973E-4</v>
      </c>
      <c r="BF33" s="299">
        <f>'CostData&amp;Analysis'!$M30/BA33</f>
        <v>7.4151039945156233E-2</v>
      </c>
      <c r="BG33" s="297">
        <f>$AI33*CommercialCBSAData!$D$33/'SavingsData&amp;Analysis-Ind'!$C32</f>
        <v>21158.615367953731</v>
      </c>
      <c r="BH33" s="292">
        <f t="shared" si="24"/>
        <v>30.226593382791044</v>
      </c>
      <c r="BI33" s="298">
        <f t="shared" si="7"/>
        <v>5.296610169491546E-3</v>
      </c>
      <c r="BJ33" s="292">
        <f>'Data Sources'!$I$23/17</f>
        <v>2.2941176470588234</v>
      </c>
      <c r="BK33" s="295">
        <f t="shared" si="25"/>
        <v>9.816506833798973E-4</v>
      </c>
      <c r="BL33" s="299">
        <f>'CostData&amp;Analysis'!$M30/BG33</f>
        <v>5.2965028532254446E-2</v>
      </c>
      <c r="BM33" s="297">
        <f>$AI33*CommercialCBSAData!$D$34/'SavingsData&amp;Analysis-Ind'!$C32</f>
        <v>6045.3186765582086</v>
      </c>
      <c r="BN33" s="292">
        <f t="shared" si="26"/>
        <v>8.6361695379402974</v>
      </c>
      <c r="BO33" s="298">
        <f t="shared" si="8"/>
        <v>5.296610169491546E-3</v>
      </c>
      <c r="BP33" s="292">
        <f>'Data Sources'!$I$23/17</f>
        <v>2.2941176470588234</v>
      </c>
      <c r="BQ33" s="295">
        <f t="shared" si="27"/>
        <v>9.816506833798973E-4</v>
      </c>
      <c r="BR33" s="299">
        <f>'CostData&amp;Analysis'!$M30/BM33</f>
        <v>0.18537759986289057</v>
      </c>
      <c r="BS33" s="297">
        <f>$AI33*CommercialCBSAData!$D$35/'SavingsData&amp;Analysis-Ind'!$C32</f>
        <v>21158.615367953731</v>
      </c>
      <c r="BT33" s="292">
        <f t="shared" si="28"/>
        <v>30.226593382791044</v>
      </c>
      <c r="BU33" s="298">
        <f t="shared" si="9"/>
        <v>5.296610169491546E-3</v>
      </c>
      <c r="BV33" s="292">
        <f>'Data Sources'!$I$23/17</f>
        <v>2.2941176470588234</v>
      </c>
      <c r="BW33" s="295">
        <f t="shared" si="29"/>
        <v>9.816506833798973E-4</v>
      </c>
      <c r="BX33" s="299">
        <f>'CostData&amp;Analysis'!$M30/BS33</f>
        <v>5.2965028532254446E-2</v>
      </c>
      <c r="BY33" s="297">
        <f>$AI33*CommercialCBSAData!$D$36/'SavingsData&amp;Analysis-Ind'!$C32</f>
        <v>9067.9780148373138</v>
      </c>
      <c r="BZ33" s="292">
        <f t="shared" si="30"/>
        <v>12.954254306910448</v>
      </c>
      <c r="CA33" s="298">
        <f t="shared" si="10"/>
        <v>5.296610169491546E-3</v>
      </c>
      <c r="CB33" s="292">
        <f>'Data Sources'!$I$23/17</f>
        <v>2.2941176470588234</v>
      </c>
      <c r="CC33" s="295">
        <f t="shared" si="31"/>
        <v>9.816506833798973E-4</v>
      </c>
      <c r="CD33" s="299">
        <f>'CostData&amp;Analysis'!$M30/BY33</f>
        <v>0.12358506657526036</v>
      </c>
      <c r="CE33" s="297">
        <f>$AI33*CommercialCBSAData!$D$37/'SavingsData&amp;Analysis-Ind'!$C32</f>
        <v>6045.3186765582086</v>
      </c>
      <c r="CF33" s="292">
        <f t="shared" si="32"/>
        <v>8.6361695379402974</v>
      </c>
      <c r="CG33" s="298">
        <f t="shared" si="11"/>
        <v>5.296610169491546E-3</v>
      </c>
      <c r="CH33" s="292">
        <f>'Data Sources'!$I$23/17</f>
        <v>2.2941176470588234</v>
      </c>
      <c r="CI33" s="295">
        <f t="shared" si="33"/>
        <v>9.816506833798973E-4</v>
      </c>
      <c r="CJ33" s="299">
        <f>'CostData&amp;Analysis'!$M30/CE33</f>
        <v>0.18537759986289057</v>
      </c>
      <c r="CK33" s="297">
        <f>$AI33*CommercialCBSAData!$D$38/'SavingsData&amp;Analysis-Ind'!$C32</f>
        <v>6045.3186765582086</v>
      </c>
      <c r="CL33" s="292">
        <f t="shared" si="34"/>
        <v>8.6361695379402974</v>
      </c>
      <c r="CM33" s="298">
        <f t="shared" si="12"/>
        <v>5.296610169491546E-3</v>
      </c>
      <c r="CN33" s="292">
        <f>'Data Sources'!$I$23/17</f>
        <v>2.2941176470588234</v>
      </c>
      <c r="CO33" s="295">
        <f t="shared" si="35"/>
        <v>9.816506833798973E-4</v>
      </c>
      <c r="CP33" s="299">
        <f>'CostData&amp;Analysis'!$M30/CK33</f>
        <v>0.18537759986289057</v>
      </c>
      <c r="CQ33" s="297">
        <f>$AI33*CommercialCBSAData!$D$39/'SavingsData&amp;Analysis-Ind'!$C32</f>
        <v>7556.6483456977603</v>
      </c>
      <c r="CR33" s="292">
        <f t="shared" si="36"/>
        <v>10.795211922425372</v>
      </c>
      <c r="CS33" s="298">
        <f t="shared" si="13"/>
        <v>5.296610169491546E-3</v>
      </c>
      <c r="CT33" s="292">
        <f>'Data Sources'!$I$23/17</f>
        <v>2.2941176470588234</v>
      </c>
      <c r="CU33" s="295">
        <f t="shared" si="37"/>
        <v>9.816506833798973E-4</v>
      </c>
      <c r="CV33" s="299">
        <f>'CostData&amp;Analysis'!$M30/CQ33</f>
        <v>0.14830207989031247</v>
      </c>
    </row>
    <row r="34" spans="1:100">
      <c r="A34" s="263">
        <v>800</v>
      </c>
      <c r="B34" s="302">
        <f t="shared" si="45"/>
        <v>0.82</v>
      </c>
      <c r="C34" s="301">
        <f t="shared" si="45"/>
        <v>7065</v>
      </c>
      <c r="D34" s="282">
        <v>5.0000000000000001E-3</v>
      </c>
      <c r="E34" s="658">
        <f>'Motor Efficiencies'!$M26</f>
        <v>0.94499999999999995</v>
      </c>
      <c r="F34" s="659"/>
      <c r="G34" s="659"/>
      <c r="H34" s="659"/>
      <c r="I34" s="659"/>
      <c r="J34" s="660"/>
      <c r="K34" s="658">
        <f t="shared" si="40"/>
        <v>0.94</v>
      </c>
      <c r="L34" s="659"/>
      <c r="M34" s="659"/>
      <c r="N34" s="659"/>
      <c r="O34" s="659"/>
      <c r="P34" s="660"/>
      <c r="Q34" s="661">
        <f t="shared" si="41"/>
        <v>3658668.1904761903</v>
      </c>
      <c r="R34" s="662"/>
      <c r="S34" s="662"/>
      <c r="T34" s="662"/>
      <c r="U34" s="662"/>
      <c r="V34" s="663"/>
      <c r="W34" s="661">
        <f t="shared" si="42"/>
        <v>3678129.1914893612</v>
      </c>
      <c r="X34" s="662"/>
      <c r="Y34" s="662"/>
      <c r="Z34" s="662"/>
      <c r="AA34" s="662"/>
      <c r="AB34" s="663"/>
      <c r="AC34" s="661">
        <f t="shared" si="43"/>
        <v>19461.001013170928</v>
      </c>
      <c r="AD34" s="662"/>
      <c r="AE34" s="662"/>
      <c r="AF34" s="662"/>
      <c r="AG34" s="662"/>
      <c r="AH34" s="662"/>
      <c r="AI34" s="291">
        <f t="shared" si="44"/>
        <v>19461.001013170928</v>
      </c>
      <c r="AJ34" s="292">
        <f t="shared" si="15"/>
        <v>24.326251266463661</v>
      </c>
      <c r="AK34" s="293">
        <f t="shared" si="16"/>
        <v>5.2910052910052109E-3</v>
      </c>
      <c r="AL34" s="292">
        <f>'Data Sources'!$I$23/17</f>
        <v>2.2941176470588234</v>
      </c>
      <c r="AM34" s="295">
        <f t="shared" si="17"/>
        <v>9.816506833798973E-4</v>
      </c>
      <c r="AN34" s="296">
        <f>'CostData&amp;Analysis'!$M31/AI34</f>
        <v>8.4859355327216834E-2</v>
      </c>
      <c r="AO34" s="297">
        <f>$AI34*CommercialCBSAData!$D$30/'SavingsData&amp;Analysis-Ind'!$C33</f>
        <v>7181.5442016048828</v>
      </c>
      <c r="AP34" s="292">
        <f t="shared" si="18"/>
        <v>8.9769302520061043</v>
      </c>
      <c r="AQ34" s="298">
        <f t="shared" si="4"/>
        <v>5.2910052910052109E-3</v>
      </c>
      <c r="AR34" s="292">
        <f>'Data Sources'!$I$23/17</f>
        <v>2.2941176470588234</v>
      </c>
      <c r="AS34" s="295">
        <f t="shared" si="19"/>
        <v>9.816506833798973E-4</v>
      </c>
      <c r="AT34" s="299">
        <f>'CostData&amp;Analysis'!$M31/AO34</f>
        <v>0.22995722836753468</v>
      </c>
      <c r="AU34" s="297">
        <f>$AI34*CommercialCBSAData!$D$31/'SavingsData&amp;Analysis-Ind'!$C33</f>
        <v>11490.470722567812</v>
      </c>
      <c r="AV34" s="292">
        <f t="shared" si="20"/>
        <v>14.363088403209765</v>
      </c>
      <c r="AW34" s="298">
        <f t="shared" si="5"/>
        <v>5.2910052910052109E-3</v>
      </c>
      <c r="AX34" s="292">
        <f>'Data Sources'!$I$23/17</f>
        <v>2.2941176470588234</v>
      </c>
      <c r="AY34" s="295">
        <f t="shared" si="21"/>
        <v>9.816506833798973E-4</v>
      </c>
      <c r="AZ34" s="299">
        <f>'CostData&amp;Analysis'!$M31/AU34</f>
        <v>0.14372326772970917</v>
      </c>
      <c r="BA34" s="297">
        <f>$AI34*CommercialCBSAData!$D$32/'SavingsData&amp;Analysis-Ind'!$C33</f>
        <v>17235.706083851714</v>
      </c>
      <c r="BB34" s="292">
        <f t="shared" si="22"/>
        <v>21.544632604814641</v>
      </c>
      <c r="BC34" s="298">
        <f t="shared" si="6"/>
        <v>5.2910052910052109E-3</v>
      </c>
      <c r="BD34" s="292">
        <f>'Data Sources'!$I$23/17</f>
        <v>2.2941176470588234</v>
      </c>
      <c r="BE34" s="295">
        <f t="shared" si="23"/>
        <v>9.816506833798973E-4</v>
      </c>
      <c r="BF34" s="299">
        <f>'CostData&amp;Analysis'!$M31/BA34</f>
        <v>9.5815511819806146E-2</v>
      </c>
      <c r="BG34" s="297">
        <f>$AI34*CommercialCBSAData!$D$33/'SavingsData&amp;Analysis-Ind'!$C33</f>
        <v>24129.988517392401</v>
      </c>
      <c r="BH34" s="292">
        <f t="shared" si="24"/>
        <v>30.162485646740503</v>
      </c>
      <c r="BI34" s="298">
        <f t="shared" si="7"/>
        <v>5.2910052910052109E-3</v>
      </c>
      <c r="BJ34" s="292">
        <f>'Data Sources'!$I$23/17</f>
        <v>2.2941176470588234</v>
      </c>
      <c r="BK34" s="295">
        <f t="shared" si="25"/>
        <v>9.816506833798973E-4</v>
      </c>
      <c r="BL34" s="299">
        <f>'CostData&amp;Analysis'!$M31/BG34</f>
        <v>6.8439651299861529E-2</v>
      </c>
      <c r="BM34" s="297">
        <f>$AI34*CommercialCBSAData!$D$34/'SavingsData&amp;Analysis-Ind'!$C33</f>
        <v>6894.2824335406858</v>
      </c>
      <c r="BN34" s="292">
        <f t="shared" si="26"/>
        <v>8.6178530419258568</v>
      </c>
      <c r="BO34" s="298">
        <f t="shared" si="8"/>
        <v>5.2910052910052109E-3</v>
      </c>
      <c r="BP34" s="292">
        <f>'Data Sources'!$I$23/17</f>
        <v>2.2941176470588234</v>
      </c>
      <c r="BQ34" s="295">
        <f t="shared" si="27"/>
        <v>9.816506833798973E-4</v>
      </c>
      <c r="BR34" s="299">
        <f>'CostData&amp;Analysis'!$M31/BM34</f>
        <v>0.23953877954951533</v>
      </c>
      <c r="BS34" s="297">
        <f>$AI34*CommercialCBSAData!$D$35/'SavingsData&amp;Analysis-Ind'!$C33</f>
        <v>24129.988517392401</v>
      </c>
      <c r="BT34" s="292">
        <f t="shared" si="28"/>
        <v>30.162485646740503</v>
      </c>
      <c r="BU34" s="298">
        <f t="shared" si="9"/>
        <v>5.2910052910052109E-3</v>
      </c>
      <c r="BV34" s="292">
        <f>'Data Sources'!$I$23/17</f>
        <v>2.2941176470588234</v>
      </c>
      <c r="BW34" s="295">
        <f t="shared" si="29"/>
        <v>9.816506833798973E-4</v>
      </c>
      <c r="BX34" s="299">
        <f>'CostData&amp;Analysis'!$M31/BS34</f>
        <v>6.8439651299861529E-2</v>
      </c>
      <c r="BY34" s="297">
        <f>$AI34*CommercialCBSAData!$D$36/'SavingsData&amp;Analysis-Ind'!$C33</f>
        <v>10341.42365031103</v>
      </c>
      <c r="BZ34" s="292">
        <f t="shared" si="30"/>
        <v>12.926779562888788</v>
      </c>
      <c r="CA34" s="298">
        <f t="shared" si="10"/>
        <v>5.2910052910052109E-3</v>
      </c>
      <c r="CB34" s="292">
        <f>'Data Sources'!$I$23/17</f>
        <v>2.2941176470588234</v>
      </c>
      <c r="CC34" s="295">
        <f t="shared" si="31"/>
        <v>9.816506833798973E-4</v>
      </c>
      <c r="CD34" s="299">
        <f>'CostData&amp;Analysis'!$M31/BY34</f>
        <v>0.15969251969967688</v>
      </c>
      <c r="CE34" s="297">
        <f>$AI34*CommercialCBSAData!$D$37/'SavingsData&amp;Analysis-Ind'!$C33</f>
        <v>6894.2824335406858</v>
      </c>
      <c r="CF34" s="292">
        <f t="shared" si="32"/>
        <v>8.6178530419258568</v>
      </c>
      <c r="CG34" s="298">
        <f t="shared" si="11"/>
        <v>5.2910052910052109E-3</v>
      </c>
      <c r="CH34" s="292">
        <f>'Data Sources'!$I$23/17</f>
        <v>2.2941176470588234</v>
      </c>
      <c r="CI34" s="295">
        <f t="shared" si="33"/>
        <v>9.816506833798973E-4</v>
      </c>
      <c r="CJ34" s="299">
        <f>'CostData&amp;Analysis'!$M31/CE34</f>
        <v>0.23953877954951533</v>
      </c>
      <c r="CK34" s="297">
        <f>$AI34*CommercialCBSAData!$D$38/'SavingsData&amp;Analysis-Ind'!$C33</f>
        <v>6894.2824335406858</v>
      </c>
      <c r="CL34" s="292">
        <f t="shared" si="34"/>
        <v>8.6178530419258568</v>
      </c>
      <c r="CM34" s="298">
        <f t="shared" si="12"/>
        <v>5.2910052910052109E-3</v>
      </c>
      <c r="CN34" s="292">
        <f>'Data Sources'!$I$23/17</f>
        <v>2.2941176470588234</v>
      </c>
      <c r="CO34" s="295">
        <f t="shared" si="35"/>
        <v>9.816506833798973E-4</v>
      </c>
      <c r="CP34" s="299">
        <f>'CostData&amp;Analysis'!$M31/CK34</f>
        <v>0.23953877954951533</v>
      </c>
      <c r="CQ34" s="297">
        <f>$AI34*CommercialCBSAData!$D$39/'SavingsData&amp;Analysis-Ind'!$C33</f>
        <v>8617.8530419258568</v>
      </c>
      <c r="CR34" s="292">
        <f t="shared" si="36"/>
        <v>10.772316302407321</v>
      </c>
      <c r="CS34" s="298">
        <f t="shared" si="13"/>
        <v>5.2910052910052109E-3</v>
      </c>
      <c r="CT34" s="292">
        <f>'Data Sources'!$I$23/17</f>
        <v>2.2941176470588234</v>
      </c>
      <c r="CU34" s="295">
        <f t="shared" si="37"/>
        <v>9.816506833798973E-4</v>
      </c>
      <c r="CV34" s="299">
        <f>'CostData&amp;Analysis'!$M31/CQ34</f>
        <v>0.19163102363961229</v>
      </c>
    </row>
    <row r="35" spans="1:100">
      <c r="A35" s="263">
        <v>900</v>
      </c>
      <c r="B35" s="302">
        <f t="shared" si="45"/>
        <v>0.82</v>
      </c>
      <c r="C35" s="301">
        <f t="shared" si="45"/>
        <v>7065</v>
      </c>
      <c r="D35" s="282">
        <v>5.0000000000000001E-3</v>
      </c>
      <c r="E35" s="658">
        <f>'Motor Efficiencies'!$M27</f>
        <v>0.94599999999999995</v>
      </c>
      <c r="F35" s="659"/>
      <c r="G35" s="659"/>
      <c r="H35" s="659"/>
      <c r="I35" s="659"/>
      <c r="J35" s="660"/>
      <c r="K35" s="658">
        <f t="shared" si="40"/>
        <v>0.94099999999999995</v>
      </c>
      <c r="L35" s="659"/>
      <c r="M35" s="659"/>
      <c r="N35" s="659"/>
      <c r="O35" s="659"/>
      <c r="P35" s="660"/>
      <c r="Q35" s="661">
        <f t="shared" si="41"/>
        <v>4111650.761099366</v>
      </c>
      <c r="R35" s="662"/>
      <c r="S35" s="662"/>
      <c r="T35" s="662"/>
      <c r="U35" s="662"/>
      <c r="V35" s="663"/>
      <c r="W35" s="661">
        <f t="shared" si="42"/>
        <v>4133498.0021253992</v>
      </c>
      <c r="X35" s="662"/>
      <c r="Y35" s="662"/>
      <c r="Z35" s="662"/>
      <c r="AA35" s="662"/>
      <c r="AB35" s="663"/>
      <c r="AC35" s="661">
        <f t="shared" si="43"/>
        <v>21847.241026033182</v>
      </c>
      <c r="AD35" s="662"/>
      <c r="AE35" s="662"/>
      <c r="AF35" s="662"/>
      <c r="AG35" s="662"/>
      <c r="AH35" s="662"/>
      <c r="AI35" s="291">
        <f t="shared" si="44"/>
        <v>21847.241026033182</v>
      </c>
      <c r="AJ35" s="292">
        <f t="shared" si="15"/>
        <v>24.274712251147978</v>
      </c>
      <c r="AK35" s="293">
        <f t="shared" si="16"/>
        <v>5.2854122621565488E-3</v>
      </c>
      <c r="AL35" s="292">
        <f>'Data Sources'!$I$23/17</f>
        <v>2.2941176470588234</v>
      </c>
      <c r="AM35" s="295">
        <f t="shared" si="17"/>
        <v>9.816506833798973E-4</v>
      </c>
      <c r="AN35" s="296">
        <f>'CostData&amp;Analysis'!$M32/AI35</f>
        <v>8.2469360678222914E-2</v>
      </c>
      <c r="AO35" s="297">
        <f>$AI35*CommercialCBSAData!$D$30/'SavingsData&amp;Analysis-Ind'!$C34</f>
        <v>8062.1200834112951</v>
      </c>
      <c r="AP35" s="292">
        <f t="shared" si="18"/>
        <v>8.9579112037903279</v>
      </c>
      <c r="AQ35" s="298">
        <f t="shared" si="4"/>
        <v>5.2854122621565488E-3</v>
      </c>
      <c r="AR35" s="292">
        <f>'Data Sources'!$I$23/17</f>
        <v>2.2941176470588234</v>
      </c>
      <c r="AS35" s="295">
        <f t="shared" si="19"/>
        <v>9.816506833798973E-4</v>
      </c>
      <c r="AT35" s="299">
        <f>'CostData&amp;Analysis'!$M32/AO35</f>
        <v>0.22348067026528842</v>
      </c>
      <c r="AU35" s="297">
        <f>$AI35*CommercialCBSAData!$D$31/'SavingsData&amp;Analysis-Ind'!$C34</f>
        <v>12899.392133458072</v>
      </c>
      <c r="AV35" s="292">
        <f t="shared" si="20"/>
        <v>14.332657926064524</v>
      </c>
      <c r="AW35" s="298">
        <f t="shared" si="5"/>
        <v>5.2854122621565488E-3</v>
      </c>
      <c r="AX35" s="292">
        <f>'Data Sources'!$I$23/17</f>
        <v>2.2941176470588234</v>
      </c>
      <c r="AY35" s="295">
        <f t="shared" si="21"/>
        <v>9.816506833798973E-4</v>
      </c>
      <c r="AZ35" s="299">
        <f>'CostData&amp;Analysis'!$M32/AU35</f>
        <v>0.13967541891580526</v>
      </c>
      <c r="BA35" s="297">
        <f>$AI35*CommercialCBSAData!$D$32/'SavingsData&amp;Analysis-Ind'!$C34</f>
        <v>19349.088200187107</v>
      </c>
      <c r="BB35" s="292">
        <f t="shared" si="22"/>
        <v>21.498986889096784</v>
      </c>
      <c r="BC35" s="298">
        <f t="shared" si="6"/>
        <v>5.2854122621565488E-3</v>
      </c>
      <c r="BD35" s="292">
        <f>'Data Sources'!$I$23/17</f>
        <v>2.2941176470588234</v>
      </c>
      <c r="BE35" s="295">
        <f t="shared" si="23"/>
        <v>9.816506833798973E-4</v>
      </c>
      <c r="BF35" s="299">
        <f>'CostData&amp;Analysis'!$M32/BA35</f>
        <v>9.3116945943870183E-2</v>
      </c>
      <c r="BG35" s="297">
        <f>$AI35*CommercialCBSAData!$D$33/'SavingsData&amp;Analysis-Ind'!$C34</f>
        <v>27088.72348026195</v>
      </c>
      <c r="BH35" s="292">
        <f t="shared" si="24"/>
        <v>30.0985816447355</v>
      </c>
      <c r="BI35" s="298">
        <f t="shared" si="7"/>
        <v>5.2854122621565488E-3</v>
      </c>
      <c r="BJ35" s="292">
        <f>'Data Sources'!$I$23/17</f>
        <v>2.2941176470588234</v>
      </c>
      <c r="BK35" s="295">
        <f t="shared" si="25"/>
        <v>9.816506833798973E-4</v>
      </c>
      <c r="BL35" s="299">
        <f>'CostData&amp;Analysis'!$M32/BG35</f>
        <v>6.6512104245621553E-2</v>
      </c>
      <c r="BM35" s="297">
        <f>$AI35*CommercialCBSAData!$D$34/'SavingsData&amp;Analysis-Ind'!$C34</f>
        <v>7739.6352800748427</v>
      </c>
      <c r="BN35" s="292">
        <f t="shared" si="26"/>
        <v>8.599594755638714</v>
      </c>
      <c r="BO35" s="298">
        <f t="shared" si="8"/>
        <v>5.2854122621565488E-3</v>
      </c>
      <c r="BP35" s="292">
        <f>'Data Sources'!$I$23/17</f>
        <v>2.2941176470588234</v>
      </c>
      <c r="BQ35" s="295">
        <f t="shared" si="27"/>
        <v>9.816506833798973E-4</v>
      </c>
      <c r="BR35" s="299">
        <f>'CostData&amp;Analysis'!$M32/BM35</f>
        <v>0.23279236485967544</v>
      </c>
      <c r="BS35" s="297">
        <f>$AI35*CommercialCBSAData!$D$35/'SavingsData&amp;Analysis-Ind'!$C34</f>
        <v>27088.72348026195</v>
      </c>
      <c r="BT35" s="292">
        <f t="shared" si="28"/>
        <v>30.0985816447355</v>
      </c>
      <c r="BU35" s="298">
        <f t="shared" si="9"/>
        <v>5.2854122621565488E-3</v>
      </c>
      <c r="BV35" s="292">
        <f>'Data Sources'!$I$23/17</f>
        <v>2.2941176470588234</v>
      </c>
      <c r="BW35" s="295">
        <f t="shared" si="29"/>
        <v>9.816506833798973E-4</v>
      </c>
      <c r="BX35" s="299">
        <f>'CostData&amp;Analysis'!$M32/BS35</f>
        <v>6.6512104245621553E-2</v>
      </c>
      <c r="BY35" s="297">
        <f>$AI35*CommercialCBSAData!$D$36/'SavingsData&amp;Analysis-Ind'!$C34</f>
        <v>11609.452920112264</v>
      </c>
      <c r="BZ35" s="292">
        <f t="shared" si="30"/>
        <v>12.899392133458072</v>
      </c>
      <c r="CA35" s="298">
        <f t="shared" si="10"/>
        <v>5.2854122621565488E-3</v>
      </c>
      <c r="CB35" s="292">
        <f>'Data Sources'!$I$23/17</f>
        <v>2.2941176470588234</v>
      </c>
      <c r="CC35" s="295">
        <f t="shared" si="31"/>
        <v>9.816506833798973E-4</v>
      </c>
      <c r="CD35" s="299">
        <f>'CostData&amp;Analysis'!$M32/BY35</f>
        <v>0.1551949099064503</v>
      </c>
      <c r="CE35" s="297">
        <f>$AI35*CommercialCBSAData!$D$37/'SavingsData&amp;Analysis-Ind'!$C34</f>
        <v>7739.6352800748427</v>
      </c>
      <c r="CF35" s="292">
        <f t="shared" si="32"/>
        <v>8.599594755638714</v>
      </c>
      <c r="CG35" s="298">
        <f t="shared" si="11"/>
        <v>5.2854122621565488E-3</v>
      </c>
      <c r="CH35" s="292">
        <f>'Data Sources'!$I$23/17</f>
        <v>2.2941176470588234</v>
      </c>
      <c r="CI35" s="295">
        <f t="shared" si="33"/>
        <v>9.816506833798973E-4</v>
      </c>
      <c r="CJ35" s="299">
        <f>'CostData&amp;Analysis'!$M32/CE35</f>
        <v>0.23279236485967544</v>
      </c>
      <c r="CK35" s="297">
        <f>$AI35*CommercialCBSAData!$D$38/'SavingsData&amp;Analysis-Ind'!$C34</f>
        <v>7739.6352800748427</v>
      </c>
      <c r="CL35" s="292">
        <f t="shared" si="34"/>
        <v>8.599594755638714</v>
      </c>
      <c r="CM35" s="298">
        <f t="shared" si="12"/>
        <v>5.2854122621565488E-3</v>
      </c>
      <c r="CN35" s="292">
        <f>'Data Sources'!$I$23/17</f>
        <v>2.2941176470588234</v>
      </c>
      <c r="CO35" s="295">
        <f t="shared" si="35"/>
        <v>9.816506833798973E-4</v>
      </c>
      <c r="CP35" s="299">
        <f>'CostData&amp;Analysis'!$M32/CK35</f>
        <v>0.23279236485967544</v>
      </c>
      <c r="CQ35" s="297">
        <f>$AI35*CommercialCBSAData!$D$39/'SavingsData&amp;Analysis-Ind'!$C34</f>
        <v>9674.5441000935534</v>
      </c>
      <c r="CR35" s="292">
        <f t="shared" si="36"/>
        <v>10.749493444548392</v>
      </c>
      <c r="CS35" s="298">
        <f t="shared" si="13"/>
        <v>5.2854122621565488E-3</v>
      </c>
      <c r="CT35" s="292">
        <f>'Data Sources'!$I$23/17</f>
        <v>2.2941176470588234</v>
      </c>
      <c r="CU35" s="295">
        <f t="shared" si="37"/>
        <v>9.816506833798973E-4</v>
      </c>
      <c r="CV35" s="299">
        <f>'CostData&amp;Analysis'!$M32/CQ35</f>
        <v>0.18623389188774037</v>
      </c>
    </row>
    <row r="36" spans="1:100">
      <c r="A36" s="263">
        <v>1000</v>
      </c>
      <c r="B36" s="302">
        <f t="shared" si="45"/>
        <v>0.82</v>
      </c>
      <c r="C36" s="301">
        <f t="shared" si="45"/>
        <v>7065</v>
      </c>
      <c r="D36" s="282">
        <v>5.0000000000000001E-3</v>
      </c>
      <c r="E36" s="658">
        <f>'Motor Efficiencies'!$M28</f>
        <v>0.94799999999999995</v>
      </c>
      <c r="F36" s="659"/>
      <c r="G36" s="659"/>
      <c r="H36" s="659"/>
      <c r="I36" s="659"/>
      <c r="J36" s="660"/>
      <c r="K36" s="658">
        <f t="shared" si="40"/>
        <v>0.94299999999999995</v>
      </c>
      <c r="L36" s="659"/>
      <c r="M36" s="659"/>
      <c r="N36" s="659"/>
      <c r="O36" s="659"/>
      <c r="P36" s="660"/>
      <c r="Q36" s="661">
        <f t="shared" si="41"/>
        <v>4558862.6582278479</v>
      </c>
      <c r="R36" s="662"/>
      <c r="S36" s="662"/>
      <c r="T36" s="662"/>
      <c r="U36" s="662"/>
      <c r="V36" s="663"/>
      <c r="W36" s="661">
        <f t="shared" si="42"/>
        <v>4583034.7826086953</v>
      </c>
      <c r="X36" s="662"/>
      <c r="Y36" s="662"/>
      <c r="Z36" s="662"/>
      <c r="AA36" s="662"/>
      <c r="AB36" s="663"/>
      <c r="AC36" s="661">
        <f t="shared" si="43"/>
        <v>24172.124380847439</v>
      </c>
      <c r="AD36" s="662"/>
      <c r="AE36" s="662"/>
      <c r="AF36" s="662"/>
      <c r="AG36" s="662"/>
      <c r="AH36" s="662"/>
      <c r="AI36" s="291">
        <f t="shared" si="44"/>
        <v>24172.124380847439</v>
      </c>
      <c r="AJ36" s="292">
        <f t="shared" si="15"/>
        <v>24.172124380847439</v>
      </c>
      <c r="AK36" s="293">
        <f t="shared" si="16"/>
        <v>5.2742616033755038E-3</v>
      </c>
      <c r="AL36" s="292">
        <f>'Data Sources'!$I$23/17</f>
        <v>2.2941176470588234</v>
      </c>
      <c r="AM36" s="295">
        <f t="shared" si="17"/>
        <v>9.816506833798973E-4</v>
      </c>
      <c r="AN36" s="296">
        <f>'CostData&amp;Analysis'!$M33/AI36</f>
        <v>8.2701212706978222E-2</v>
      </c>
      <c r="AO36" s="297">
        <f>$AI36*CommercialCBSAData!$D$30/'SavingsData&amp;Analysis-Ind'!$C35</f>
        <v>8920.0539874727692</v>
      </c>
      <c r="AP36" s="292">
        <f t="shared" si="18"/>
        <v>8.9200539874727696</v>
      </c>
      <c r="AQ36" s="298">
        <f t="shared" si="4"/>
        <v>5.2742616033755038E-3</v>
      </c>
      <c r="AR36" s="292">
        <f>'Data Sources'!$I$23/17</f>
        <v>2.2941176470588234</v>
      </c>
      <c r="AS36" s="295">
        <f t="shared" si="19"/>
        <v>9.816506833798973E-4</v>
      </c>
      <c r="AT36" s="299">
        <f>'CostData&amp;Analysis'!$M33/AO36</f>
        <v>0.22410895750266344</v>
      </c>
      <c r="AU36" s="297">
        <f>$AI36*CommercialCBSAData!$D$31/'SavingsData&amp;Analysis-Ind'!$C35</f>
        <v>14272.086379956429</v>
      </c>
      <c r="AV36" s="292">
        <f t="shared" si="20"/>
        <v>14.272086379956429</v>
      </c>
      <c r="AW36" s="298">
        <f t="shared" si="5"/>
        <v>5.2742616033755038E-3</v>
      </c>
      <c r="AX36" s="292">
        <f>'Data Sources'!$I$23/17</f>
        <v>2.2941176470588234</v>
      </c>
      <c r="AY36" s="295">
        <f t="shared" si="21"/>
        <v>9.816506833798973E-4</v>
      </c>
      <c r="AZ36" s="299">
        <f>'CostData&amp;Analysis'!$M33/AU36</f>
        <v>0.14006809843916468</v>
      </c>
      <c r="BA36" s="297">
        <f>$AI36*CommercialCBSAData!$D$32/'SavingsData&amp;Analysis-Ind'!$C35</f>
        <v>21408.129569934641</v>
      </c>
      <c r="BB36" s="292">
        <f t="shared" si="22"/>
        <v>21.408129569934641</v>
      </c>
      <c r="BC36" s="298">
        <f t="shared" si="6"/>
        <v>5.2742616033755038E-3</v>
      </c>
      <c r="BD36" s="292">
        <f>'Data Sources'!$I$23/17</f>
        <v>2.2941176470588234</v>
      </c>
      <c r="BE36" s="295">
        <f t="shared" si="23"/>
        <v>9.816506833798973E-4</v>
      </c>
      <c r="BF36" s="299">
        <f>'CostData&amp;Analysis'!$M33/BA36</f>
        <v>9.3378732292776462E-2</v>
      </c>
      <c r="BG36" s="297">
        <f>$AI36*CommercialCBSAData!$D$33/'SavingsData&amp;Analysis-Ind'!$C35</f>
        <v>29971.381397908499</v>
      </c>
      <c r="BH36" s="292">
        <f t="shared" si="24"/>
        <v>29.971381397908498</v>
      </c>
      <c r="BI36" s="298">
        <f t="shared" si="7"/>
        <v>5.2742616033755038E-3</v>
      </c>
      <c r="BJ36" s="292">
        <f>'Data Sources'!$I$23/17</f>
        <v>2.2941176470588234</v>
      </c>
      <c r="BK36" s="295">
        <f t="shared" si="25"/>
        <v>9.816506833798973E-4</v>
      </c>
      <c r="BL36" s="299">
        <f>'CostData&amp;Analysis'!$M33/BG36</f>
        <v>6.6699094494840322E-2</v>
      </c>
      <c r="BM36" s="297">
        <f>$AI36*CommercialCBSAData!$D$34/'SavingsData&amp;Analysis-Ind'!$C35</f>
        <v>8563.2518279738579</v>
      </c>
      <c r="BN36" s="292">
        <f t="shared" si="26"/>
        <v>8.5632518279738576</v>
      </c>
      <c r="BO36" s="298">
        <f t="shared" si="8"/>
        <v>5.2742616033755038E-3</v>
      </c>
      <c r="BP36" s="292">
        <f>'Data Sources'!$I$23/17</f>
        <v>2.2941176470588234</v>
      </c>
      <c r="BQ36" s="295">
        <f t="shared" si="27"/>
        <v>9.816506833798973E-4</v>
      </c>
      <c r="BR36" s="299">
        <f>'CostData&amp;Analysis'!$M33/BM36</f>
        <v>0.23344683073194111</v>
      </c>
      <c r="BS36" s="297">
        <f>$AI36*CommercialCBSAData!$D$35/'SavingsData&amp;Analysis-Ind'!$C35</f>
        <v>29971.381397908499</v>
      </c>
      <c r="BT36" s="292">
        <f t="shared" si="28"/>
        <v>29.971381397908498</v>
      </c>
      <c r="BU36" s="298">
        <f t="shared" si="9"/>
        <v>5.2742616033755038E-3</v>
      </c>
      <c r="BV36" s="292">
        <f>'Data Sources'!$I$23/17</f>
        <v>2.2941176470588234</v>
      </c>
      <c r="BW36" s="295">
        <f t="shared" si="29"/>
        <v>9.816506833798973E-4</v>
      </c>
      <c r="BX36" s="299">
        <f>'CostData&amp;Analysis'!$M33/BS36</f>
        <v>6.6699094494840322E-2</v>
      </c>
      <c r="BY36" s="297">
        <f>$AI36*CommercialCBSAData!$D$36/'SavingsData&amp;Analysis-Ind'!$C35</f>
        <v>12844.877741960785</v>
      </c>
      <c r="BZ36" s="292">
        <f t="shared" si="30"/>
        <v>12.844877741960785</v>
      </c>
      <c r="CA36" s="298">
        <f t="shared" si="10"/>
        <v>5.2742616033755038E-3</v>
      </c>
      <c r="CB36" s="292">
        <f>'Data Sources'!$I$23/17</f>
        <v>2.2941176470588234</v>
      </c>
      <c r="CC36" s="295">
        <f t="shared" si="31"/>
        <v>9.816506833798973E-4</v>
      </c>
      <c r="CD36" s="299">
        <f>'CostData&amp;Analysis'!$M33/BY36</f>
        <v>0.15563122048796077</v>
      </c>
      <c r="CE36" s="297">
        <f>$AI36*CommercialCBSAData!$D$37/'SavingsData&amp;Analysis-Ind'!$C35</f>
        <v>8563.2518279738579</v>
      </c>
      <c r="CF36" s="292">
        <f t="shared" si="32"/>
        <v>8.5632518279738576</v>
      </c>
      <c r="CG36" s="298">
        <f t="shared" si="11"/>
        <v>5.2742616033755038E-3</v>
      </c>
      <c r="CH36" s="292">
        <f>'Data Sources'!$I$23/17</f>
        <v>2.2941176470588234</v>
      </c>
      <c r="CI36" s="295">
        <f t="shared" si="33"/>
        <v>9.816506833798973E-4</v>
      </c>
      <c r="CJ36" s="299">
        <f>'CostData&amp;Analysis'!$M33/CE36</f>
        <v>0.23344683073194111</v>
      </c>
      <c r="CK36" s="297">
        <f>$AI36*CommercialCBSAData!$D$38/'SavingsData&amp;Analysis-Ind'!$C35</f>
        <v>8563.2518279738579</v>
      </c>
      <c r="CL36" s="292">
        <f t="shared" si="34"/>
        <v>8.5632518279738576</v>
      </c>
      <c r="CM36" s="298">
        <f t="shared" si="12"/>
        <v>5.2742616033755038E-3</v>
      </c>
      <c r="CN36" s="292">
        <f>'Data Sources'!$I$23/17</f>
        <v>2.2941176470588234</v>
      </c>
      <c r="CO36" s="295">
        <f t="shared" si="35"/>
        <v>9.816506833798973E-4</v>
      </c>
      <c r="CP36" s="299">
        <f>'CostData&amp;Analysis'!$M33/CK36</f>
        <v>0.23344683073194111</v>
      </c>
      <c r="CQ36" s="297">
        <f>$AI36*CommercialCBSAData!$D$39/'SavingsData&amp;Analysis-Ind'!$C35</f>
        <v>10704.064784967321</v>
      </c>
      <c r="CR36" s="292">
        <f t="shared" si="36"/>
        <v>10.70406478496732</v>
      </c>
      <c r="CS36" s="298">
        <f t="shared" si="13"/>
        <v>5.2742616033755038E-3</v>
      </c>
      <c r="CT36" s="292">
        <f>'Data Sources'!$I$23/17</f>
        <v>2.2941176470588234</v>
      </c>
      <c r="CU36" s="295">
        <f t="shared" si="37"/>
        <v>9.816506833798973E-4</v>
      </c>
      <c r="CV36" s="299">
        <f>'CostData&amp;Analysis'!$M33/CQ36</f>
        <v>0.18675746458555292</v>
      </c>
    </row>
    <row r="37" spans="1:100">
      <c r="A37" s="263">
        <v>1250</v>
      </c>
      <c r="B37" s="302">
        <f t="shared" si="45"/>
        <v>0.82</v>
      </c>
      <c r="C37" s="301">
        <f>'Data Sources'!I44</f>
        <v>7038</v>
      </c>
      <c r="D37" s="282">
        <v>5.0000000000000001E-3</v>
      </c>
      <c r="E37" s="658">
        <f>'Motor Efficiencies'!$M29</f>
        <v>0.95</v>
      </c>
      <c r="F37" s="659"/>
      <c r="G37" s="659"/>
      <c r="H37" s="659"/>
      <c r="I37" s="659"/>
      <c r="J37" s="660"/>
      <c r="K37" s="658">
        <f t="shared" si="40"/>
        <v>0.94499999999999995</v>
      </c>
      <c r="L37" s="659"/>
      <c r="M37" s="659"/>
      <c r="N37" s="659"/>
      <c r="O37" s="659"/>
      <c r="P37" s="660"/>
      <c r="Q37" s="661">
        <f t="shared" si="41"/>
        <v>5664849.1578947371</v>
      </c>
      <c r="R37" s="662"/>
      <c r="S37" s="662"/>
      <c r="T37" s="662"/>
      <c r="U37" s="662"/>
      <c r="V37" s="663"/>
      <c r="W37" s="661">
        <f t="shared" si="42"/>
        <v>5694821.9047619058</v>
      </c>
      <c r="X37" s="662"/>
      <c r="Y37" s="662"/>
      <c r="Z37" s="662"/>
      <c r="AA37" s="662"/>
      <c r="AB37" s="663"/>
      <c r="AC37" s="661">
        <f t="shared" si="43"/>
        <v>29972.746867168695</v>
      </c>
      <c r="AD37" s="662"/>
      <c r="AE37" s="662"/>
      <c r="AF37" s="662"/>
      <c r="AG37" s="662"/>
      <c r="AH37" s="662"/>
      <c r="AI37" s="291">
        <f t="shared" si="44"/>
        <v>29972.746867168695</v>
      </c>
      <c r="AJ37" s="292">
        <f t="shared" si="15"/>
        <v>23.978197493734957</v>
      </c>
      <c r="AK37" s="293">
        <f t="shared" si="16"/>
        <v>5.2631578947369773E-3</v>
      </c>
      <c r="AL37" s="292">
        <f>'Data Sources'!$I$23/17</f>
        <v>2.2941176470588234</v>
      </c>
      <c r="AM37" s="295">
        <f t="shared" si="17"/>
        <v>9.816506833798973E-4</v>
      </c>
      <c r="AN37" s="296">
        <f>'CostData&amp;Analysis'!$M34/AI37</f>
        <v>7.3529463607957382E-2</v>
      </c>
      <c r="AO37" s="297">
        <f>$AI37*CommercialCBSAData!$D$30/'SavingsData&amp;Analysis-Ind'!$C36</f>
        <v>11103.045311692216</v>
      </c>
      <c r="AP37" s="292">
        <f t="shared" si="18"/>
        <v>8.8824362493537734</v>
      </c>
      <c r="AQ37" s="298">
        <f t="shared" si="4"/>
        <v>5.2631578947369773E-3</v>
      </c>
      <c r="AR37" s="292">
        <f>'Data Sources'!$I$23/17</f>
        <v>2.2941176470588234</v>
      </c>
      <c r="AS37" s="295">
        <f t="shared" si="19"/>
        <v>9.816506833798973E-4</v>
      </c>
      <c r="AT37" s="299">
        <f>'CostData&amp;Analysis'!$M34/AO37</f>
        <v>0.19849329063614402</v>
      </c>
      <c r="AU37" s="297">
        <f>$AI37*CommercialCBSAData!$D$31/'SavingsData&amp;Analysis-Ind'!$C36</f>
        <v>17764.872498707547</v>
      </c>
      <c r="AV37" s="292">
        <f t="shared" si="20"/>
        <v>14.211897998966037</v>
      </c>
      <c r="AW37" s="298">
        <f t="shared" si="5"/>
        <v>5.2631578947369773E-3</v>
      </c>
      <c r="AX37" s="292">
        <f>'Data Sources'!$I$23/17</f>
        <v>2.2941176470588234</v>
      </c>
      <c r="AY37" s="295">
        <f t="shared" si="21"/>
        <v>9.816506833798973E-4</v>
      </c>
      <c r="AZ37" s="299">
        <f>'CostData&amp;Analysis'!$M34/AU37</f>
        <v>0.12405830664758999</v>
      </c>
      <c r="BA37" s="297">
        <f>$AI37*CommercialCBSAData!$D$32/'SavingsData&amp;Analysis-Ind'!$C36</f>
        <v>26647.308748061314</v>
      </c>
      <c r="BB37" s="292">
        <f t="shared" si="22"/>
        <v>21.317846998449053</v>
      </c>
      <c r="BC37" s="298">
        <f t="shared" si="6"/>
        <v>5.2631578947369773E-3</v>
      </c>
      <c r="BD37" s="292">
        <f>'Data Sources'!$I$23/17</f>
        <v>2.2941176470588234</v>
      </c>
      <c r="BE37" s="295">
        <f t="shared" si="23"/>
        <v>9.816506833798973E-4</v>
      </c>
      <c r="BF37" s="299">
        <f>'CostData&amp;Analysis'!$M34/BA37</f>
        <v>8.2705537765060025E-2</v>
      </c>
      <c r="BG37" s="297">
        <f>$AI37*CommercialCBSAData!$D$33/'SavingsData&amp;Analysis-Ind'!$C36</f>
        <v>37306.232247285843</v>
      </c>
      <c r="BH37" s="292">
        <f t="shared" si="24"/>
        <v>29.844985797828674</v>
      </c>
      <c r="BI37" s="298">
        <f t="shared" si="7"/>
        <v>5.2631578947369773E-3</v>
      </c>
      <c r="BJ37" s="292">
        <f>'Data Sources'!$I$23/17</f>
        <v>2.2941176470588234</v>
      </c>
      <c r="BK37" s="295">
        <f t="shared" si="25"/>
        <v>9.816506833798973E-4</v>
      </c>
      <c r="BL37" s="299">
        <f>'CostData&amp;Analysis'!$M34/BG37</f>
        <v>5.9075384117900004E-2</v>
      </c>
      <c r="BM37" s="297">
        <f>$AI37*CommercialCBSAData!$D$34/'SavingsData&amp;Analysis-Ind'!$C36</f>
        <v>10658.923499224526</v>
      </c>
      <c r="BN37" s="292">
        <f t="shared" si="26"/>
        <v>8.527138799379621</v>
      </c>
      <c r="BO37" s="298">
        <f t="shared" si="8"/>
        <v>5.2631578947369773E-3</v>
      </c>
      <c r="BP37" s="292">
        <f>'Data Sources'!$I$23/17</f>
        <v>2.2941176470588234</v>
      </c>
      <c r="BQ37" s="295">
        <f t="shared" si="27"/>
        <v>9.816506833798973E-4</v>
      </c>
      <c r="BR37" s="299">
        <f>'CostData&amp;Analysis'!$M34/BM37</f>
        <v>0.20676384441265006</v>
      </c>
      <c r="BS37" s="297">
        <f>$AI37*CommercialCBSAData!$D$35/'SavingsData&amp;Analysis-Ind'!$C36</f>
        <v>37306.232247285843</v>
      </c>
      <c r="BT37" s="292">
        <f t="shared" si="28"/>
        <v>29.844985797828674</v>
      </c>
      <c r="BU37" s="298">
        <f t="shared" si="9"/>
        <v>5.2631578947369773E-3</v>
      </c>
      <c r="BV37" s="292">
        <f>'Data Sources'!$I$23/17</f>
        <v>2.2941176470588234</v>
      </c>
      <c r="BW37" s="295">
        <f t="shared" si="29"/>
        <v>9.816506833798973E-4</v>
      </c>
      <c r="BX37" s="299">
        <f>'CostData&amp;Analysis'!$M34/BS37</f>
        <v>5.9075384117900004E-2</v>
      </c>
      <c r="BY37" s="297">
        <f>$AI37*CommercialCBSAData!$D$36/'SavingsData&amp;Analysis-Ind'!$C36</f>
        <v>15988.38524883679</v>
      </c>
      <c r="BZ37" s="292">
        <f t="shared" si="30"/>
        <v>12.790708199069432</v>
      </c>
      <c r="CA37" s="298">
        <f t="shared" si="10"/>
        <v>5.2631578947369773E-3</v>
      </c>
      <c r="CB37" s="292">
        <f>'Data Sources'!$I$23/17</f>
        <v>2.2941176470588234</v>
      </c>
      <c r="CC37" s="295">
        <f t="shared" si="31"/>
        <v>9.816506833798973E-4</v>
      </c>
      <c r="CD37" s="299">
        <f>'CostData&amp;Analysis'!$M34/BY37</f>
        <v>0.13784256294176669</v>
      </c>
      <c r="CE37" s="297">
        <f>$AI37*CommercialCBSAData!$D$37/'SavingsData&amp;Analysis-Ind'!$C36</f>
        <v>10658.923499224526</v>
      </c>
      <c r="CF37" s="292">
        <f t="shared" si="32"/>
        <v>8.527138799379621</v>
      </c>
      <c r="CG37" s="298">
        <f t="shared" si="11"/>
        <v>5.2631578947369773E-3</v>
      </c>
      <c r="CH37" s="292">
        <f>'Data Sources'!$I$23/17</f>
        <v>2.2941176470588234</v>
      </c>
      <c r="CI37" s="295">
        <f t="shared" si="33"/>
        <v>9.816506833798973E-4</v>
      </c>
      <c r="CJ37" s="299">
        <f>'CostData&amp;Analysis'!$M34/CE37</f>
        <v>0.20676384441265006</v>
      </c>
      <c r="CK37" s="297">
        <f>$AI37*CommercialCBSAData!$D$38/'SavingsData&amp;Analysis-Ind'!$C36</f>
        <v>10658.923499224526</v>
      </c>
      <c r="CL37" s="292">
        <f t="shared" si="34"/>
        <v>8.527138799379621</v>
      </c>
      <c r="CM37" s="298">
        <f t="shared" si="12"/>
        <v>5.2631578947369773E-3</v>
      </c>
      <c r="CN37" s="292">
        <f>'Data Sources'!$I$23/17</f>
        <v>2.2941176470588234</v>
      </c>
      <c r="CO37" s="295">
        <f t="shared" si="35"/>
        <v>9.816506833798973E-4</v>
      </c>
      <c r="CP37" s="299">
        <f>'CostData&amp;Analysis'!$M34/CK37</f>
        <v>0.20676384441265006</v>
      </c>
      <c r="CQ37" s="297">
        <f>$AI37*CommercialCBSAData!$D$39/'SavingsData&amp;Analysis-Ind'!$C36</f>
        <v>13323.654374030657</v>
      </c>
      <c r="CR37" s="292">
        <f t="shared" si="36"/>
        <v>10.658923499224526</v>
      </c>
      <c r="CS37" s="298">
        <f t="shared" si="13"/>
        <v>5.2631578947369773E-3</v>
      </c>
      <c r="CT37" s="292">
        <f>'Data Sources'!$I$23/17</f>
        <v>2.2941176470588234</v>
      </c>
      <c r="CU37" s="295">
        <f t="shared" si="37"/>
        <v>9.816506833798973E-4</v>
      </c>
      <c r="CV37" s="299">
        <f>'CostData&amp;Analysis'!$M34/CQ37</f>
        <v>0.16541107553012005</v>
      </c>
    </row>
    <row r="38" spans="1:100">
      <c r="A38" s="263">
        <v>1500</v>
      </c>
      <c r="B38" s="302">
        <f t="shared" si="45"/>
        <v>0.82</v>
      </c>
      <c r="C38" s="301">
        <f t="shared" si="45"/>
        <v>7038</v>
      </c>
      <c r="D38" s="282">
        <v>5.0000000000000001E-3</v>
      </c>
      <c r="E38" s="658">
        <f>'Motor Efficiencies'!$M30</f>
        <v>0.95099999999999996</v>
      </c>
      <c r="F38" s="659"/>
      <c r="G38" s="659"/>
      <c r="H38" s="659"/>
      <c r="I38" s="659"/>
      <c r="J38" s="660"/>
      <c r="K38" s="658">
        <f t="shared" si="40"/>
        <v>0.94599999999999995</v>
      </c>
      <c r="L38" s="659"/>
      <c r="M38" s="659"/>
      <c r="N38" s="659"/>
      <c r="O38" s="659"/>
      <c r="P38" s="660"/>
      <c r="Q38" s="661">
        <f t="shared" si="41"/>
        <v>6790670.9148264984</v>
      </c>
      <c r="R38" s="662"/>
      <c r="S38" s="662"/>
      <c r="T38" s="662"/>
      <c r="U38" s="662"/>
      <c r="V38" s="663"/>
      <c r="W38" s="661">
        <f t="shared" si="42"/>
        <v>6826562.4101479901</v>
      </c>
      <c r="X38" s="662"/>
      <c r="Y38" s="662"/>
      <c r="Z38" s="662"/>
      <c r="AA38" s="662"/>
      <c r="AB38" s="663"/>
      <c r="AC38" s="661">
        <f t="shared" si="43"/>
        <v>35891.495321491733</v>
      </c>
      <c r="AD38" s="662"/>
      <c r="AE38" s="662"/>
      <c r="AF38" s="662"/>
      <c r="AG38" s="662"/>
      <c r="AH38" s="662"/>
      <c r="AI38" s="291">
        <f t="shared" si="44"/>
        <v>35891.495321491733</v>
      </c>
      <c r="AJ38" s="292">
        <f t="shared" si="15"/>
        <v>23.927663547661155</v>
      </c>
      <c r="AK38" s="293">
        <f t="shared" si="16"/>
        <v>5.2576235541533208E-3</v>
      </c>
      <c r="AL38" s="292">
        <f>'Data Sources'!$I$23/17</f>
        <v>2.2941176470588234</v>
      </c>
      <c r="AM38" s="295">
        <f t="shared" si="17"/>
        <v>9.816506833798973E-4</v>
      </c>
      <c r="AN38" s="296">
        <f>'CostData&amp;Analysis'!$M35/AI38</f>
        <v>6.6174562489676861E-2</v>
      </c>
      <c r="AO38" s="297">
        <f>$AI38*CommercialCBSAData!$D$30/'SavingsData&amp;Analysis-Ind'!$C37</f>
        <v>13295.574830861531</v>
      </c>
      <c r="AP38" s="292">
        <f t="shared" si="18"/>
        <v>8.8637165539076879</v>
      </c>
      <c r="AQ38" s="298">
        <f t="shared" si="4"/>
        <v>5.2576235541533208E-3</v>
      </c>
      <c r="AR38" s="292">
        <f>'Data Sources'!$I$23/17</f>
        <v>2.2941176470588234</v>
      </c>
      <c r="AS38" s="295">
        <f t="shared" si="19"/>
        <v>9.816506833798973E-4</v>
      </c>
      <c r="AT38" s="299">
        <f>'CostData&amp;Analysis'!$M35/AO38</f>
        <v>0.17863868469131067</v>
      </c>
      <c r="AU38" s="297">
        <f>$AI38*CommercialCBSAData!$D$31/'SavingsData&amp;Analysis-Ind'!$C37</f>
        <v>21272.919729378449</v>
      </c>
      <c r="AV38" s="292">
        <f t="shared" si="20"/>
        <v>14.181946486252299</v>
      </c>
      <c r="AW38" s="298">
        <f t="shared" si="5"/>
        <v>5.2576235541533208E-3</v>
      </c>
      <c r="AX38" s="292">
        <f>'Data Sources'!$I$23/17</f>
        <v>2.2941176470588234</v>
      </c>
      <c r="AY38" s="295">
        <f t="shared" si="21"/>
        <v>9.816506833798973E-4</v>
      </c>
      <c r="AZ38" s="299">
        <f>'CostData&amp;Analysis'!$M35/AU38</f>
        <v>0.11164917793206917</v>
      </c>
      <c r="BA38" s="297">
        <f>$AI38*CommercialCBSAData!$D$32/'SavingsData&amp;Analysis-Ind'!$C37</f>
        <v>31909.379594067668</v>
      </c>
      <c r="BB38" s="292">
        <f t="shared" si="22"/>
        <v>21.272919729378444</v>
      </c>
      <c r="BC38" s="298">
        <f t="shared" si="6"/>
        <v>5.2576235541533208E-3</v>
      </c>
      <c r="BD38" s="292">
        <f>'Data Sources'!$I$23/17</f>
        <v>2.2941176470588234</v>
      </c>
      <c r="BE38" s="295">
        <f t="shared" si="23"/>
        <v>9.816506833798973E-4</v>
      </c>
      <c r="BF38" s="299">
        <f>'CostData&amp;Analysis'!$M35/BA38</f>
        <v>7.443278528804613E-2</v>
      </c>
      <c r="BG38" s="297">
        <f>$AI38*CommercialCBSAData!$D$33/'SavingsData&amp;Analysis-Ind'!$C37</f>
        <v>44673.131431694739</v>
      </c>
      <c r="BH38" s="292">
        <f t="shared" si="24"/>
        <v>29.782087621129826</v>
      </c>
      <c r="BI38" s="298">
        <f t="shared" si="7"/>
        <v>5.2576235541533208E-3</v>
      </c>
      <c r="BJ38" s="292">
        <f>'Data Sources'!$I$23/17</f>
        <v>2.2941176470588234</v>
      </c>
      <c r="BK38" s="295">
        <f t="shared" si="25"/>
        <v>9.816506833798973E-4</v>
      </c>
      <c r="BL38" s="299">
        <f>'CostData&amp;Analysis'!$M35/BG38</f>
        <v>5.3166275205747231E-2</v>
      </c>
      <c r="BM38" s="297">
        <f>$AI38*CommercialCBSAData!$D$34/'SavingsData&amp;Analysis-Ind'!$C37</f>
        <v>12763.751837627067</v>
      </c>
      <c r="BN38" s="292">
        <f t="shared" si="26"/>
        <v>8.5091678917513782</v>
      </c>
      <c r="BO38" s="298">
        <f t="shared" si="8"/>
        <v>5.2576235541533208E-3</v>
      </c>
      <c r="BP38" s="292">
        <f>'Data Sources'!$I$23/17</f>
        <v>2.2941176470588234</v>
      </c>
      <c r="BQ38" s="295">
        <f t="shared" si="27"/>
        <v>9.816506833798973E-4</v>
      </c>
      <c r="BR38" s="299">
        <f>'CostData&amp;Analysis'!$M35/BM38</f>
        <v>0.18608196322011533</v>
      </c>
      <c r="BS38" s="297">
        <f>$AI38*CommercialCBSAData!$D$35/'SavingsData&amp;Analysis-Ind'!$C37</f>
        <v>44673.131431694739</v>
      </c>
      <c r="BT38" s="292">
        <f t="shared" si="28"/>
        <v>29.782087621129826</v>
      </c>
      <c r="BU38" s="298">
        <f t="shared" si="9"/>
        <v>5.2576235541533208E-3</v>
      </c>
      <c r="BV38" s="292">
        <f>'Data Sources'!$I$23/17</f>
        <v>2.2941176470588234</v>
      </c>
      <c r="BW38" s="295">
        <f t="shared" si="29"/>
        <v>9.816506833798973E-4</v>
      </c>
      <c r="BX38" s="299">
        <f>'CostData&amp;Analysis'!$M35/BS38</f>
        <v>5.3166275205747231E-2</v>
      </c>
      <c r="BY38" s="297">
        <f>$AI38*CommercialCBSAData!$D$36/'SavingsData&amp;Analysis-Ind'!$C37</f>
        <v>19145.627756440605</v>
      </c>
      <c r="BZ38" s="292">
        <f t="shared" si="30"/>
        <v>12.763751837627069</v>
      </c>
      <c r="CA38" s="298">
        <f t="shared" si="10"/>
        <v>5.2576235541533208E-3</v>
      </c>
      <c r="CB38" s="292">
        <f>'Data Sources'!$I$23/17</f>
        <v>2.2941176470588234</v>
      </c>
      <c r="CC38" s="295">
        <f t="shared" si="31"/>
        <v>9.816506833798973E-4</v>
      </c>
      <c r="CD38" s="299">
        <f>'CostData&amp;Analysis'!$M35/BY38</f>
        <v>0.12405464214674353</v>
      </c>
      <c r="CE38" s="297">
        <f>$AI38*CommercialCBSAData!$D$37/'SavingsData&amp;Analysis-Ind'!$C37</f>
        <v>12763.751837627067</v>
      </c>
      <c r="CF38" s="292">
        <f t="shared" si="32"/>
        <v>8.5091678917513782</v>
      </c>
      <c r="CG38" s="298">
        <f t="shared" si="11"/>
        <v>5.2576235541533208E-3</v>
      </c>
      <c r="CH38" s="292">
        <f>'Data Sources'!$I$23/17</f>
        <v>2.2941176470588234</v>
      </c>
      <c r="CI38" s="295">
        <f t="shared" si="33"/>
        <v>9.816506833798973E-4</v>
      </c>
      <c r="CJ38" s="299">
        <f>'CostData&amp;Analysis'!$M35/CE38</f>
        <v>0.18608196322011533</v>
      </c>
      <c r="CK38" s="297">
        <f>$AI38*CommercialCBSAData!$D$38/'SavingsData&amp;Analysis-Ind'!$C37</f>
        <v>12763.751837627067</v>
      </c>
      <c r="CL38" s="292">
        <f t="shared" si="34"/>
        <v>8.5091678917513782</v>
      </c>
      <c r="CM38" s="298">
        <f t="shared" si="12"/>
        <v>5.2576235541533208E-3</v>
      </c>
      <c r="CN38" s="292">
        <f>'Data Sources'!$I$23/17</f>
        <v>2.2941176470588234</v>
      </c>
      <c r="CO38" s="295">
        <f t="shared" si="35"/>
        <v>9.816506833798973E-4</v>
      </c>
      <c r="CP38" s="299">
        <f>'CostData&amp;Analysis'!$M35/CK38</f>
        <v>0.18608196322011533</v>
      </c>
      <c r="CQ38" s="297">
        <f>$AI38*CommercialCBSAData!$D$39/'SavingsData&amp;Analysis-Ind'!$C37</f>
        <v>15954.689797033834</v>
      </c>
      <c r="CR38" s="292">
        <f t="shared" si="36"/>
        <v>10.636459864689222</v>
      </c>
      <c r="CS38" s="298">
        <f t="shared" si="13"/>
        <v>5.2576235541533208E-3</v>
      </c>
      <c r="CT38" s="292">
        <f>'Data Sources'!$I$23/17</f>
        <v>2.2941176470588234</v>
      </c>
      <c r="CU38" s="295">
        <f t="shared" si="37"/>
        <v>9.816506833798973E-4</v>
      </c>
      <c r="CV38" s="299">
        <f>'CostData&amp;Analysis'!$M35/CQ38</f>
        <v>0.14886557057609226</v>
      </c>
    </row>
    <row r="39" spans="1:100">
      <c r="A39" s="263">
        <v>1750</v>
      </c>
      <c r="B39" s="302">
        <f t="shared" si="45"/>
        <v>0.82</v>
      </c>
      <c r="C39" s="301">
        <f t="shared" si="45"/>
        <v>7038</v>
      </c>
      <c r="D39" s="282">
        <v>5.0000000000000001E-3</v>
      </c>
      <c r="E39" s="658">
        <f>'Motor Efficiencies'!$M31</f>
        <v>0.95299999999999996</v>
      </c>
      <c r="F39" s="659"/>
      <c r="G39" s="659"/>
      <c r="H39" s="659"/>
      <c r="I39" s="659"/>
      <c r="J39" s="660"/>
      <c r="K39" s="658">
        <f t="shared" si="40"/>
        <v>0.94799999999999995</v>
      </c>
      <c r="L39" s="659"/>
      <c r="M39" s="659"/>
      <c r="N39" s="659"/>
      <c r="O39" s="659"/>
      <c r="P39" s="660"/>
      <c r="Q39" s="661">
        <f t="shared" si="41"/>
        <v>7905823.0640083952</v>
      </c>
      <c r="R39" s="662"/>
      <c r="S39" s="662"/>
      <c r="T39" s="662"/>
      <c r="U39" s="662"/>
      <c r="V39" s="663"/>
      <c r="W39" s="661">
        <f t="shared" si="42"/>
        <v>7947520.4430379746</v>
      </c>
      <c r="X39" s="662"/>
      <c r="Y39" s="662"/>
      <c r="Z39" s="662"/>
      <c r="AA39" s="662"/>
      <c r="AB39" s="663"/>
      <c r="AC39" s="661">
        <f t="shared" si="43"/>
        <v>41697.379029579461</v>
      </c>
      <c r="AD39" s="662"/>
      <c r="AE39" s="662"/>
      <c r="AF39" s="662"/>
      <c r="AG39" s="662"/>
      <c r="AH39" s="662"/>
      <c r="AI39" s="291">
        <f t="shared" si="44"/>
        <v>41697.379029579461</v>
      </c>
      <c r="AJ39" s="292">
        <f t="shared" si="15"/>
        <v>23.827073731188264</v>
      </c>
      <c r="AK39" s="293">
        <f t="shared" si="16"/>
        <v>5.24658971668407E-3</v>
      </c>
      <c r="AL39" s="292">
        <f>'Data Sources'!$I$23/17</f>
        <v>2.2941176470588234</v>
      </c>
      <c r="AM39" s="295">
        <f t="shared" si="17"/>
        <v>9.816506833798973E-4</v>
      </c>
      <c r="AN39" s="296">
        <f>'CostData&amp;Analysis'!$M36/AI39</f>
        <v>6.8043413423834451E-2</v>
      </c>
      <c r="AO39" s="297">
        <f>$AI39*CommercialCBSAData!$D$30/'SavingsData&amp;Analysis-Ind'!$C38</f>
        <v>15446.294955746867</v>
      </c>
      <c r="AP39" s="292">
        <f t="shared" si="18"/>
        <v>8.8264542604267806</v>
      </c>
      <c r="AQ39" s="298">
        <f t="shared" si="4"/>
        <v>5.24658971668407E-3</v>
      </c>
      <c r="AR39" s="292">
        <f>'Data Sources'!$I$23/17</f>
        <v>2.2941176470588234</v>
      </c>
      <c r="AS39" s="295">
        <f t="shared" si="19"/>
        <v>9.816506833798973E-4</v>
      </c>
      <c r="AT39" s="299">
        <f>'CostData&amp;Analysis'!$M36/AO39</f>
        <v>0.18368366058841795</v>
      </c>
      <c r="AU39" s="297">
        <f>$AI39*CommercialCBSAData!$D$31/'SavingsData&amp;Analysis-Ind'!$C38</f>
        <v>24714.071929194986</v>
      </c>
      <c r="AV39" s="292">
        <f t="shared" si="20"/>
        <v>14.122326816682849</v>
      </c>
      <c r="AW39" s="298">
        <f t="shared" si="5"/>
        <v>5.24658971668407E-3</v>
      </c>
      <c r="AX39" s="292">
        <f>'Data Sources'!$I$23/17</f>
        <v>2.2941176470588234</v>
      </c>
      <c r="AY39" s="295">
        <f t="shared" si="21"/>
        <v>9.816506833798973E-4</v>
      </c>
      <c r="AZ39" s="299">
        <f>'CostData&amp;Analysis'!$M36/AU39</f>
        <v>0.11480228786776123</v>
      </c>
      <c r="BA39" s="297">
        <f>$AI39*CommercialCBSAData!$D$32/'SavingsData&amp;Analysis-Ind'!$C38</f>
        <v>37071.107893792483</v>
      </c>
      <c r="BB39" s="292">
        <f t="shared" si="22"/>
        <v>21.183490225024276</v>
      </c>
      <c r="BC39" s="298">
        <f t="shared" si="6"/>
        <v>5.24658971668407E-3</v>
      </c>
      <c r="BD39" s="292">
        <f>'Data Sources'!$I$23/17</f>
        <v>2.2941176470588234</v>
      </c>
      <c r="BE39" s="295">
        <f t="shared" si="23"/>
        <v>9.816506833798973E-4</v>
      </c>
      <c r="BF39" s="299">
        <f>'CostData&amp;Analysis'!$M36/BA39</f>
        <v>7.6534858578507475E-2</v>
      </c>
      <c r="BG39" s="297">
        <f>$AI39*CommercialCBSAData!$D$33/'SavingsData&amp;Analysis-Ind'!$C38</f>
        <v>51899.55105130947</v>
      </c>
      <c r="BH39" s="292">
        <f t="shared" si="24"/>
        <v>29.656886315033983</v>
      </c>
      <c r="BI39" s="298">
        <f t="shared" si="7"/>
        <v>5.24658971668407E-3</v>
      </c>
      <c r="BJ39" s="292">
        <f>'Data Sources'!$I$23/17</f>
        <v>2.2941176470588234</v>
      </c>
      <c r="BK39" s="295">
        <f t="shared" si="25"/>
        <v>9.816506833798973E-4</v>
      </c>
      <c r="BL39" s="299">
        <f>'CostData&amp;Analysis'!$M36/BG39</f>
        <v>5.4667756127505351E-2</v>
      </c>
      <c r="BM39" s="297">
        <f>$AI39*CommercialCBSAData!$D$34/'SavingsData&amp;Analysis-Ind'!$C38</f>
        <v>14828.443157516991</v>
      </c>
      <c r="BN39" s="292">
        <f t="shared" si="26"/>
        <v>8.4733960900097092</v>
      </c>
      <c r="BO39" s="298">
        <f t="shared" si="8"/>
        <v>5.24658971668407E-3</v>
      </c>
      <c r="BP39" s="292">
        <f>'Data Sources'!$I$23/17</f>
        <v>2.2941176470588234</v>
      </c>
      <c r="BQ39" s="295">
        <f t="shared" si="27"/>
        <v>9.816506833798973E-4</v>
      </c>
      <c r="BR39" s="299">
        <f>'CostData&amp;Analysis'!$M36/BM39</f>
        <v>0.19133714644626873</v>
      </c>
      <c r="BS39" s="297">
        <f>$AI39*CommercialCBSAData!$D$35/'SavingsData&amp;Analysis-Ind'!$C38</f>
        <v>51899.55105130947</v>
      </c>
      <c r="BT39" s="292">
        <f t="shared" si="28"/>
        <v>29.656886315033983</v>
      </c>
      <c r="BU39" s="298">
        <f t="shared" si="9"/>
        <v>5.24658971668407E-3</v>
      </c>
      <c r="BV39" s="292">
        <f>'Data Sources'!$I$23/17</f>
        <v>2.2941176470588234</v>
      </c>
      <c r="BW39" s="295">
        <f t="shared" si="29"/>
        <v>9.816506833798973E-4</v>
      </c>
      <c r="BX39" s="299">
        <f>'CostData&amp;Analysis'!$M36/BS39</f>
        <v>5.4667756127505351E-2</v>
      </c>
      <c r="BY39" s="297">
        <f>$AI39*CommercialCBSAData!$D$36/'SavingsData&amp;Analysis-Ind'!$C38</f>
        <v>22242.664736275485</v>
      </c>
      <c r="BZ39" s="292">
        <f t="shared" si="30"/>
        <v>12.710094135014563</v>
      </c>
      <c r="CA39" s="298">
        <f t="shared" si="10"/>
        <v>5.24658971668407E-3</v>
      </c>
      <c r="CB39" s="292">
        <f>'Data Sources'!$I$23/17</f>
        <v>2.2941176470588234</v>
      </c>
      <c r="CC39" s="295">
        <f t="shared" si="31"/>
        <v>9.816506833798973E-4</v>
      </c>
      <c r="CD39" s="299">
        <f>'CostData&amp;Analysis'!$M36/BY39</f>
        <v>0.12755809763084583</v>
      </c>
      <c r="CE39" s="297">
        <f>$AI39*CommercialCBSAData!$D$37/'SavingsData&amp;Analysis-Ind'!$C38</f>
        <v>14828.443157516991</v>
      </c>
      <c r="CF39" s="292">
        <f t="shared" si="32"/>
        <v>8.4733960900097092</v>
      </c>
      <c r="CG39" s="298">
        <f t="shared" si="11"/>
        <v>5.24658971668407E-3</v>
      </c>
      <c r="CH39" s="292">
        <f>'Data Sources'!$I$23/17</f>
        <v>2.2941176470588234</v>
      </c>
      <c r="CI39" s="295">
        <f t="shared" si="33"/>
        <v>9.816506833798973E-4</v>
      </c>
      <c r="CJ39" s="299">
        <f>'CostData&amp;Analysis'!$M36/CE39</f>
        <v>0.19133714644626873</v>
      </c>
      <c r="CK39" s="297">
        <f>$AI39*CommercialCBSAData!$D$38/'SavingsData&amp;Analysis-Ind'!$C38</f>
        <v>14828.443157516991</v>
      </c>
      <c r="CL39" s="292">
        <f t="shared" si="34"/>
        <v>8.4733960900097092</v>
      </c>
      <c r="CM39" s="298">
        <f t="shared" si="12"/>
        <v>5.24658971668407E-3</v>
      </c>
      <c r="CN39" s="292">
        <f>'Data Sources'!$I$23/17</f>
        <v>2.2941176470588234</v>
      </c>
      <c r="CO39" s="295">
        <f t="shared" si="35"/>
        <v>9.816506833798973E-4</v>
      </c>
      <c r="CP39" s="299">
        <f>'CostData&amp;Analysis'!$M36/CK39</f>
        <v>0.19133714644626873</v>
      </c>
      <c r="CQ39" s="297">
        <f>$AI39*CommercialCBSAData!$D$39/'SavingsData&amp;Analysis-Ind'!$C38</f>
        <v>18535.553946896242</v>
      </c>
      <c r="CR39" s="292">
        <f t="shared" si="36"/>
        <v>10.591745112512138</v>
      </c>
      <c r="CS39" s="298">
        <f t="shared" si="13"/>
        <v>5.24658971668407E-3</v>
      </c>
      <c r="CT39" s="292">
        <f>'Data Sources'!$I$23/17</f>
        <v>2.2941176470588234</v>
      </c>
      <c r="CU39" s="295">
        <f t="shared" si="37"/>
        <v>9.816506833798973E-4</v>
      </c>
      <c r="CV39" s="299">
        <f>'CostData&amp;Analysis'!$M36/CQ39</f>
        <v>0.15306971715701495</v>
      </c>
    </row>
    <row r="40" spans="1:100">
      <c r="A40" s="263">
        <v>2000</v>
      </c>
      <c r="B40" s="302">
        <f t="shared" si="45"/>
        <v>0.82</v>
      </c>
      <c r="C40" s="301">
        <f t="shared" si="45"/>
        <v>7038</v>
      </c>
      <c r="D40" s="282">
        <v>5.0000000000000001E-3</v>
      </c>
      <c r="E40" s="658">
        <f>'Motor Efficiencies'!$M32</f>
        <v>0.95499999999999996</v>
      </c>
      <c r="F40" s="659"/>
      <c r="G40" s="659"/>
      <c r="H40" s="659"/>
      <c r="I40" s="659"/>
      <c r="J40" s="660"/>
      <c r="K40" s="658">
        <f t="shared" si="40"/>
        <v>0.95</v>
      </c>
      <c r="L40" s="659"/>
      <c r="M40" s="659"/>
      <c r="N40" s="659"/>
      <c r="O40" s="659"/>
      <c r="P40" s="660"/>
      <c r="Q40" s="661">
        <f t="shared" si="41"/>
        <v>9016304.4188481662</v>
      </c>
      <c r="R40" s="662"/>
      <c r="S40" s="662"/>
      <c r="T40" s="662"/>
      <c r="U40" s="662"/>
      <c r="V40" s="663"/>
      <c r="W40" s="661">
        <f t="shared" si="42"/>
        <v>9063758.6526315771</v>
      </c>
      <c r="X40" s="662"/>
      <c r="Y40" s="662"/>
      <c r="Z40" s="662"/>
      <c r="AA40" s="662"/>
      <c r="AB40" s="663"/>
      <c r="AC40" s="661">
        <f t="shared" si="43"/>
        <v>47454.233783410862</v>
      </c>
      <c r="AD40" s="662"/>
      <c r="AE40" s="662"/>
      <c r="AF40" s="662"/>
      <c r="AG40" s="662"/>
      <c r="AH40" s="662"/>
      <c r="AI40" s="291">
        <f t="shared" si="44"/>
        <v>47454.233783410862</v>
      </c>
      <c r="AJ40" s="292">
        <f t="shared" si="15"/>
        <v>23.727116891705432</v>
      </c>
      <c r="AK40" s="293">
        <f t="shared" si="16"/>
        <v>5.2356020942407782E-3</v>
      </c>
      <c r="AL40" s="292">
        <f>'Data Sources'!$I$23/17</f>
        <v>2.2941176470588234</v>
      </c>
      <c r="AM40" s="295">
        <f t="shared" si="17"/>
        <v>9.816506833798973E-4</v>
      </c>
      <c r="AN40" s="296">
        <f>'CostData&amp;Analysis'!$M37/AI40</f>
        <v>6.8489737182021185E-2</v>
      </c>
      <c r="AO40" s="297">
        <f>$AI40*CommercialCBSAData!$D$30/'SavingsData&amp;Analysis-Ind'!$C39</f>
        <v>17578.852891390579</v>
      </c>
      <c r="AP40" s="292">
        <f t="shared" si="18"/>
        <v>8.7894264456952893</v>
      </c>
      <c r="AQ40" s="298">
        <f t="shared" si="4"/>
        <v>5.2356020942407782E-3</v>
      </c>
      <c r="AR40" s="292">
        <f>'Data Sources'!$I$23/17</f>
        <v>2.2941176470588234</v>
      </c>
      <c r="AS40" s="295">
        <f t="shared" si="19"/>
        <v>9.816506833798973E-4</v>
      </c>
      <c r="AT40" s="299">
        <f>'CostData&amp;Analysis'!$M37/AO40</f>
        <v>0.18488851463065509</v>
      </c>
      <c r="AU40" s="297">
        <f>$AI40*CommercialCBSAData!$D$31/'SavingsData&amp;Analysis-Ind'!$C39</f>
        <v>28126.164626224927</v>
      </c>
      <c r="AV40" s="292">
        <f t="shared" si="20"/>
        <v>14.063082313112464</v>
      </c>
      <c r="AW40" s="298">
        <f t="shared" si="5"/>
        <v>5.2356020942407782E-3</v>
      </c>
      <c r="AX40" s="292">
        <f>'Data Sources'!$I$23/17</f>
        <v>2.2941176470588234</v>
      </c>
      <c r="AY40" s="295">
        <f t="shared" si="21"/>
        <v>9.816506833798973E-4</v>
      </c>
      <c r="AZ40" s="299">
        <f>'CostData&amp;Analysis'!$M37/AU40</f>
        <v>0.11555532164415942</v>
      </c>
      <c r="BA40" s="297">
        <f>$AI40*CommercialCBSAData!$D$32/'SavingsData&amp;Analysis-Ind'!$C39</f>
        <v>42189.246939337383</v>
      </c>
      <c r="BB40" s="292">
        <f t="shared" si="22"/>
        <v>21.09462346966869</v>
      </c>
      <c r="BC40" s="298">
        <f t="shared" si="6"/>
        <v>5.2356020942407782E-3</v>
      </c>
      <c r="BD40" s="292">
        <f>'Data Sources'!$I$23/17</f>
        <v>2.2941176470588234</v>
      </c>
      <c r="BE40" s="295">
        <f t="shared" si="23"/>
        <v>9.816506833798973E-4</v>
      </c>
      <c r="BF40" s="299">
        <f>'CostData&amp;Analysis'!$M37/BA40</f>
        <v>7.7036881096106305E-2</v>
      </c>
      <c r="BG40" s="297">
        <f>$AI40*CommercialCBSAData!$D$33/'SavingsData&amp;Analysis-Ind'!$C39</f>
        <v>59064.945715072347</v>
      </c>
      <c r="BH40" s="292">
        <f t="shared" si="24"/>
        <v>29.532472857536174</v>
      </c>
      <c r="BI40" s="298">
        <f t="shared" si="7"/>
        <v>5.2356020942407782E-3</v>
      </c>
      <c r="BJ40" s="292">
        <f>'Data Sources'!$I$23/17</f>
        <v>2.2941176470588234</v>
      </c>
      <c r="BK40" s="295">
        <f t="shared" si="25"/>
        <v>9.816506833798973E-4</v>
      </c>
      <c r="BL40" s="299">
        <f>'CostData&amp;Analysis'!$M37/BG40</f>
        <v>5.5026343640075921E-2</v>
      </c>
      <c r="BM40" s="297">
        <f>$AI40*CommercialCBSAData!$D$34/'SavingsData&amp;Analysis-Ind'!$C39</f>
        <v>16875.698775734956</v>
      </c>
      <c r="BN40" s="292">
        <f t="shared" si="26"/>
        <v>8.4378493878674785</v>
      </c>
      <c r="BO40" s="298">
        <f t="shared" si="8"/>
        <v>5.2356020942407782E-3</v>
      </c>
      <c r="BP40" s="292">
        <f>'Data Sources'!$I$23/17</f>
        <v>2.2941176470588234</v>
      </c>
      <c r="BQ40" s="295">
        <f t="shared" si="27"/>
        <v>9.816506833798973E-4</v>
      </c>
      <c r="BR40" s="299">
        <f>'CostData&amp;Analysis'!$M37/BM40</f>
        <v>0.19259220274026573</v>
      </c>
      <c r="BS40" s="297">
        <f>$AI40*CommercialCBSAData!$D$35/'SavingsData&amp;Analysis-Ind'!$C39</f>
        <v>59064.945715072347</v>
      </c>
      <c r="BT40" s="292">
        <f t="shared" si="28"/>
        <v>29.532472857536174</v>
      </c>
      <c r="BU40" s="298">
        <f t="shared" si="9"/>
        <v>5.2356020942407782E-3</v>
      </c>
      <c r="BV40" s="292">
        <f>'Data Sources'!$I$23/17</f>
        <v>2.2941176470588234</v>
      </c>
      <c r="BW40" s="295">
        <f t="shared" si="29"/>
        <v>9.816506833798973E-4</v>
      </c>
      <c r="BX40" s="299">
        <f>'CostData&amp;Analysis'!$M37/BS40</f>
        <v>5.5026343640075921E-2</v>
      </c>
      <c r="BY40" s="297">
        <f>$AI40*CommercialCBSAData!$D$36/'SavingsData&amp;Analysis-Ind'!$C39</f>
        <v>25313.548163602431</v>
      </c>
      <c r="BZ40" s="292">
        <f t="shared" si="30"/>
        <v>12.656774081801215</v>
      </c>
      <c r="CA40" s="298">
        <f t="shared" si="10"/>
        <v>5.2356020942407782E-3</v>
      </c>
      <c r="CB40" s="292">
        <f>'Data Sources'!$I$23/17</f>
        <v>2.2941176470588234</v>
      </c>
      <c r="CC40" s="295">
        <f t="shared" si="31"/>
        <v>9.816506833798973E-4</v>
      </c>
      <c r="CD40" s="299">
        <f>'CostData&amp;Analysis'!$M37/BY40</f>
        <v>0.12839480182684382</v>
      </c>
      <c r="CE40" s="297">
        <f>$AI40*CommercialCBSAData!$D$37/'SavingsData&amp;Analysis-Ind'!$C39</f>
        <v>16875.698775734956</v>
      </c>
      <c r="CF40" s="292">
        <f t="shared" si="32"/>
        <v>8.4378493878674785</v>
      </c>
      <c r="CG40" s="298">
        <f t="shared" si="11"/>
        <v>5.2356020942407782E-3</v>
      </c>
      <c r="CH40" s="292">
        <f>'Data Sources'!$I$23/17</f>
        <v>2.2941176470588234</v>
      </c>
      <c r="CI40" s="295">
        <f t="shared" si="33"/>
        <v>9.816506833798973E-4</v>
      </c>
      <c r="CJ40" s="299">
        <f>'CostData&amp;Analysis'!$M37/CE40</f>
        <v>0.19259220274026573</v>
      </c>
      <c r="CK40" s="297">
        <f>$AI40*CommercialCBSAData!$D$38/'SavingsData&amp;Analysis-Ind'!$C39</f>
        <v>16875.698775734956</v>
      </c>
      <c r="CL40" s="292">
        <f t="shared" si="34"/>
        <v>8.4378493878674785</v>
      </c>
      <c r="CM40" s="298">
        <f t="shared" si="12"/>
        <v>5.2356020942407782E-3</v>
      </c>
      <c r="CN40" s="292">
        <f>'Data Sources'!$I$23/17</f>
        <v>2.2941176470588234</v>
      </c>
      <c r="CO40" s="295">
        <f t="shared" si="35"/>
        <v>9.816506833798973E-4</v>
      </c>
      <c r="CP40" s="299">
        <f>'CostData&amp;Analysis'!$M37/CK40</f>
        <v>0.19259220274026573</v>
      </c>
      <c r="CQ40" s="297">
        <f>$AI40*CommercialCBSAData!$D$39/'SavingsData&amp;Analysis-Ind'!$C39</f>
        <v>21094.623469668692</v>
      </c>
      <c r="CR40" s="292">
        <f t="shared" si="36"/>
        <v>10.547311734834345</v>
      </c>
      <c r="CS40" s="298">
        <f t="shared" si="13"/>
        <v>5.2356020942407782E-3</v>
      </c>
      <c r="CT40" s="292">
        <f>'Data Sources'!$I$23/17</f>
        <v>2.2941176470588234</v>
      </c>
      <c r="CU40" s="295">
        <f t="shared" si="37"/>
        <v>9.816506833798973E-4</v>
      </c>
      <c r="CV40" s="299">
        <f>'CostData&amp;Analysis'!$M37/CQ40</f>
        <v>0.15407376219221261</v>
      </c>
    </row>
    <row r="41" spans="1:100">
      <c r="A41" s="263">
        <v>2250</v>
      </c>
      <c r="B41" s="302">
        <f t="shared" si="45"/>
        <v>0.82</v>
      </c>
      <c r="C41" s="301">
        <f t="shared" si="45"/>
        <v>7038</v>
      </c>
      <c r="D41" s="282">
        <v>5.0000000000000001E-3</v>
      </c>
      <c r="E41" s="658">
        <f>'Motor Efficiencies'!$M33</f>
        <v>0.95799999999999996</v>
      </c>
      <c r="F41" s="659"/>
      <c r="G41" s="659"/>
      <c r="H41" s="659"/>
      <c r="I41" s="659"/>
      <c r="J41" s="660"/>
      <c r="K41" s="658">
        <f t="shared" si="40"/>
        <v>0.95299999999999996</v>
      </c>
      <c r="L41" s="659"/>
      <c r="M41" s="659"/>
      <c r="N41" s="659"/>
      <c r="O41" s="659"/>
      <c r="P41" s="660"/>
      <c r="Q41" s="661">
        <f t="shared" si="41"/>
        <v>10111578.350730689</v>
      </c>
      <c r="R41" s="662"/>
      <c r="S41" s="662"/>
      <c r="T41" s="662"/>
      <c r="U41" s="662"/>
      <c r="V41" s="663"/>
      <c r="W41" s="661">
        <f t="shared" si="42"/>
        <v>10164629.653725078</v>
      </c>
      <c r="X41" s="662"/>
      <c r="Y41" s="662"/>
      <c r="Z41" s="662"/>
      <c r="AA41" s="662"/>
      <c r="AB41" s="663"/>
      <c r="AC41" s="661">
        <f t="shared" si="43"/>
        <v>53051.302994389087</v>
      </c>
      <c r="AD41" s="662"/>
      <c r="AE41" s="662"/>
      <c r="AF41" s="662"/>
      <c r="AG41" s="662"/>
      <c r="AH41" s="662"/>
      <c r="AI41" s="291">
        <f t="shared" si="44"/>
        <v>53051.302994389087</v>
      </c>
      <c r="AJ41" s="292">
        <f t="shared" si="15"/>
        <v>23.578356886395149</v>
      </c>
      <c r="AK41" s="293">
        <f t="shared" si="16"/>
        <v>5.2192066805844851E-3</v>
      </c>
      <c r="AL41" s="292">
        <f>'Data Sources'!$I$23/17</f>
        <v>2.2941176470588234</v>
      </c>
      <c r="AM41" s="295">
        <f t="shared" si="17"/>
        <v>9.816506833798973E-4</v>
      </c>
      <c r="AN41" s="296">
        <f>'CostData&amp;Analysis'!$M38/AI41</f>
        <v>6.9923560603070103E-2</v>
      </c>
      <c r="AO41" s="297">
        <f>$AI41*CommercialCBSAData!$D$30/'SavingsData&amp;Analysis-Ind'!$C40</f>
        <v>19652.22018527181</v>
      </c>
      <c r="AP41" s="292">
        <f t="shared" si="18"/>
        <v>8.7343200823430269</v>
      </c>
      <c r="AQ41" s="298">
        <f t="shared" si="4"/>
        <v>5.2192066805844851E-3</v>
      </c>
      <c r="AR41" s="292">
        <f>'Data Sources'!$I$23/17</f>
        <v>2.2941176470588234</v>
      </c>
      <c r="AS41" s="295">
        <f t="shared" si="19"/>
        <v>9.816506833798973E-4</v>
      </c>
      <c r="AT41" s="299">
        <f>'CostData&amp;Analysis'!$M38/AO41</f>
        <v>0.18875913077648501</v>
      </c>
      <c r="AU41" s="297">
        <f>$AI41*CommercialCBSAData!$D$31/'SavingsData&amp;Analysis-Ind'!$C40</f>
        <v>31443.552296434889</v>
      </c>
      <c r="AV41" s="292">
        <f t="shared" si="20"/>
        <v>13.974912131748839</v>
      </c>
      <c r="AW41" s="298">
        <f t="shared" si="5"/>
        <v>5.2192066805844851E-3</v>
      </c>
      <c r="AX41" s="292">
        <f>'Data Sources'!$I$23/17</f>
        <v>2.2941176470588234</v>
      </c>
      <c r="AY41" s="295">
        <f t="shared" si="21"/>
        <v>9.816506833798973E-4</v>
      </c>
      <c r="AZ41" s="299">
        <f>'CostData&amp;Analysis'!$M38/AU41</f>
        <v>0.11797445673530316</v>
      </c>
      <c r="BA41" s="297">
        <f>$AI41*CommercialCBSAData!$D$32/'SavingsData&amp;Analysis-Ind'!$C40</f>
        <v>47165.328444652332</v>
      </c>
      <c r="BB41" s="292">
        <f t="shared" si="22"/>
        <v>20.96236819762326</v>
      </c>
      <c r="BC41" s="298">
        <f t="shared" si="6"/>
        <v>5.2192066805844851E-3</v>
      </c>
      <c r="BD41" s="292">
        <f>'Data Sources'!$I$23/17</f>
        <v>2.2941176470588234</v>
      </c>
      <c r="BE41" s="295">
        <f t="shared" si="23"/>
        <v>9.816506833798973E-4</v>
      </c>
      <c r="BF41" s="299">
        <f>'CostData&amp;Analysis'!$M38/BA41</f>
        <v>7.8649637823535443E-2</v>
      </c>
      <c r="BG41" s="297">
        <f>$AI41*CommercialCBSAData!$D$33/'SavingsData&amp;Analysis-Ind'!$C40</f>
        <v>66031.45982251328</v>
      </c>
      <c r="BH41" s="292">
        <f t="shared" si="24"/>
        <v>29.34731547667257</v>
      </c>
      <c r="BI41" s="298">
        <f t="shared" si="7"/>
        <v>5.2192066805844851E-3</v>
      </c>
      <c r="BJ41" s="292">
        <f>'Data Sources'!$I$23/17</f>
        <v>2.2941176470588234</v>
      </c>
      <c r="BK41" s="295">
        <f t="shared" si="25"/>
        <v>9.816506833798973E-4</v>
      </c>
      <c r="BL41" s="299">
        <f>'CostData&amp;Analysis'!$M38/BG41</f>
        <v>5.6178312731096733E-2</v>
      </c>
      <c r="BM41" s="297">
        <f>$AI41*CommercialCBSAData!$D$34/'SavingsData&amp;Analysis-Ind'!$C40</f>
        <v>18866.131377860933</v>
      </c>
      <c r="BN41" s="292">
        <f t="shared" si="26"/>
        <v>8.3849472790493031</v>
      </c>
      <c r="BO41" s="298">
        <f t="shared" si="8"/>
        <v>5.2192066805844851E-3</v>
      </c>
      <c r="BP41" s="292">
        <f>'Data Sources'!$I$23/17</f>
        <v>2.2941176470588234</v>
      </c>
      <c r="BQ41" s="295">
        <f t="shared" si="27"/>
        <v>9.816506833798973E-4</v>
      </c>
      <c r="BR41" s="299">
        <f>'CostData&amp;Analysis'!$M38/BM41</f>
        <v>0.19662409455883861</v>
      </c>
      <c r="BS41" s="297">
        <f>$AI41*CommercialCBSAData!$D$35/'SavingsData&amp;Analysis-Ind'!$C40</f>
        <v>66031.45982251328</v>
      </c>
      <c r="BT41" s="292">
        <f t="shared" si="28"/>
        <v>29.34731547667257</v>
      </c>
      <c r="BU41" s="298">
        <f t="shared" si="9"/>
        <v>5.2192066805844851E-3</v>
      </c>
      <c r="BV41" s="292">
        <f>'Data Sources'!$I$23/17</f>
        <v>2.2941176470588234</v>
      </c>
      <c r="BW41" s="295">
        <f t="shared" si="29"/>
        <v>9.816506833798973E-4</v>
      </c>
      <c r="BX41" s="299">
        <f>'CostData&amp;Analysis'!$M38/BS41</f>
        <v>5.6178312731096733E-2</v>
      </c>
      <c r="BY41" s="297">
        <f>$AI41*CommercialCBSAData!$D$36/'SavingsData&amp;Analysis-Ind'!$C40</f>
        <v>28299.197066791399</v>
      </c>
      <c r="BZ41" s="292">
        <f t="shared" si="30"/>
        <v>12.577420918573955</v>
      </c>
      <c r="CA41" s="298">
        <f t="shared" si="10"/>
        <v>5.2192066805844851E-3</v>
      </c>
      <c r="CB41" s="292">
        <f>'Data Sources'!$I$23/17</f>
        <v>2.2941176470588234</v>
      </c>
      <c r="CC41" s="295">
        <f t="shared" si="31"/>
        <v>9.816506833798973E-4</v>
      </c>
      <c r="CD41" s="299">
        <f>'CostData&amp;Analysis'!$M38/BY41</f>
        <v>0.13108272970589241</v>
      </c>
      <c r="CE41" s="297">
        <f>$AI41*CommercialCBSAData!$D$37/'SavingsData&amp;Analysis-Ind'!$C40</f>
        <v>18866.131377860933</v>
      </c>
      <c r="CF41" s="292">
        <f t="shared" si="32"/>
        <v>8.3849472790493031</v>
      </c>
      <c r="CG41" s="298">
        <f t="shared" si="11"/>
        <v>5.2192066805844851E-3</v>
      </c>
      <c r="CH41" s="292">
        <f>'Data Sources'!$I$23/17</f>
        <v>2.2941176470588234</v>
      </c>
      <c r="CI41" s="295">
        <f t="shared" si="33"/>
        <v>9.816506833798973E-4</v>
      </c>
      <c r="CJ41" s="299">
        <f>'CostData&amp;Analysis'!$M38/CE41</f>
        <v>0.19662409455883861</v>
      </c>
      <c r="CK41" s="297">
        <f>$AI41*CommercialCBSAData!$D$38/'SavingsData&amp;Analysis-Ind'!$C40</f>
        <v>18866.131377860933</v>
      </c>
      <c r="CL41" s="292">
        <f t="shared" si="34"/>
        <v>8.3849472790493031</v>
      </c>
      <c r="CM41" s="298">
        <f t="shared" si="12"/>
        <v>5.2192066805844851E-3</v>
      </c>
      <c r="CN41" s="292">
        <f>'Data Sources'!$I$23/17</f>
        <v>2.2941176470588234</v>
      </c>
      <c r="CO41" s="295">
        <f t="shared" si="35"/>
        <v>9.816506833798973E-4</v>
      </c>
      <c r="CP41" s="299">
        <f>'CostData&amp;Analysis'!$M38/CK41</f>
        <v>0.19662409455883861</v>
      </c>
      <c r="CQ41" s="297">
        <f>$AI41*CommercialCBSAData!$D$39/'SavingsData&amp;Analysis-Ind'!$C40</f>
        <v>23582.664222326166</v>
      </c>
      <c r="CR41" s="292">
        <f t="shared" si="36"/>
        <v>10.48118409881163</v>
      </c>
      <c r="CS41" s="298">
        <f t="shared" si="13"/>
        <v>5.2192066805844851E-3</v>
      </c>
      <c r="CT41" s="292">
        <f>'Data Sources'!$I$23/17</f>
        <v>2.2941176470588234</v>
      </c>
      <c r="CU41" s="295">
        <f t="shared" si="37"/>
        <v>9.816506833798973E-4</v>
      </c>
      <c r="CV41" s="299">
        <f>'CostData&amp;Analysis'!$M38/CQ41</f>
        <v>0.15729927564707089</v>
      </c>
    </row>
    <row r="42" spans="1:100">
      <c r="A42" s="263">
        <v>2500</v>
      </c>
      <c r="B42" s="302">
        <f t="shared" si="45"/>
        <v>0.82</v>
      </c>
      <c r="C42" s="301">
        <f t="shared" si="45"/>
        <v>7038</v>
      </c>
      <c r="D42" s="282">
        <v>5.0000000000000001E-3</v>
      </c>
      <c r="E42" s="658">
        <f>'Motor Efficiencies'!$M34</f>
        <v>0.95899999999999996</v>
      </c>
      <c r="F42" s="659"/>
      <c r="G42" s="659"/>
      <c r="H42" s="659"/>
      <c r="I42" s="659"/>
      <c r="J42" s="660"/>
      <c r="K42" s="658">
        <f t="shared" si="40"/>
        <v>0.95399999999999996</v>
      </c>
      <c r="L42" s="659"/>
      <c r="M42" s="659"/>
      <c r="N42" s="659"/>
      <c r="O42" s="659"/>
      <c r="P42" s="660"/>
      <c r="Q42" s="661">
        <f t="shared" si="41"/>
        <v>11223371.637122003</v>
      </c>
      <c r="R42" s="662"/>
      <c r="S42" s="662"/>
      <c r="T42" s="662"/>
      <c r="U42" s="662"/>
      <c r="V42" s="663"/>
      <c r="W42" s="661">
        <f t="shared" si="42"/>
        <v>11282194.339622643</v>
      </c>
      <c r="X42" s="662"/>
      <c r="Y42" s="662"/>
      <c r="Z42" s="662"/>
      <c r="AA42" s="662"/>
      <c r="AB42" s="663"/>
      <c r="AC42" s="661">
        <f t="shared" si="43"/>
        <v>58822.702500639483</v>
      </c>
      <c r="AD42" s="662"/>
      <c r="AE42" s="662"/>
      <c r="AF42" s="662"/>
      <c r="AG42" s="662"/>
      <c r="AH42" s="662"/>
      <c r="AI42" s="291">
        <f t="shared" si="44"/>
        <v>58822.702500639483</v>
      </c>
      <c r="AJ42" s="292">
        <f t="shared" si="15"/>
        <v>23.529081000255793</v>
      </c>
      <c r="AK42" s="293">
        <f t="shared" si="16"/>
        <v>5.213764337851934E-3</v>
      </c>
      <c r="AL42" s="292">
        <f>'Data Sources'!$I$23/17</f>
        <v>2.2941176470588234</v>
      </c>
      <c r="AM42" s="295">
        <f t="shared" si="17"/>
        <v>9.816506833798973E-4</v>
      </c>
      <c r="AN42" s="296">
        <f>'CostData&amp;Analysis'!$M39/AI42</f>
        <v>7.074125844447153E-2</v>
      </c>
      <c r="AO42" s="297">
        <f>$AI42*CommercialCBSAData!$D$30/'SavingsData&amp;Analysis-Ind'!$C41</f>
        <v>21790.166050352589</v>
      </c>
      <c r="AP42" s="292">
        <f t="shared" si="18"/>
        <v>8.7160664201410363</v>
      </c>
      <c r="AQ42" s="298">
        <f t="shared" si="4"/>
        <v>5.213764337851934E-3</v>
      </c>
      <c r="AR42" s="292">
        <f>'Data Sources'!$I$23/17</f>
        <v>2.2941176470588234</v>
      </c>
      <c r="AS42" s="295">
        <f t="shared" si="19"/>
        <v>9.816506833798973E-4</v>
      </c>
      <c r="AT42" s="299">
        <f>'CostData&amp;Analysis'!$M39/AO42</f>
        <v>0.1909665117000183</v>
      </c>
      <c r="AU42" s="297">
        <f>$AI42*CommercialCBSAData!$D$31/'SavingsData&amp;Analysis-Ind'!$C41</f>
        <v>34864.265680564138</v>
      </c>
      <c r="AV42" s="292">
        <f t="shared" si="20"/>
        <v>13.945706272225655</v>
      </c>
      <c r="AW42" s="298">
        <f t="shared" si="5"/>
        <v>5.213764337851934E-3</v>
      </c>
      <c r="AX42" s="292">
        <f>'Data Sources'!$I$23/17</f>
        <v>2.2941176470588234</v>
      </c>
      <c r="AY42" s="295">
        <f t="shared" si="21"/>
        <v>9.816506833798973E-4</v>
      </c>
      <c r="AZ42" s="299">
        <f>'CostData&amp;Analysis'!$M39/AU42</f>
        <v>0.11935406981251145</v>
      </c>
      <c r="BA42" s="297">
        <f>$AI42*CommercialCBSAData!$D$32/'SavingsData&amp;Analysis-Ind'!$C41</f>
        <v>52296.398520846204</v>
      </c>
      <c r="BB42" s="292">
        <f t="shared" si="22"/>
        <v>20.918559408338481</v>
      </c>
      <c r="BC42" s="298">
        <f t="shared" si="6"/>
        <v>5.213764337851934E-3</v>
      </c>
      <c r="BD42" s="292">
        <f>'Data Sources'!$I$23/17</f>
        <v>2.2941176470588234</v>
      </c>
      <c r="BE42" s="295">
        <f t="shared" si="23"/>
        <v>9.816506833798973E-4</v>
      </c>
      <c r="BF42" s="299">
        <f>'CostData&amp;Analysis'!$M39/BA42</f>
        <v>7.9569379875007631E-2</v>
      </c>
      <c r="BG42" s="297">
        <f>$AI42*CommercialCBSAData!$D$33/'SavingsData&amp;Analysis-Ind'!$C41</f>
        <v>73214.957929184689</v>
      </c>
      <c r="BH42" s="292">
        <f t="shared" si="24"/>
        <v>29.285983171673877</v>
      </c>
      <c r="BI42" s="298">
        <f t="shared" si="7"/>
        <v>5.213764337851934E-3</v>
      </c>
      <c r="BJ42" s="292">
        <f>'Data Sources'!$I$23/17</f>
        <v>2.2941176470588234</v>
      </c>
      <c r="BK42" s="295">
        <f t="shared" si="25"/>
        <v>9.816506833798973E-4</v>
      </c>
      <c r="BL42" s="299">
        <f>'CostData&amp;Analysis'!$M39/BG42</f>
        <v>5.6835271339291164E-2</v>
      </c>
      <c r="BM42" s="297">
        <f>$AI42*CommercialCBSAData!$D$34/'SavingsData&amp;Analysis-Ind'!$C41</f>
        <v>20918.559408338482</v>
      </c>
      <c r="BN42" s="292">
        <f t="shared" si="26"/>
        <v>8.3674237633353936</v>
      </c>
      <c r="BO42" s="298">
        <f t="shared" si="8"/>
        <v>5.213764337851934E-3</v>
      </c>
      <c r="BP42" s="292">
        <f>'Data Sources'!$I$23/17</f>
        <v>2.2941176470588234</v>
      </c>
      <c r="BQ42" s="295">
        <f t="shared" si="27"/>
        <v>9.816506833798973E-4</v>
      </c>
      <c r="BR42" s="299">
        <f>'CostData&amp;Analysis'!$M39/BM42</f>
        <v>0.1989234496875191</v>
      </c>
      <c r="BS42" s="297">
        <f>$AI42*CommercialCBSAData!$D$35/'SavingsData&amp;Analysis-Ind'!$C41</f>
        <v>73214.957929184689</v>
      </c>
      <c r="BT42" s="292">
        <f t="shared" si="28"/>
        <v>29.285983171673877</v>
      </c>
      <c r="BU42" s="298">
        <f t="shared" si="9"/>
        <v>5.213764337851934E-3</v>
      </c>
      <c r="BV42" s="292">
        <f>'Data Sources'!$I$23/17</f>
        <v>2.2941176470588234</v>
      </c>
      <c r="BW42" s="295">
        <f t="shared" si="29"/>
        <v>9.816506833798973E-4</v>
      </c>
      <c r="BX42" s="299">
        <f>'CostData&amp;Analysis'!$M39/BS42</f>
        <v>5.6835271339291164E-2</v>
      </c>
      <c r="BY42" s="297">
        <f>$AI42*CommercialCBSAData!$D$36/'SavingsData&amp;Analysis-Ind'!$C41</f>
        <v>31377.839112507725</v>
      </c>
      <c r="BZ42" s="292">
        <f t="shared" si="30"/>
        <v>12.55113564500309</v>
      </c>
      <c r="CA42" s="298">
        <f t="shared" si="10"/>
        <v>5.213764337851934E-3</v>
      </c>
      <c r="CB42" s="292">
        <f>'Data Sources'!$I$23/17</f>
        <v>2.2941176470588234</v>
      </c>
      <c r="CC42" s="295">
        <f t="shared" si="31"/>
        <v>9.816506833798973E-4</v>
      </c>
      <c r="CD42" s="299">
        <f>'CostData&amp;Analysis'!$M39/BY42</f>
        <v>0.13261563312501271</v>
      </c>
      <c r="CE42" s="297">
        <f>$AI42*CommercialCBSAData!$D$37/'SavingsData&amp;Analysis-Ind'!$C41</f>
        <v>20918.559408338482</v>
      </c>
      <c r="CF42" s="292">
        <f t="shared" si="32"/>
        <v>8.3674237633353936</v>
      </c>
      <c r="CG42" s="298">
        <f t="shared" si="11"/>
        <v>5.213764337851934E-3</v>
      </c>
      <c r="CH42" s="292">
        <f>'Data Sources'!$I$23/17</f>
        <v>2.2941176470588234</v>
      </c>
      <c r="CI42" s="295">
        <f t="shared" si="33"/>
        <v>9.816506833798973E-4</v>
      </c>
      <c r="CJ42" s="299">
        <f>'CostData&amp;Analysis'!$M39/CE42</f>
        <v>0.1989234496875191</v>
      </c>
      <c r="CK42" s="297">
        <f>$AI42*CommercialCBSAData!$D$38/'SavingsData&amp;Analysis-Ind'!$C41</f>
        <v>20918.559408338482</v>
      </c>
      <c r="CL42" s="292">
        <f t="shared" si="34"/>
        <v>8.3674237633353936</v>
      </c>
      <c r="CM42" s="298">
        <f t="shared" si="12"/>
        <v>5.213764337851934E-3</v>
      </c>
      <c r="CN42" s="292">
        <f>'Data Sources'!$I$23/17</f>
        <v>2.2941176470588234</v>
      </c>
      <c r="CO42" s="295">
        <f t="shared" si="35"/>
        <v>9.816506833798973E-4</v>
      </c>
      <c r="CP42" s="299">
        <f>'CostData&amp;Analysis'!$M39/CK42</f>
        <v>0.1989234496875191</v>
      </c>
      <c r="CQ42" s="297">
        <f>$AI42*CommercialCBSAData!$D$39/'SavingsData&amp;Analysis-Ind'!$C41</f>
        <v>26148.199260423102</v>
      </c>
      <c r="CR42" s="292">
        <f t="shared" si="36"/>
        <v>10.459279704169241</v>
      </c>
      <c r="CS42" s="298">
        <f t="shared" si="13"/>
        <v>5.213764337851934E-3</v>
      </c>
      <c r="CT42" s="292">
        <f>'Data Sources'!$I$23/17</f>
        <v>2.2941176470588234</v>
      </c>
      <c r="CU42" s="295">
        <f t="shared" si="37"/>
        <v>9.816506833798973E-4</v>
      </c>
      <c r="CV42" s="299">
        <f>'CostData&amp;Analysis'!$M39/CQ42</f>
        <v>0.15913875975001526</v>
      </c>
    </row>
    <row r="43" spans="1:100">
      <c r="A43" s="263">
        <v>3000</v>
      </c>
      <c r="B43" s="302">
        <f t="shared" si="45"/>
        <v>0.82</v>
      </c>
      <c r="C43" s="301">
        <f t="shared" si="45"/>
        <v>7038</v>
      </c>
      <c r="D43" s="282">
        <v>5.0000000000000001E-3</v>
      </c>
      <c r="E43" s="658">
        <f>'Motor Efficiencies'!$M35</f>
        <v>0.96199999999999997</v>
      </c>
      <c r="F43" s="659"/>
      <c r="G43" s="659"/>
      <c r="H43" s="659"/>
      <c r="I43" s="659"/>
      <c r="J43" s="660"/>
      <c r="K43" s="658">
        <f t="shared" si="40"/>
        <v>0.95699999999999996</v>
      </c>
      <c r="L43" s="659"/>
      <c r="M43" s="659"/>
      <c r="N43" s="659"/>
      <c r="O43" s="659"/>
      <c r="P43" s="660"/>
      <c r="Q43" s="661">
        <f t="shared" si="41"/>
        <v>13426045.821205821</v>
      </c>
      <c r="R43" s="662"/>
      <c r="S43" s="662"/>
      <c r="T43" s="662"/>
      <c r="U43" s="662"/>
      <c r="V43" s="663"/>
      <c r="W43" s="661">
        <f t="shared" si="42"/>
        <v>13496192.351097176</v>
      </c>
      <c r="X43" s="662"/>
      <c r="Y43" s="662"/>
      <c r="Z43" s="662"/>
      <c r="AA43" s="662"/>
      <c r="AB43" s="663"/>
      <c r="AC43" s="661">
        <f t="shared" si="43"/>
        <v>70146.529891354963</v>
      </c>
      <c r="AD43" s="662"/>
      <c r="AE43" s="662"/>
      <c r="AF43" s="662"/>
      <c r="AG43" s="662"/>
      <c r="AH43" s="662"/>
      <c r="AI43" s="291">
        <f t="shared" si="44"/>
        <v>70146.529891354963</v>
      </c>
      <c r="AJ43" s="292">
        <f t="shared" si="15"/>
        <v>23.382176630451653</v>
      </c>
      <c r="AK43" s="293">
        <f t="shared" si="16"/>
        <v>5.1975051975050122E-3</v>
      </c>
      <c r="AL43" s="292">
        <f>'Data Sources'!$I$23/17</f>
        <v>2.2941176470588234</v>
      </c>
      <c r="AM43" s="295">
        <f t="shared" si="17"/>
        <v>9.816506833798973E-4</v>
      </c>
      <c r="AN43" s="296">
        <f>'CostData&amp;Analysis'!$M40/AI43</f>
        <v>6.4625976609552729E-2</v>
      </c>
      <c r="AO43" s="297">
        <f>$AI43*CommercialCBSAData!$D$30/'SavingsData&amp;Analysis-Ind'!$C42</f>
        <v>25984.94236425178</v>
      </c>
      <c r="AP43" s="292">
        <f t="shared" si="18"/>
        <v>8.6616474547505931</v>
      </c>
      <c r="AQ43" s="298">
        <f t="shared" si="4"/>
        <v>5.1975051975050122E-3</v>
      </c>
      <c r="AR43" s="292">
        <f>'Data Sources'!$I$23/17</f>
        <v>2.2941176470588234</v>
      </c>
      <c r="AS43" s="295">
        <f t="shared" si="19"/>
        <v>9.816506833798973E-4</v>
      </c>
      <c r="AT43" s="299">
        <f>'CostData&amp;Analysis'!$M40/AO43</f>
        <v>0.17445826650116297</v>
      </c>
      <c r="AU43" s="297">
        <f>$AI43*CommercialCBSAData!$D$31/'SavingsData&amp;Analysis-Ind'!$C42</f>
        <v>41575.907782802846</v>
      </c>
      <c r="AV43" s="292">
        <f t="shared" si="20"/>
        <v>13.858635927600949</v>
      </c>
      <c r="AW43" s="298">
        <f t="shared" si="5"/>
        <v>5.1975051975050122E-3</v>
      </c>
      <c r="AX43" s="292">
        <f>'Data Sources'!$I$23/17</f>
        <v>2.2941176470588234</v>
      </c>
      <c r="AY43" s="295">
        <f t="shared" si="21"/>
        <v>9.816506833798973E-4</v>
      </c>
      <c r="AZ43" s="299">
        <f>'CostData&amp;Analysis'!$M40/AU43</f>
        <v>0.10903641656322687</v>
      </c>
      <c r="BA43" s="297">
        <f>$AI43*CommercialCBSAData!$D$32/'SavingsData&amp;Analysis-Ind'!$C42</f>
        <v>62363.861674204258</v>
      </c>
      <c r="BB43" s="292">
        <f t="shared" si="22"/>
        <v>20.787953891401418</v>
      </c>
      <c r="BC43" s="298">
        <f t="shared" si="6"/>
        <v>5.1975051975050122E-3</v>
      </c>
      <c r="BD43" s="292">
        <f>'Data Sources'!$I$23/17</f>
        <v>2.2941176470588234</v>
      </c>
      <c r="BE43" s="295">
        <f t="shared" si="23"/>
        <v>9.816506833798973E-4</v>
      </c>
      <c r="BF43" s="299">
        <f>'CostData&amp;Analysis'!$M40/BA43</f>
        <v>7.2690944375484581E-2</v>
      </c>
      <c r="BG43" s="297">
        <f>$AI43*CommercialCBSAData!$D$33/'SavingsData&amp;Analysis-Ind'!$C42</f>
        <v>87309.406343885974</v>
      </c>
      <c r="BH43" s="292">
        <f t="shared" si="24"/>
        <v>29.103135447961993</v>
      </c>
      <c r="BI43" s="298">
        <f t="shared" si="7"/>
        <v>5.1975051975050122E-3</v>
      </c>
      <c r="BJ43" s="292">
        <f>'Data Sources'!$I$23/17</f>
        <v>2.2941176470588234</v>
      </c>
      <c r="BK43" s="295">
        <f t="shared" si="25"/>
        <v>9.816506833798973E-4</v>
      </c>
      <c r="BL43" s="299">
        <f>'CostData&amp;Analysis'!$M40/BG43</f>
        <v>5.1922103125346127E-2</v>
      </c>
      <c r="BM43" s="297">
        <f>$AI43*CommercialCBSAData!$D$34/'SavingsData&amp;Analysis-Ind'!$C42</f>
        <v>24945.544669681705</v>
      </c>
      <c r="BN43" s="292">
        <f t="shared" si="26"/>
        <v>8.3151815565605691</v>
      </c>
      <c r="BO43" s="298">
        <f t="shared" si="8"/>
        <v>5.1975051975050122E-3</v>
      </c>
      <c r="BP43" s="292">
        <f>'Data Sources'!$I$23/17</f>
        <v>2.2941176470588234</v>
      </c>
      <c r="BQ43" s="295">
        <f t="shared" si="27"/>
        <v>9.816506833798973E-4</v>
      </c>
      <c r="BR43" s="299">
        <f>'CostData&amp;Analysis'!$M40/BM43</f>
        <v>0.18172736093871145</v>
      </c>
      <c r="BS43" s="297">
        <f>$AI43*CommercialCBSAData!$D$35/'SavingsData&amp;Analysis-Ind'!$C42</f>
        <v>87309.406343885974</v>
      </c>
      <c r="BT43" s="292">
        <f t="shared" si="28"/>
        <v>29.103135447961993</v>
      </c>
      <c r="BU43" s="298">
        <f t="shared" si="9"/>
        <v>5.1975051975050122E-3</v>
      </c>
      <c r="BV43" s="292">
        <f>'Data Sources'!$I$23/17</f>
        <v>2.2941176470588234</v>
      </c>
      <c r="BW43" s="295">
        <f t="shared" si="29"/>
        <v>9.816506833798973E-4</v>
      </c>
      <c r="BX43" s="299">
        <f>'CostData&amp;Analysis'!$M40/BS43</f>
        <v>5.1922103125346127E-2</v>
      </c>
      <c r="BY43" s="297">
        <f>$AI43*CommercialCBSAData!$D$36/'SavingsData&amp;Analysis-Ind'!$C42</f>
        <v>37418.317004522563</v>
      </c>
      <c r="BZ43" s="292">
        <f t="shared" si="30"/>
        <v>12.472772334840855</v>
      </c>
      <c r="CA43" s="298">
        <f t="shared" si="10"/>
        <v>5.1975051975050122E-3</v>
      </c>
      <c r="CB43" s="292">
        <f>'Data Sources'!$I$23/17</f>
        <v>2.2941176470588234</v>
      </c>
      <c r="CC43" s="295">
        <f t="shared" si="31"/>
        <v>9.816506833798973E-4</v>
      </c>
      <c r="CD43" s="299">
        <f>'CostData&amp;Analysis'!$M40/BY43</f>
        <v>0.12115157395914095</v>
      </c>
      <c r="CE43" s="297">
        <f>$AI43*CommercialCBSAData!$D$37/'SavingsData&amp;Analysis-Ind'!$C42</f>
        <v>24945.544669681705</v>
      </c>
      <c r="CF43" s="292">
        <f t="shared" si="32"/>
        <v>8.3151815565605691</v>
      </c>
      <c r="CG43" s="298">
        <f t="shared" si="11"/>
        <v>5.1975051975050122E-3</v>
      </c>
      <c r="CH43" s="292">
        <f>'Data Sources'!$I$23/17</f>
        <v>2.2941176470588234</v>
      </c>
      <c r="CI43" s="295">
        <f t="shared" si="33"/>
        <v>9.816506833798973E-4</v>
      </c>
      <c r="CJ43" s="299">
        <f>'CostData&amp;Analysis'!$M40/CE43</f>
        <v>0.18172736093871145</v>
      </c>
      <c r="CK43" s="297">
        <f>$AI43*CommercialCBSAData!$D$38/'SavingsData&amp;Analysis-Ind'!$C42</f>
        <v>24945.544669681705</v>
      </c>
      <c r="CL43" s="292">
        <f t="shared" si="34"/>
        <v>8.3151815565605691</v>
      </c>
      <c r="CM43" s="298">
        <f t="shared" si="12"/>
        <v>5.1975051975050122E-3</v>
      </c>
      <c r="CN43" s="292">
        <f>'Data Sources'!$I$23/17</f>
        <v>2.2941176470588234</v>
      </c>
      <c r="CO43" s="295">
        <f t="shared" si="35"/>
        <v>9.816506833798973E-4</v>
      </c>
      <c r="CP43" s="299">
        <f>'CostData&amp;Analysis'!$M40/CK43</f>
        <v>0.18172736093871145</v>
      </c>
      <c r="CQ43" s="297">
        <f>$AI43*CommercialCBSAData!$D$39/'SavingsData&amp;Analysis-Ind'!$C42</f>
        <v>31181.930837102129</v>
      </c>
      <c r="CR43" s="292">
        <f t="shared" si="36"/>
        <v>10.393976945700709</v>
      </c>
      <c r="CS43" s="298">
        <f t="shared" si="13"/>
        <v>5.1975051975050122E-3</v>
      </c>
      <c r="CT43" s="292">
        <f>'Data Sources'!$I$23/17</f>
        <v>2.2941176470588234</v>
      </c>
      <c r="CU43" s="295">
        <f t="shared" si="37"/>
        <v>9.816506833798973E-4</v>
      </c>
      <c r="CV43" s="299">
        <f>'CostData&amp;Analysis'!$M40/CQ43</f>
        <v>0.14538188875096916</v>
      </c>
    </row>
    <row r="44" spans="1:100">
      <c r="A44" s="263">
        <v>3500</v>
      </c>
      <c r="B44" s="302">
        <f t="shared" si="45"/>
        <v>0.82</v>
      </c>
      <c r="C44" s="301">
        <f t="shared" si="45"/>
        <v>7038</v>
      </c>
      <c r="D44" s="282">
        <v>5.0000000000000001E-3</v>
      </c>
      <c r="E44" s="658">
        <f>'Motor Efficiencies'!$M36</f>
        <v>0.96299999999999997</v>
      </c>
      <c r="F44" s="659"/>
      <c r="G44" s="659"/>
      <c r="H44" s="659"/>
      <c r="I44" s="659"/>
      <c r="J44" s="660"/>
      <c r="K44" s="658">
        <f t="shared" si="40"/>
        <v>0.95799999999999996</v>
      </c>
      <c r="L44" s="659"/>
      <c r="M44" s="659"/>
      <c r="N44" s="659"/>
      <c r="O44" s="659"/>
      <c r="P44" s="660"/>
      <c r="Q44" s="661">
        <f t="shared" si="41"/>
        <v>15647454.579439251</v>
      </c>
      <c r="R44" s="662"/>
      <c r="S44" s="662"/>
      <c r="T44" s="662"/>
      <c r="U44" s="662"/>
      <c r="V44" s="663"/>
      <c r="W44" s="661">
        <f t="shared" si="42"/>
        <v>15729121.878914407</v>
      </c>
      <c r="X44" s="662"/>
      <c r="Y44" s="662"/>
      <c r="Z44" s="662"/>
      <c r="AA44" s="662"/>
      <c r="AB44" s="663"/>
      <c r="AC44" s="661">
        <f t="shared" si="43"/>
        <v>81667.299475155771</v>
      </c>
      <c r="AD44" s="662"/>
      <c r="AE44" s="662"/>
      <c r="AF44" s="662"/>
      <c r="AG44" s="662"/>
      <c r="AH44" s="662"/>
      <c r="AI44" s="291">
        <f t="shared" si="44"/>
        <v>81667.299475155771</v>
      </c>
      <c r="AJ44" s="292">
        <f t="shared" si="15"/>
        <v>23.33351413575879</v>
      </c>
      <c r="AK44" s="293">
        <f t="shared" si="16"/>
        <v>5.1921079958465099E-3</v>
      </c>
      <c r="AL44" s="292">
        <f>'Data Sources'!$I$23/17</f>
        <v>2.2941176470588234</v>
      </c>
      <c r="AM44" s="295">
        <f t="shared" si="17"/>
        <v>9.816506833798973E-4</v>
      </c>
      <c r="AN44" s="296">
        <f>'CostData&amp;Analysis'!$M41/AI44</f>
        <v>6.073157839030572E-2</v>
      </c>
      <c r="AO44" s="297">
        <f>$AI44*CommercialCBSAData!$D$30/'SavingsData&amp;Analysis-Ind'!$C43</f>
        <v>30252.673556237423</v>
      </c>
      <c r="AP44" s="292">
        <f t="shared" si="18"/>
        <v>8.6436210160678346</v>
      </c>
      <c r="AQ44" s="298">
        <f t="shared" si="4"/>
        <v>5.1921079958465099E-3</v>
      </c>
      <c r="AR44" s="292">
        <f>'Data Sources'!$I$23/17</f>
        <v>2.2941176470588234</v>
      </c>
      <c r="AS44" s="295">
        <f t="shared" si="19"/>
        <v>9.816506833798973E-4</v>
      </c>
      <c r="AT44" s="299">
        <f>'CostData&amp;Analysis'!$M41/AO44</f>
        <v>0.1639453118343453</v>
      </c>
      <c r="AU44" s="297">
        <f>$AI44*CommercialCBSAData!$D$31/'SavingsData&amp;Analysis-Ind'!$C43</f>
        <v>48404.27768997987</v>
      </c>
      <c r="AV44" s="292">
        <f t="shared" si="20"/>
        <v>13.829793625708534</v>
      </c>
      <c r="AW44" s="298">
        <f t="shared" si="5"/>
        <v>5.1921079958465099E-3</v>
      </c>
      <c r="AX44" s="292">
        <f>'Data Sources'!$I$23/17</f>
        <v>2.2941176470588234</v>
      </c>
      <c r="AY44" s="295">
        <f t="shared" si="21"/>
        <v>9.816506833798973E-4</v>
      </c>
      <c r="AZ44" s="299">
        <f>'CostData&amp;Analysis'!$M41/AU44</f>
        <v>0.10246581989646582</v>
      </c>
      <c r="BA44" s="297">
        <f>$AI44*CommercialCBSAData!$D$32/'SavingsData&amp;Analysis-Ind'!$C43</f>
        <v>72606.416534969801</v>
      </c>
      <c r="BB44" s="292">
        <f t="shared" si="22"/>
        <v>20.744690438562799</v>
      </c>
      <c r="BC44" s="298">
        <f t="shared" si="6"/>
        <v>5.1921079958465099E-3</v>
      </c>
      <c r="BD44" s="292">
        <f>'Data Sources'!$I$23/17</f>
        <v>2.2941176470588234</v>
      </c>
      <c r="BE44" s="295">
        <f t="shared" si="23"/>
        <v>9.816506833798973E-4</v>
      </c>
      <c r="BF44" s="299">
        <f>'CostData&amp;Analysis'!$M41/BA44</f>
        <v>6.8310546597643879E-2</v>
      </c>
      <c r="BG44" s="297">
        <f>$AI44*CommercialCBSAData!$D$33/'SavingsData&amp;Analysis-Ind'!$C43</f>
        <v>101648.98314895773</v>
      </c>
      <c r="BH44" s="292">
        <f t="shared" si="24"/>
        <v>29.042566613987923</v>
      </c>
      <c r="BI44" s="298">
        <f t="shared" si="7"/>
        <v>5.1921079958465099E-3</v>
      </c>
      <c r="BJ44" s="292">
        <f>'Data Sources'!$I$23/17</f>
        <v>2.2941176470588234</v>
      </c>
      <c r="BK44" s="295">
        <f t="shared" si="25"/>
        <v>9.816506833798973E-4</v>
      </c>
      <c r="BL44" s="299">
        <f>'CostData&amp;Analysis'!$M41/BG44</f>
        <v>4.8793247569745624E-2</v>
      </c>
      <c r="BM44" s="297">
        <f>$AI44*CommercialCBSAData!$D$34/'SavingsData&amp;Analysis-Ind'!$C43</f>
        <v>29042.566613987921</v>
      </c>
      <c r="BN44" s="292">
        <f t="shared" si="26"/>
        <v>8.2978761754251202</v>
      </c>
      <c r="BO44" s="298">
        <f t="shared" si="8"/>
        <v>5.1921079958465099E-3</v>
      </c>
      <c r="BP44" s="292">
        <f>'Data Sources'!$I$23/17</f>
        <v>2.2941176470588234</v>
      </c>
      <c r="BQ44" s="295">
        <f t="shared" si="27"/>
        <v>9.816506833798973E-4</v>
      </c>
      <c r="BR44" s="299">
        <f>'CostData&amp;Analysis'!$M41/BM44</f>
        <v>0.17077636649410971</v>
      </c>
      <c r="BS44" s="297">
        <f>$AI44*CommercialCBSAData!$D$35/'SavingsData&amp;Analysis-Ind'!$C43</f>
        <v>101648.98314895773</v>
      </c>
      <c r="BT44" s="292">
        <f t="shared" si="28"/>
        <v>29.042566613987923</v>
      </c>
      <c r="BU44" s="298">
        <f t="shared" si="9"/>
        <v>5.1921079958465099E-3</v>
      </c>
      <c r="BV44" s="292">
        <f>'Data Sources'!$I$23/17</f>
        <v>2.2941176470588234</v>
      </c>
      <c r="BW44" s="295">
        <f t="shared" si="29"/>
        <v>9.816506833798973E-4</v>
      </c>
      <c r="BX44" s="299">
        <f>'CostData&amp;Analysis'!$M41/BS44</f>
        <v>4.8793247569745624E-2</v>
      </c>
      <c r="BY44" s="297">
        <f>$AI44*CommercialCBSAData!$D$36/'SavingsData&amp;Analysis-Ind'!$C43</f>
        <v>43563.849920981884</v>
      </c>
      <c r="BZ44" s="292">
        <f t="shared" si="30"/>
        <v>12.44681426313768</v>
      </c>
      <c r="CA44" s="298">
        <f t="shared" si="10"/>
        <v>5.1921079958465099E-3</v>
      </c>
      <c r="CB44" s="292">
        <f>'Data Sources'!$I$23/17</f>
        <v>2.2941176470588234</v>
      </c>
      <c r="CC44" s="295">
        <f t="shared" si="31"/>
        <v>9.816506833798973E-4</v>
      </c>
      <c r="CD44" s="299">
        <f>'CostData&amp;Analysis'!$M41/BY44</f>
        <v>0.11385091099607313</v>
      </c>
      <c r="CE44" s="297">
        <f>$AI44*CommercialCBSAData!$D$37/'SavingsData&amp;Analysis-Ind'!$C43</f>
        <v>29042.566613987921</v>
      </c>
      <c r="CF44" s="292">
        <f t="shared" si="32"/>
        <v>8.2978761754251202</v>
      </c>
      <c r="CG44" s="298">
        <f t="shared" si="11"/>
        <v>5.1921079958465099E-3</v>
      </c>
      <c r="CH44" s="292">
        <f>'Data Sources'!$I$23/17</f>
        <v>2.2941176470588234</v>
      </c>
      <c r="CI44" s="295">
        <f t="shared" si="33"/>
        <v>9.816506833798973E-4</v>
      </c>
      <c r="CJ44" s="299">
        <f>'CostData&amp;Analysis'!$M41/CE44</f>
        <v>0.17077636649410971</v>
      </c>
      <c r="CK44" s="297">
        <f>$AI44*CommercialCBSAData!$D$38/'SavingsData&amp;Analysis-Ind'!$C43</f>
        <v>29042.566613987921</v>
      </c>
      <c r="CL44" s="292">
        <f t="shared" si="34"/>
        <v>8.2978761754251202</v>
      </c>
      <c r="CM44" s="298">
        <f t="shared" si="12"/>
        <v>5.1921079958465099E-3</v>
      </c>
      <c r="CN44" s="292">
        <f>'Data Sources'!$I$23/17</f>
        <v>2.2941176470588234</v>
      </c>
      <c r="CO44" s="295">
        <f t="shared" si="35"/>
        <v>9.816506833798973E-4</v>
      </c>
      <c r="CP44" s="299">
        <f>'CostData&amp;Analysis'!$M41/CK44</f>
        <v>0.17077636649410971</v>
      </c>
      <c r="CQ44" s="297">
        <f>$AI44*CommercialCBSAData!$D$39/'SavingsData&amp;Analysis-Ind'!$C43</f>
        <v>36303.208267484901</v>
      </c>
      <c r="CR44" s="292">
        <f t="shared" si="36"/>
        <v>10.372345219281399</v>
      </c>
      <c r="CS44" s="298">
        <f t="shared" si="13"/>
        <v>5.1921079958465099E-3</v>
      </c>
      <c r="CT44" s="292">
        <f>'Data Sources'!$I$23/17</f>
        <v>2.2941176470588234</v>
      </c>
      <c r="CU44" s="295">
        <f t="shared" si="37"/>
        <v>9.816506833798973E-4</v>
      </c>
      <c r="CV44" s="299">
        <f>'CostData&amp;Analysis'!$M41/CQ44</f>
        <v>0.13662109319528776</v>
      </c>
    </row>
    <row r="45" spans="1:100">
      <c r="A45" s="263">
        <v>4000</v>
      </c>
      <c r="B45" s="302">
        <f t="shared" si="45"/>
        <v>0.82</v>
      </c>
      <c r="C45" s="301">
        <f t="shared" si="45"/>
        <v>7038</v>
      </c>
      <c r="D45" s="282">
        <v>5.0000000000000001E-3</v>
      </c>
      <c r="E45" s="658">
        <f>'Motor Efficiencies'!$M37</f>
        <v>0.96299999999999997</v>
      </c>
      <c r="F45" s="659"/>
      <c r="G45" s="659"/>
      <c r="H45" s="659"/>
      <c r="I45" s="659"/>
      <c r="J45" s="660"/>
      <c r="K45" s="658">
        <f t="shared" si="40"/>
        <v>0.95799999999999996</v>
      </c>
      <c r="L45" s="659"/>
      <c r="M45" s="659"/>
      <c r="N45" s="659"/>
      <c r="O45" s="659"/>
      <c r="P45" s="660"/>
      <c r="Q45" s="661">
        <f t="shared" si="41"/>
        <v>17882805.233644858</v>
      </c>
      <c r="R45" s="662"/>
      <c r="S45" s="662"/>
      <c r="T45" s="662"/>
      <c r="U45" s="662"/>
      <c r="V45" s="663"/>
      <c r="W45" s="661">
        <f t="shared" si="42"/>
        <v>17976139.290187892</v>
      </c>
      <c r="X45" s="662"/>
      <c r="Y45" s="662"/>
      <c r="Z45" s="662"/>
      <c r="AA45" s="662"/>
      <c r="AB45" s="663"/>
      <c r="AC45" s="661">
        <f t="shared" si="43"/>
        <v>93334.05654303357</v>
      </c>
      <c r="AD45" s="662"/>
      <c r="AE45" s="662"/>
      <c r="AF45" s="662"/>
      <c r="AG45" s="662"/>
      <c r="AH45" s="662"/>
      <c r="AI45" s="291">
        <f t="shared" si="44"/>
        <v>93334.05654303357</v>
      </c>
      <c r="AJ45" s="292">
        <f t="shared" si="15"/>
        <v>23.333514135758392</v>
      </c>
      <c r="AK45" s="293">
        <f t="shared" si="16"/>
        <v>5.1921079958464214E-3</v>
      </c>
      <c r="AL45" s="292">
        <f>'Data Sources'!$I$23/17</f>
        <v>2.2941176470588234</v>
      </c>
      <c r="AM45" s="295">
        <f t="shared" si="17"/>
        <v>9.816506833798973E-4</v>
      </c>
      <c r="AN45" s="296">
        <f>'CostData&amp;Analysis'!$M42/AI45</f>
        <v>6.2130632855610345E-2</v>
      </c>
      <c r="AO45" s="297">
        <f>$AI45*CommercialCBSAData!$D$30/'SavingsData&amp;Analysis-Ind'!$C44</f>
        <v>34574.48406427075</v>
      </c>
      <c r="AP45" s="292">
        <f t="shared" si="18"/>
        <v>8.6436210160676872</v>
      </c>
      <c r="AQ45" s="298">
        <f t="shared" si="4"/>
        <v>5.1921079958464214E-3</v>
      </c>
      <c r="AR45" s="292">
        <f>'Data Sources'!$I$23/17</f>
        <v>2.2941176470588234</v>
      </c>
      <c r="AS45" s="295">
        <f t="shared" si="19"/>
        <v>9.816506833798973E-4</v>
      </c>
      <c r="AT45" s="299">
        <f>'CostData&amp;Analysis'!$M42/AO45</f>
        <v>0.16772206894599995</v>
      </c>
      <c r="AU45" s="297">
        <f>$AI45*CommercialCBSAData!$D$31/'SavingsData&amp;Analysis-Ind'!$C44</f>
        <v>55319.174502833201</v>
      </c>
      <c r="AV45" s="292">
        <f t="shared" si="20"/>
        <v>13.8297936257083</v>
      </c>
      <c r="AW45" s="298">
        <f t="shared" si="5"/>
        <v>5.1921079958464214E-3</v>
      </c>
      <c r="AX45" s="292">
        <f>'Data Sources'!$I$23/17</f>
        <v>2.2941176470588234</v>
      </c>
      <c r="AY45" s="295">
        <f t="shared" si="21"/>
        <v>9.816506833798973E-4</v>
      </c>
      <c r="AZ45" s="299">
        <f>'CostData&amp;Analysis'!$M42/AU45</f>
        <v>0.10482629309124997</v>
      </c>
      <c r="BA45" s="297">
        <f>$AI45*CommercialCBSAData!$D$32/'SavingsData&amp;Analysis-Ind'!$C44</f>
        <v>82978.76175424979</v>
      </c>
      <c r="BB45" s="292">
        <f t="shared" si="22"/>
        <v>20.744690438562447</v>
      </c>
      <c r="BC45" s="298">
        <f t="shared" si="6"/>
        <v>5.1921079958464214E-3</v>
      </c>
      <c r="BD45" s="292">
        <f>'Data Sources'!$I$23/17</f>
        <v>2.2941176470588234</v>
      </c>
      <c r="BE45" s="295">
        <f t="shared" si="23"/>
        <v>9.816506833798973E-4</v>
      </c>
      <c r="BF45" s="299">
        <f>'CostData&amp;Analysis'!$M42/BA45</f>
        <v>6.9884195394166654E-2</v>
      </c>
      <c r="BG45" s="297">
        <f>$AI45*CommercialCBSAData!$D$33/'SavingsData&amp;Analysis-Ind'!$C44</f>
        <v>116170.26645594971</v>
      </c>
      <c r="BH45" s="292">
        <f t="shared" si="24"/>
        <v>29.042566613987425</v>
      </c>
      <c r="BI45" s="298">
        <f t="shared" si="7"/>
        <v>5.1921079958464214E-3</v>
      </c>
      <c r="BJ45" s="292">
        <f>'Data Sources'!$I$23/17</f>
        <v>2.2941176470588234</v>
      </c>
      <c r="BK45" s="295">
        <f t="shared" si="25"/>
        <v>9.816506833798973E-4</v>
      </c>
      <c r="BL45" s="299">
        <f>'CostData&amp;Analysis'!$M42/BG45</f>
        <v>4.9917282424404748E-2</v>
      </c>
      <c r="BM45" s="297">
        <f>$AI45*CommercialCBSAData!$D$34/'SavingsData&amp;Analysis-Ind'!$C44</f>
        <v>33191.504701699916</v>
      </c>
      <c r="BN45" s="292">
        <f t="shared" si="26"/>
        <v>8.2978761754249781</v>
      </c>
      <c r="BO45" s="298">
        <f t="shared" si="8"/>
        <v>5.1921079958464214E-3</v>
      </c>
      <c r="BP45" s="292">
        <f>'Data Sources'!$I$23/17</f>
        <v>2.2941176470588234</v>
      </c>
      <c r="BQ45" s="295">
        <f t="shared" si="27"/>
        <v>9.816506833798973E-4</v>
      </c>
      <c r="BR45" s="299">
        <f>'CostData&amp;Analysis'!$M42/BM45</f>
        <v>0.17471048848541662</v>
      </c>
      <c r="BS45" s="297">
        <f>$AI45*CommercialCBSAData!$D$35/'SavingsData&amp;Analysis-Ind'!$C44</f>
        <v>116170.26645594971</v>
      </c>
      <c r="BT45" s="292">
        <f t="shared" si="28"/>
        <v>29.042566613987425</v>
      </c>
      <c r="BU45" s="298">
        <f t="shared" si="9"/>
        <v>5.1921079958464214E-3</v>
      </c>
      <c r="BV45" s="292">
        <f>'Data Sources'!$I$23/17</f>
        <v>2.2941176470588234</v>
      </c>
      <c r="BW45" s="295">
        <f t="shared" si="29"/>
        <v>9.816506833798973E-4</v>
      </c>
      <c r="BX45" s="299">
        <f>'CostData&amp;Analysis'!$M42/BS45</f>
        <v>4.9917282424404748E-2</v>
      </c>
      <c r="BY45" s="297">
        <f>$AI45*CommercialCBSAData!$D$36/'SavingsData&amp;Analysis-Ind'!$C44</f>
        <v>49787.257052549874</v>
      </c>
      <c r="BZ45" s="292">
        <f t="shared" si="30"/>
        <v>12.446814263137469</v>
      </c>
      <c r="CA45" s="298">
        <f t="shared" si="10"/>
        <v>5.1921079958464214E-3</v>
      </c>
      <c r="CB45" s="292">
        <f>'Data Sources'!$I$23/17</f>
        <v>2.2941176470588234</v>
      </c>
      <c r="CC45" s="295">
        <f t="shared" si="31"/>
        <v>9.816506833798973E-4</v>
      </c>
      <c r="CD45" s="299">
        <f>'CostData&amp;Analysis'!$M42/BY45</f>
        <v>0.11647365899027776</v>
      </c>
      <c r="CE45" s="297">
        <f>$AI45*CommercialCBSAData!$D$37/'SavingsData&amp;Analysis-Ind'!$C44</f>
        <v>33191.504701699916</v>
      </c>
      <c r="CF45" s="292">
        <f t="shared" si="32"/>
        <v>8.2978761754249781</v>
      </c>
      <c r="CG45" s="298">
        <f t="shared" si="11"/>
        <v>5.1921079958464214E-3</v>
      </c>
      <c r="CH45" s="292">
        <f>'Data Sources'!$I$23/17</f>
        <v>2.2941176470588234</v>
      </c>
      <c r="CI45" s="295">
        <f t="shared" si="33"/>
        <v>9.816506833798973E-4</v>
      </c>
      <c r="CJ45" s="299">
        <f>'CostData&amp;Analysis'!$M42/CE45</f>
        <v>0.17471048848541662</v>
      </c>
      <c r="CK45" s="297">
        <f>$AI45*CommercialCBSAData!$D$38/'SavingsData&amp;Analysis-Ind'!$C44</f>
        <v>33191.504701699916</v>
      </c>
      <c r="CL45" s="292">
        <f t="shared" si="34"/>
        <v>8.2978761754249781</v>
      </c>
      <c r="CM45" s="298">
        <f t="shared" si="12"/>
        <v>5.1921079958464214E-3</v>
      </c>
      <c r="CN45" s="292">
        <f>'Data Sources'!$I$23/17</f>
        <v>2.2941176470588234</v>
      </c>
      <c r="CO45" s="295">
        <f t="shared" si="35"/>
        <v>9.816506833798973E-4</v>
      </c>
      <c r="CP45" s="299">
        <f>'CostData&amp;Analysis'!$M42/CK45</f>
        <v>0.17471048848541662</v>
      </c>
      <c r="CQ45" s="297">
        <f>$AI45*CommercialCBSAData!$D$39/'SavingsData&amp;Analysis-Ind'!$C44</f>
        <v>41489.380877124895</v>
      </c>
      <c r="CR45" s="292">
        <f t="shared" si="36"/>
        <v>10.372345219281224</v>
      </c>
      <c r="CS45" s="298">
        <f t="shared" si="13"/>
        <v>5.1921079958464214E-3</v>
      </c>
      <c r="CT45" s="292">
        <f>'Data Sources'!$I$23/17</f>
        <v>2.2941176470588234</v>
      </c>
      <c r="CU45" s="295">
        <f t="shared" si="37"/>
        <v>9.816506833798973E-4</v>
      </c>
      <c r="CV45" s="299">
        <f>'CostData&amp;Analysis'!$M42/CQ45</f>
        <v>0.13976839078833331</v>
      </c>
    </row>
    <row r="46" spans="1:100">
      <c r="A46" s="263">
        <v>4500</v>
      </c>
      <c r="B46" s="302">
        <f t="shared" si="45"/>
        <v>0.82</v>
      </c>
      <c r="C46" s="301">
        <f t="shared" si="45"/>
        <v>7038</v>
      </c>
      <c r="D46" s="282">
        <v>5.0000000000000001E-3</v>
      </c>
      <c r="E46" s="658">
        <f>'Motor Efficiencies'!$M38</f>
        <v>0.96399999999999997</v>
      </c>
      <c r="F46" s="659"/>
      <c r="G46" s="659"/>
      <c r="H46" s="659"/>
      <c r="I46" s="659"/>
      <c r="J46" s="660"/>
      <c r="K46" s="658">
        <f t="shared" si="40"/>
        <v>0.95899999999999996</v>
      </c>
      <c r="L46" s="659"/>
      <c r="M46" s="659"/>
      <c r="N46" s="659"/>
      <c r="O46" s="659"/>
      <c r="P46" s="660"/>
      <c r="Q46" s="661">
        <f t="shared" si="41"/>
        <v>20097286.43153527</v>
      </c>
      <c r="R46" s="662"/>
      <c r="S46" s="662"/>
      <c r="T46" s="662"/>
      <c r="U46" s="662"/>
      <c r="V46" s="663"/>
      <c r="W46" s="661">
        <f t="shared" si="42"/>
        <v>20202068.946819603</v>
      </c>
      <c r="X46" s="662"/>
      <c r="Y46" s="662"/>
      <c r="Z46" s="662"/>
      <c r="AA46" s="662"/>
      <c r="AB46" s="663"/>
      <c r="AC46" s="661">
        <f t="shared" si="43"/>
        <v>104782.51528433338</v>
      </c>
      <c r="AD46" s="662"/>
      <c r="AE46" s="662"/>
      <c r="AF46" s="662"/>
      <c r="AG46" s="662"/>
      <c r="AH46" s="662"/>
      <c r="AI46" s="291">
        <f t="shared" si="44"/>
        <v>104782.51528433338</v>
      </c>
      <c r="AJ46" s="292">
        <f t="shared" si="15"/>
        <v>23.28500339651853</v>
      </c>
      <c r="AK46" s="293">
        <f t="shared" si="16"/>
        <v>5.1867219917012116E-3</v>
      </c>
      <c r="AL46" s="292">
        <f>'Data Sources'!$I$23/17</f>
        <v>2.2941176470588234</v>
      </c>
      <c r="AM46" s="295">
        <f t="shared" si="17"/>
        <v>9.816506833798973E-4</v>
      </c>
      <c r="AN46" s="296">
        <f>'CostData&amp;Analysis'!$M43/AI46</f>
        <v>6.1155699332196681E-2</v>
      </c>
      <c r="AO46" s="297">
        <f>$AI46*CommercialCBSAData!$D$30/'SavingsData&amp;Analysis-Ind'!$C45</f>
        <v>38815.428570192111</v>
      </c>
      <c r="AP46" s="292">
        <f t="shared" si="18"/>
        <v>8.6256507933760247</v>
      </c>
      <c r="AQ46" s="298">
        <f t="shared" si="4"/>
        <v>5.1867219917012116E-3</v>
      </c>
      <c r="AR46" s="292">
        <f>'Data Sources'!$I$23/17</f>
        <v>2.2941176470588234</v>
      </c>
      <c r="AS46" s="295">
        <f t="shared" si="19"/>
        <v>9.816506833798973E-4</v>
      </c>
      <c r="AT46" s="299">
        <f>'CostData&amp;Analysis'!$M43/AO46</f>
        <v>0.16509022922191788</v>
      </c>
      <c r="AU46" s="297">
        <f>$AI46*CommercialCBSAData!$D$31/'SavingsData&amp;Analysis-Ind'!$C45</f>
        <v>62104.685712307371</v>
      </c>
      <c r="AV46" s="292">
        <f t="shared" si="20"/>
        <v>13.801041269401638</v>
      </c>
      <c r="AW46" s="298">
        <f t="shared" si="5"/>
        <v>5.1867219917012116E-3</v>
      </c>
      <c r="AX46" s="292">
        <f>'Data Sources'!$I$23/17</f>
        <v>2.2941176470588234</v>
      </c>
      <c r="AY46" s="295">
        <f t="shared" si="21"/>
        <v>9.816506833798973E-4</v>
      </c>
      <c r="AZ46" s="299">
        <f>'CostData&amp;Analysis'!$M43/AU46</f>
        <v>0.10318139326369867</v>
      </c>
      <c r="BA46" s="297">
        <f>$AI46*CommercialCBSAData!$D$32/'SavingsData&amp;Analysis-Ind'!$C45</f>
        <v>93157.028568461057</v>
      </c>
      <c r="BB46" s="292">
        <f t="shared" si="22"/>
        <v>20.701561904102459</v>
      </c>
      <c r="BC46" s="298">
        <f t="shared" si="6"/>
        <v>5.1867219917012116E-3</v>
      </c>
      <c r="BD46" s="292">
        <f>'Data Sources'!$I$23/17</f>
        <v>2.2941176470588234</v>
      </c>
      <c r="BE46" s="295">
        <f t="shared" si="23"/>
        <v>9.816506833798973E-4</v>
      </c>
      <c r="BF46" s="299">
        <f>'CostData&amp;Analysis'!$M43/BA46</f>
        <v>6.8787595509132451E-2</v>
      </c>
      <c r="BG46" s="297">
        <f>$AI46*CommercialCBSAData!$D$33/'SavingsData&amp;Analysis-Ind'!$C45</f>
        <v>130419.83999584547</v>
      </c>
      <c r="BH46" s="292">
        <f t="shared" si="24"/>
        <v>28.982186665743438</v>
      </c>
      <c r="BI46" s="298">
        <f t="shared" si="7"/>
        <v>5.1867219917012116E-3</v>
      </c>
      <c r="BJ46" s="292">
        <f>'Data Sources'!$I$23/17</f>
        <v>2.2941176470588234</v>
      </c>
      <c r="BK46" s="295">
        <f t="shared" si="25"/>
        <v>9.816506833798973E-4</v>
      </c>
      <c r="BL46" s="299">
        <f>'CostData&amp;Analysis'!$M43/BG46</f>
        <v>4.9133996792237469E-2</v>
      </c>
      <c r="BM46" s="297">
        <f>$AI46*CommercialCBSAData!$D$34/'SavingsData&amp;Analysis-Ind'!$C45</f>
        <v>37262.811427384418</v>
      </c>
      <c r="BN46" s="292">
        <f t="shared" si="26"/>
        <v>8.2806247616409827</v>
      </c>
      <c r="BO46" s="298">
        <f t="shared" si="8"/>
        <v>5.1867219917012116E-3</v>
      </c>
      <c r="BP46" s="292">
        <f>'Data Sources'!$I$23/17</f>
        <v>2.2941176470588234</v>
      </c>
      <c r="BQ46" s="295">
        <f t="shared" si="27"/>
        <v>9.816506833798973E-4</v>
      </c>
      <c r="BR46" s="299">
        <f>'CostData&amp;Analysis'!$M43/BM46</f>
        <v>0.17196898877283115</v>
      </c>
      <c r="BS46" s="297">
        <f>$AI46*CommercialCBSAData!$D$35/'SavingsData&amp;Analysis-Ind'!$C45</f>
        <v>130419.83999584547</v>
      </c>
      <c r="BT46" s="292">
        <f t="shared" si="28"/>
        <v>28.982186665743438</v>
      </c>
      <c r="BU46" s="298">
        <f t="shared" si="9"/>
        <v>5.1867219917012116E-3</v>
      </c>
      <c r="BV46" s="292">
        <f>'Data Sources'!$I$23/17</f>
        <v>2.2941176470588234</v>
      </c>
      <c r="BW46" s="295">
        <f t="shared" si="29"/>
        <v>9.816506833798973E-4</v>
      </c>
      <c r="BX46" s="299">
        <f>'CostData&amp;Analysis'!$M43/BS46</f>
        <v>4.9133996792237469E-2</v>
      </c>
      <c r="BY46" s="297">
        <f>$AI46*CommercialCBSAData!$D$36/'SavingsData&amp;Analysis-Ind'!$C45</f>
        <v>55894.217141076631</v>
      </c>
      <c r="BZ46" s="292">
        <f t="shared" si="30"/>
        <v>12.420937142461474</v>
      </c>
      <c r="CA46" s="298">
        <f t="shared" si="10"/>
        <v>5.1867219917012116E-3</v>
      </c>
      <c r="CB46" s="292">
        <f>'Data Sources'!$I$23/17</f>
        <v>2.2941176470588234</v>
      </c>
      <c r="CC46" s="295">
        <f t="shared" si="31"/>
        <v>9.816506833798973E-4</v>
      </c>
      <c r="CD46" s="299">
        <f>'CostData&amp;Analysis'!$M43/BY46</f>
        <v>0.11464599251522076</v>
      </c>
      <c r="CE46" s="297">
        <f>$AI46*CommercialCBSAData!$D$37/'SavingsData&amp;Analysis-Ind'!$C45</f>
        <v>37262.811427384418</v>
      </c>
      <c r="CF46" s="292">
        <f t="shared" si="32"/>
        <v>8.2806247616409827</v>
      </c>
      <c r="CG46" s="298">
        <f t="shared" si="11"/>
        <v>5.1867219917012116E-3</v>
      </c>
      <c r="CH46" s="292">
        <f>'Data Sources'!$I$23/17</f>
        <v>2.2941176470588234</v>
      </c>
      <c r="CI46" s="295">
        <f t="shared" si="33"/>
        <v>9.816506833798973E-4</v>
      </c>
      <c r="CJ46" s="299">
        <f>'CostData&amp;Analysis'!$M43/CE46</f>
        <v>0.17196898877283115</v>
      </c>
      <c r="CK46" s="297">
        <f>$AI46*CommercialCBSAData!$D$38/'SavingsData&amp;Analysis-Ind'!$C45</f>
        <v>37262.811427384418</v>
      </c>
      <c r="CL46" s="292">
        <f t="shared" si="34"/>
        <v>8.2806247616409827</v>
      </c>
      <c r="CM46" s="298">
        <f t="shared" si="12"/>
        <v>5.1867219917012116E-3</v>
      </c>
      <c r="CN46" s="292">
        <f>'Data Sources'!$I$23/17</f>
        <v>2.2941176470588234</v>
      </c>
      <c r="CO46" s="295">
        <f t="shared" si="35"/>
        <v>9.816506833798973E-4</v>
      </c>
      <c r="CP46" s="299">
        <f>'CostData&amp;Analysis'!$M43/CK46</f>
        <v>0.17196898877283115</v>
      </c>
      <c r="CQ46" s="297">
        <f>$AI46*CommercialCBSAData!$D$39/'SavingsData&amp;Analysis-Ind'!$C45</f>
        <v>46578.514284230529</v>
      </c>
      <c r="CR46" s="292">
        <f t="shared" si="36"/>
        <v>10.350780952051229</v>
      </c>
      <c r="CS46" s="298">
        <f t="shared" si="13"/>
        <v>5.1867219917012116E-3</v>
      </c>
      <c r="CT46" s="292">
        <f>'Data Sources'!$I$23/17</f>
        <v>2.2941176470588234</v>
      </c>
      <c r="CU46" s="295">
        <f t="shared" si="37"/>
        <v>9.816506833798973E-4</v>
      </c>
      <c r="CV46" s="299">
        <f>'CostData&amp;Analysis'!$M43/CQ46</f>
        <v>0.1375751910182649</v>
      </c>
    </row>
    <row r="47" spans="1:100">
      <c r="A47" s="263">
        <v>5000</v>
      </c>
      <c r="B47" s="302">
        <f t="shared" si="45"/>
        <v>0.82</v>
      </c>
      <c r="C47" s="301">
        <f t="shared" si="45"/>
        <v>7038</v>
      </c>
      <c r="D47" s="282">
        <v>5.0000000000000001E-3</v>
      </c>
      <c r="E47" s="665">
        <f>'Motor Efficiencies'!$M39</f>
        <v>0.96499999999999997</v>
      </c>
      <c r="F47" s="666"/>
      <c r="G47" s="666"/>
      <c r="H47" s="666"/>
      <c r="I47" s="666"/>
      <c r="J47" s="667"/>
      <c r="K47" s="665">
        <f t="shared" si="40"/>
        <v>0.96</v>
      </c>
      <c r="L47" s="666"/>
      <c r="M47" s="666"/>
      <c r="N47" s="666"/>
      <c r="O47" s="666"/>
      <c r="P47" s="667"/>
      <c r="Q47" s="668">
        <f t="shared" si="41"/>
        <v>22307178.031088088</v>
      </c>
      <c r="R47" s="669"/>
      <c r="S47" s="669"/>
      <c r="T47" s="669"/>
      <c r="U47" s="669"/>
      <c r="V47" s="670"/>
      <c r="W47" s="668">
        <f t="shared" si="42"/>
        <v>22423361.250000004</v>
      </c>
      <c r="X47" s="669"/>
      <c r="Y47" s="669"/>
      <c r="Z47" s="669"/>
      <c r="AA47" s="669"/>
      <c r="AB47" s="670"/>
      <c r="AC47" s="668">
        <f t="shared" si="43"/>
        <v>116183.21891191602</v>
      </c>
      <c r="AD47" s="669"/>
      <c r="AE47" s="669"/>
      <c r="AF47" s="669"/>
      <c r="AG47" s="669"/>
      <c r="AH47" s="669"/>
      <c r="AI47" s="291">
        <f t="shared" si="44"/>
        <v>116183.21891191602</v>
      </c>
      <c r="AJ47" s="292">
        <f t="shared" si="15"/>
        <v>23.236643782383204</v>
      </c>
      <c r="AK47" s="293">
        <f t="shared" si="16"/>
        <v>5.1813471502590181E-3</v>
      </c>
      <c r="AL47" s="292">
        <f>'Data Sources'!$I$23/17</f>
        <v>2.2941176470588234</v>
      </c>
      <c r="AM47" s="295">
        <f t="shared" si="17"/>
        <v>9.816506833798973E-4</v>
      </c>
      <c r="AN47" s="296">
        <f>'CostData&amp;Analysis'!$M44/AI47</f>
        <v>6.1577567457689358E-2</v>
      </c>
      <c r="AO47" s="297">
        <f>$AI47*CommercialCBSAData!$D$30/'SavingsData&amp;Analysis-Ind'!$C46</f>
        <v>43038.682765852063</v>
      </c>
      <c r="AP47" s="292">
        <f t="shared" si="18"/>
        <v>8.6077365531704135</v>
      </c>
      <c r="AQ47" s="298">
        <f t="shared" si="4"/>
        <v>5.1813471502590181E-3</v>
      </c>
      <c r="AR47" s="292">
        <f>'Data Sources'!$I$23/17</f>
        <v>2.2941176470588234</v>
      </c>
      <c r="AS47" s="295">
        <f t="shared" si="19"/>
        <v>9.816506833798973E-4</v>
      </c>
      <c r="AT47" s="299">
        <f>'CostData&amp;Analysis'!$M44/AO47</f>
        <v>0.16622906511619306</v>
      </c>
      <c r="AU47" s="297">
        <f>$AI47*CommercialCBSAData!$D$31/'SavingsData&amp;Analysis-Ind'!$C46</f>
        <v>68861.892425363287</v>
      </c>
      <c r="AV47" s="292">
        <f t="shared" si="20"/>
        <v>13.772378485072657</v>
      </c>
      <c r="AW47" s="298">
        <f t="shared" si="5"/>
        <v>5.1813471502590181E-3</v>
      </c>
      <c r="AX47" s="292">
        <f>'Data Sources'!$I$23/17</f>
        <v>2.2941176470588234</v>
      </c>
      <c r="AY47" s="295">
        <f t="shared" si="21"/>
        <v>9.816506833798973E-4</v>
      </c>
      <c r="AZ47" s="299">
        <f>'CostData&amp;Analysis'!$M44/AU47</f>
        <v>0.10389316569762069</v>
      </c>
      <c r="BA47" s="297">
        <f>$AI47*CommercialCBSAData!$D$32/'SavingsData&amp;Analysis-Ind'!$C46</f>
        <v>103292.83863804492</v>
      </c>
      <c r="BB47" s="292">
        <f t="shared" si="22"/>
        <v>20.658567727608986</v>
      </c>
      <c r="BC47" s="298">
        <f t="shared" si="6"/>
        <v>5.1813471502590181E-3</v>
      </c>
      <c r="BD47" s="292">
        <f>'Data Sources'!$I$23/17</f>
        <v>2.2941176470588234</v>
      </c>
      <c r="BE47" s="295">
        <f t="shared" si="23"/>
        <v>9.816506833798973E-4</v>
      </c>
      <c r="BF47" s="299">
        <f>'CostData&amp;Analysis'!$M44/BA47</f>
        <v>6.9262110465080462E-2</v>
      </c>
      <c r="BG47" s="297">
        <f>$AI47*CommercialCBSAData!$D$33/'SavingsData&amp;Analysis-Ind'!$C46</f>
        <v>144609.97409326289</v>
      </c>
      <c r="BH47" s="292">
        <f t="shared" si="24"/>
        <v>28.921994818652578</v>
      </c>
      <c r="BI47" s="298">
        <f t="shared" si="7"/>
        <v>5.1813471502590181E-3</v>
      </c>
      <c r="BJ47" s="292">
        <f>'Data Sources'!$I$23/17</f>
        <v>2.2941176470588234</v>
      </c>
      <c r="BK47" s="295">
        <f t="shared" si="25"/>
        <v>9.816506833798973E-4</v>
      </c>
      <c r="BL47" s="299">
        <f>'CostData&amp;Analysis'!$M44/BG47</f>
        <v>4.9472936046486046E-2</v>
      </c>
      <c r="BM47" s="297">
        <f>$AI47*CommercialCBSAData!$D$34/'SavingsData&amp;Analysis-Ind'!$C46</f>
        <v>41317.135455217962</v>
      </c>
      <c r="BN47" s="292">
        <f t="shared" si="26"/>
        <v>8.2634270910435923</v>
      </c>
      <c r="BO47" s="298">
        <f t="shared" si="8"/>
        <v>5.1813471502590181E-3</v>
      </c>
      <c r="BP47" s="292">
        <f>'Data Sources'!$I$23/17</f>
        <v>2.2941176470588234</v>
      </c>
      <c r="BQ47" s="295">
        <f t="shared" si="27"/>
        <v>9.816506833798973E-4</v>
      </c>
      <c r="BR47" s="299">
        <f>'CostData&amp;Analysis'!$M44/BM47</f>
        <v>0.17315527616270118</v>
      </c>
      <c r="BS47" s="297">
        <f>$AI47*CommercialCBSAData!$D$35/'SavingsData&amp;Analysis-Ind'!$C46</f>
        <v>144609.97409326289</v>
      </c>
      <c r="BT47" s="292">
        <f t="shared" si="28"/>
        <v>28.921994818652578</v>
      </c>
      <c r="BU47" s="298">
        <f t="shared" si="9"/>
        <v>5.1813471502590181E-3</v>
      </c>
      <c r="BV47" s="292">
        <f>'Data Sources'!$I$23/17</f>
        <v>2.2941176470588234</v>
      </c>
      <c r="BW47" s="295">
        <f t="shared" si="29"/>
        <v>9.816506833798973E-4</v>
      </c>
      <c r="BX47" s="299">
        <f>'CostData&amp;Analysis'!$M44/BS47</f>
        <v>4.9472936046486046E-2</v>
      </c>
      <c r="BY47" s="297">
        <f>$AI47*CommercialCBSAData!$D$36/'SavingsData&amp;Analysis-Ind'!$C46</f>
        <v>61975.703182826954</v>
      </c>
      <c r="BZ47" s="292">
        <f t="shared" si="30"/>
        <v>12.39514063656539</v>
      </c>
      <c r="CA47" s="298">
        <f t="shared" si="10"/>
        <v>5.1813471502590181E-3</v>
      </c>
      <c r="CB47" s="292">
        <f>'Data Sources'!$I$23/17</f>
        <v>2.2941176470588234</v>
      </c>
      <c r="CC47" s="295">
        <f t="shared" si="31"/>
        <v>9.816506833798973E-4</v>
      </c>
      <c r="CD47" s="299">
        <f>'CostData&amp;Analysis'!$M44/BY47</f>
        <v>0.1154368507751341</v>
      </c>
      <c r="CE47" s="297">
        <f>$AI47*CommercialCBSAData!$D$37/'SavingsData&amp;Analysis-Ind'!$C46</f>
        <v>41317.135455217962</v>
      </c>
      <c r="CF47" s="292">
        <f t="shared" si="32"/>
        <v>8.2634270910435923</v>
      </c>
      <c r="CG47" s="298">
        <f t="shared" si="11"/>
        <v>5.1813471502590181E-3</v>
      </c>
      <c r="CH47" s="292">
        <f>'Data Sources'!$I$23/17</f>
        <v>2.2941176470588234</v>
      </c>
      <c r="CI47" s="295">
        <f t="shared" si="33"/>
        <v>9.816506833798973E-4</v>
      </c>
      <c r="CJ47" s="299">
        <f>'CostData&amp;Analysis'!$M44/CE47</f>
        <v>0.17315527616270118</v>
      </c>
      <c r="CK47" s="297">
        <f>$AI47*CommercialCBSAData!$D$38/'SavingsData&amp;Analysis-Ind'!$C46</f>
        <v>41317.135455217962</v>
      </c>
      <c r="CL47" s="292">
        <f t="shared" si="34"/>
        <v>8.2634270910435923</v>
      </c>
      <c r="CM47" s="298">
        <f t="shared" si="12"/>
        <v>5.1813471502590181E-3</v>
      </c>
      <c r="CN47" s="292">
        <f>'Data Sources'!$I$23/17</f>
        <v>2.2941176470588234</v>
      </c>
      <c r="CO47" s="295">
        <f t="shared" si="35"/>
        <v>9.816506833798973E-4</v>
      </c>
      <c r="CP47" s="299">
        <f>'CostData&amp;Analysis'!$M44/CK47</f>
        <v>0.17315527616270118</v>
      </c>
      <c r="CQ47" s="297">
        <f>$AI47*CommercialCBSAData!$D$39/'SavingsData&amp;Analysis-Ind'!$C46</f>
        <v>51646.419319022461</v>
      </c>
      <c r="CR47" s="292">
        <f t="shared" si="36"/>
        <v>10.329283863804493</v>
      </c>
      <c r="CS47" s="298">
        <f t="shared" si="13"/>
        <v>5.1813471502590181E-3</v>
      </c>
      <c r="CT47" s="292">
        <f>'Data Sources'!$I$23/17</f>
        <v>2.2941176470588234</v>
      </c>
      <c r="CU47" s="295">
        <f t="shared" si="37"/>
        <v>9.816506833798973E-4</v>
      </c>
      <c r="CV47" s="299">
        <f>'CostData&amp;Analysis'!$M44/CQ47</f>
        <v>0.13852422093016092</v>
      </c>
    </row>
    <row r="48" spans="1:100" ht="13.5" thickBot="1">
      <c r="AI48" s="303"/>
      <c r="AJ48" s="304">
        <f>SUMPRODUCT(AJ14:AJ47,AM14:AM47)</f>
        <v>25.952831026663485</v>
      </c>
      <c r="AK48" s="305">
        <f>SUMPRODUCT(AK14:AK47,AM14:AM47)</f>
        <v>6.9743052415434659E-3</v>
      </c>
      <c r="AL48" s="306"/>
      <c r="AM48" s="306"/>
      <c r="AN48" s="307">
        <f>SUMPRODUCT(AN14:AN47,AM14:AM47)</f>
        <v>0.13349030149487792</v>
      </c>
      <c r="AO48" s="308"/>
      <c r="AP48" s="304">
        <f>SUMPRODUCT(AP14:AP47,AS14:AS47)</f>
        <v>11.934140715311248</v>
      </c>
      <c r="AQ48" s="305">
        <f>SUMPRODUCT(AQ14:AQ47,AS14:AS47)</f>
        <v>6.9743052415434659E-3</v>
      </c>
      <c r="AR48" s="306"/>
      <c r="AS48" s="306"/>
      <c r="AT48" s="309">
        <f>SUMPRODUCT(AT14:AT47,AS14:AS47)</f>
        <v>0.29282178284067589</v>
      </c>
      <c r="AU48" s="308"/>
      <c r="AV48" s="304">
        <f>SUMPRODUCT(AV14:AV47,AY14:AY47)</f>
        <v>19.094625144498004</v>
      </c>
      <c r="AW48" s="305">
        <f>SUMPRODUCT(AW14:AW47,AY14:AY47)</f>
        <v>6.9743052415434659E-3</v>
      </c>
      <c r="AX48" s="306"/>
      <c r="AY48" s="306"/>
      <c r="AZ48" s="309">
        <f>SUMPRODUCT(AZ14:AZ47,AY14:AY47)</f>
        <v>0.18301361427542251</v>
      </c>
      <c r="BA48" s="308"/>
      <c r="BB48" s="304">
        <f>SUMPRODUCT(BB14:BB47,BE14:BE47)</f>
        <v>28.641937716747002</v>
      </c>
      <c r="BC48" s="305">
        <f>SUMPRODUCT(BC14:BC47,BE14:BE47)</f>
        <v>6.9743052415434659E-3</v>
      </c>
      <c r="BD48" s="306"/>
      <c r="BE48" s="306"/>
      <c r="BF48" s="309">
        <f>SUMPRODUCT(BF14:BF47,BE14:BE47)</f>
        <v>0.12200907618361495</v>
      </c>
      <c r="BG48" s="308"/>
      <c r="BH48" s="304">
        <f>SUMPRODUCT(BH14:BH47,BK14:BK47)</f>
        <v>40.098712803445807</v>
      </c>
      <c r="BI48" s="305">
        <f>SUMPRODUCT(BI14:BI47,BK14:BK47)</f>
        <v>6.9743052415434659E-3</v>
      </c>
      <c r="BJ48" s="306"/>
      <c r="BK48" s="306"/>
      <c r="BL48" s="309">
        <f>SUMPRODUCT(BL14:BL47,BK14:BK47)</f>
        <v>8.714934013115351E-2</v>
      </c>
      <c r="BM48" s="308"/>
      <c r="BN48" s="304">
        <f>SUMPRODUCT(BN14:BN47,BQ14:BQ47)</f>
        <v>11.456775086698805</v>
      </c>
      <c r="BO48" s="305">
        <f>SUMPRODUCT(BO14:BO47,BQ14:BQ47)</f>
        <v>6.9743052415434659E-3</v>
      </c>
      <c r="BP48" s="306"/>
      <c r="BQ48" s="306"/>
      <c r="BR48" s="309">
        <f>SUMPRODUCT(BR14:BR47,BQ14:BQ47)</f>
        <v>0.30502269045903735</v>
      </c>
      <c r="BS48" s="308"/>
      <c r="BT48" s="304">
        <f>SUMPRODUCT(BT14:BT47,BW14:BW47)</f>
        <v>40.098712803445807</v>
      </c>
      <c r="BU48" s="305">
        <f>SUMPRODUCT(BU14:BU47,BW14:BW47)</f>
        <v>6.9743052415434659E-3</v>
      </c>
      <c r="BV48" s="306"/>
      <c r="BW48" s="306"/>
      <c r="BX48" s="309">
        <f>SUMPRODUCT(BX14:BX47,BW14:BW47)</f>
        <v>8.714934013115351E-2</v>
      </c>
      <c r="BY48" s="308"/>
      <c r="BZ48" s="304">
        <f>SUMPRODUCT(BZ14:BZ47,CC14:CC47)</f>
        <v>17.185162630048207</v>
      </c>
      <c r="CA48" s="305">
        <f>SUMPRODUCT(CA14:CA47,CC14:CC47)</f>
        <v>6.9743052415434659E-3</v>
      </c>
      <c r="CB48" s="306"/>
      <c r="CC48" s="306"/>
      <c r="CD48" s="309">
        <f>SUMPRODUCT(CD14:CD47,CC14:CC47)</f>
        <v>0.20334846030602494</v>
      </c>
      <c r="CE48" s="308"/>
      <c r="CF48" s="304">
        <f>SUMPRODUCT(CF14:CF47,CI14:CI47)</f>
        <v>11.456775086698805</v>
      </c>
      <c r="CG48" s="305">
        <f>SUMPRODUCT(CG14:CG47,CI14:CI47)</f>
        <v>6.9743052415434659E-3</v>
      </c>
      <c r="CH48" s="306"/>
      <c r="CI48" s="306"/>
      <c r="CJ48" s="309">
        <f>SUMPRODUCT(CJ14:CJ47,CI14:CI47)</f>
        <v>0.30502269045903735</v>
      </c>
      <c r="CK48" s="308"/>
      <c r="CL48" s="304">
        <f>SUMPRODUCT(CL14:CL47,CO14:CO47)</f>
        <v>11.456775086698805</v>
      </c>
      <c r="CM48" s="305">
        <f>SUMPRODUCT(CM14:CM47,CO14:CO47)</f>
        <v>6.9743052415434659E-3</v>
      </c>
      <c r="CN48" s="306"/>
      <c r="CO48" s="306"/>
      <c r="CP48" s="309">
        <f>SUMPRODUCT(CP14:CP47,CO14:CO47)</f>
        <v>0.30502269045903735</v>
      </c>
      <c r="CQ48" s="308"/>
      <c r="CR48" s="304">
        <f>SUMPRODUCT(CR14:CR47,CU14:CU47)</f>
        <v>14.320968858373501</v>
      </c>
      <c r="CS48" s="305">
        <f>SUMPRODUCT(CS14:CS47,CU14:CU47)</f>
        <v>6.9743052415434659E-3</v>
      </c>
      <c r="CT48" s="306"/>
      <c r="CU48" s="306"/>
      <c r="CV48" s="309">
        <f>SUMPRODUCT(CV14:CV47,CU14:CU47)</f>
        <v>0.2440181523672299</v>
      </c>
    </row>
    <row r="49" spans="1:40">
      <c r="E49" s="310" t="s">
        <v>483</v>
      </c>
      <c r="AN49" s="311"/>
    </row>
    <row r="50" spans="1:40">
      <c r="E50" s="310" t="s">
        <v>484</v>
      </c>
      <c r="AN50" s="311"/>
    </row>
    <row r="51" spans="1:40">
      <c r="E51" s="263" t="s">
        <v>485</v>
      </c>
      <c r="AN51" s="311"/>
    </row>
    <row r="53" spans="1:40">
      <c r="A53" s="263" t="s">
        <v>486</v>
      </c>
      <c r="I53" s="312">
        <f>0.7%</f>
        <v>6.9999999999999993E-3</v>
      </c>
    </row>
    <row r="54" spans="1:40">
      <c r="A54" s="263" t="s">
        <v>487</v>
      </c>
    </row>
    <row r="55" spans="1:40">
      <c r="A55" s="263" t="s">
        <v>488</v>
      </c>
    </row>
    <row r="56" spans="1:40">
      <c r="A56" s="263" t="s">
        <v>489</v>
      </c>
      <c r="E56" s="313">
        <v>0.3</v>
      </c>
    </row>
    <row r="57" spans="1:40">
      <c r="A57" s="252" t="s">
        <v>490</v>
      </c>
      <c r="B57" s="314">
        <f>'[3]GDP Deflator'!$M$89/'[3]GDP Deflator'!$M$84</f>
        <v>1.0777856996689976</v>
      </c>
    </row>
  </sheetData>
  <mergeCells count="106">
    <mergeCell ref="E47:J47"/>
    <mergeCell ref="K47:P47"/>
    <mergeCell ref="Q47:V47"/>
    <mergeCell ref="W47:AB47"/>
    <mergeCell ref="AC47:AH47"/>
    <mergeCell ref="E45:J45"/>
    <mergeCell ref="K45:P45"/>
    <mergeCell ref="Q45:V45"/>
    <mergeCell ref="W45:AB45"/>
    <mergeCell ref="AC45:AH45"/>
    <mergeCell ref="E46:J46"/>
    <mergeCell ref="K46:P46"/>
    <mergeCell ref="Q46:V46"/>
    <mergeCell ref="W46:AB46"/>
    <mergeCell ref="AC46:AH46"/>
    <mergeCell ref="E43:J43"/>
    <mergeCell ref="K43:P43"/>
    <mergeCell ref="Q43:V43"/>
    <mergeCell ref="W43:AB43"/>
    <mergeCell ref="AC43:AH43"/>
    <mergeCell ref="E44:J44"/>
    <mergeCell ref="K44:P44"/>
    <mergeCell ref="Q44:V44"/>
    <mergeCell ref="W44:AB44"/>
    <mergeCell ref="AC44:AH44"/>
    <mergeCell ref="E41:J41"/>
    <mergeCell ref="K41:P41"/>
    <mergeCell ref="Q41:V41"/>
    <mergeCell ref="W41:AB41"/>
    <mergeCell ref="AC41:AH41"/>
    <mergeCell ref="E42:J42"/>
    <mergeCell ref="K42:P42"/>
    <mergeCell ref="Q42:V42"/>
    <mergeCell ref="W42:AB42"/>
    <mergeCell ref="AC42:AH42"/>
    <mergeCell ref="E39:J39"/>
    <mergeCell ref="K39:P39"/>
    <mergeCell ref="Q39:V39"/>
    <mergeCell ref="W39:AB39"/>
    <mergeCell ref="AC39:AH39"/>
    <mergeCell ref="E40:J40"/>
    <mergeCell ref="K40:P40"/>
    <mergeCell ref="Q40:V40"/>
    <mergeCell ref="W40:AB40"/>
    <mergeCell ref="AC40:AH40"/>
    <mergeCell ref="E37:J37"/>
    <mergeCell ref="K37:P37"/>
    <mergeCell ref="Q37:V37"/>
    <mergeCell ref="W37:AB37"/>
    <mergeCell ref="AC37:AH37"/>
    <mergeCell ref="E38:J38"/>
    <mergeCell ref="K38:P38"/>
    <mergeCell ref="Q38:V38"/>
    <mergeCell ref="W38:AB38"/>
    <mergeCell ref="AC38:AH38"/>
    <mergeCell ref="E35:J35"/>
    <mergeCell ref="K35:P35"/>
    <mergeCell ref="Q35:V35"/>
    <mergeCell ref="W35:AB35"/>
    <mergeCell ref="AC35:AH35"/>
    <mergeCell ref="E36:J36"/>
    <mergeCell ref="K36:P36"/>
    <mergeCell ref="Q36:V36"/>
    <mergeCell ref="W36:AB36"/>
    <mergeCell ref="AC36:AH36"/>
    <mergeCell ref="E33:J33"/>
    <mergeCell ref="K33:P33"/>
    <mergeCell ref="Q33:V33"/>
    <mergeCell ref="W33:AB33"/>
    <mergeCell ref="AC33:AH33"/>
    <mergeCell ref="E34:J34"/>
    <mergeCell ref="K34:P34"/>
    <mergeCell ref="Q34:V34"/>
    <mergeCell ref="W34:AB34"/>
    <mergeCell ref="AC34:AH34"/>
    <mergeCell ref="BY12:CD12"/>
    <mergeCell ref="CE12:CJ12"/>
    <mergeCell ref="CK12:CP12"/>
    <mergeCell ref="CQ12:CV12"/>
    <mergeCell ref="E32:J32"/>
    <mergeCell ref="K32:P32"/>
    <mergeCell ref="Q32:V32"/>
    <mergeCell ref="W32:AB32"/>
    <mergeCell ref="AC32:AH32"/>
    <mergeCell ref="AO12:AT12"/>
    <mergeCell ref="AU12:AZ12"/>
    <mergeCell ref="BA12:BF12"/>
    <mergeCell ref="BG12:BL12"/>
    <mergeCell ref="BM12:BR12"/>
    <mergeCell ref="BS12:BX12"/>
    <mergeCell ref="T12:V12"/>
    <mergeCell ref="W12:Y12"/>
    <mergeCell ref="Z12:AB12"/>
    <mergeCell ref="AC12:AE12"/>
    <mergeCell ref="AF12:AH12"/>
    <mergeCell ref="AI12:AN12"/>
    <mergeCell ref="E11:J11"/>
    <mergeCell ref="K11:P11"/>
    <mergeCell ref="Q11:V11"/>
    <mergeCell ref="W11:AB11"/>
    <mergeCell ref="AC11:AH11"/>
    <mergeCell ref="E12:G12"/>
    <mergeCell ref="H12:J12"/>
    <mergeCell ref="K12:M12"/>
    <mergeCell ref="N12:P12"/>
    <mergeCell ref="Q12:S12"/>
  </mergeCells>
  <pageMargins left="0.7" right="0.7" top="0.75" bottom="0.75" header="0.3" footer="0.3"/>
  <drawing r:id="rId1"/>
  <legacyDrawing r:id="rId2"/>
</worksheet>
</file>

<file path=xl/worksheets/sheet13.xml><?xml version="1.0" encoding="utf-8"?>
<worksheet xmlns="http://schemas.openxmlformats.org/spreadsheetml/2006/main" xmlns:r="http://schemas.openxmlformats.org/officeDocument/2006/relationships">
  <sheetPr codeName="Sheet16">
    <pageSetUpPr fitToPage="1"/>
  </sheetPr>
  <dimension ref="A1:AN53"/>
  <sheetViews>
    <sheetView topLeftCell="A19" zoomScale="80" zoomScaleNormal="80" workbookViewId="0">
      <selection activeCell="D4" sqref="D4"/>
    </sheetView>
  </sheetViews>
  <sheetFormatPr defaultColWidth="8.85546875" defaultRowHeight="12.75"/>
  <cols>
    <col min="1" max="1" width="16.85546875" style="315" bestFit="1" customWidth="1"/>
    <col min="2" max="2" width="9.42578125" style="315" customWidth="1"/>
    <col min="3" max="4" width="11.42578125" style="315" customWidth="1"/>
    <col min="5" max="5" width="13.140625" style="315" customWidth="1"/>
    <col min="6" max="8" width="9.7109375" style="315" bestFit="1" customWidth="1"/>
    <col min="9" max="9" width="10.28515625" style="315" customWidth="1"/>
    <col min="10" max="28" width="9.7109375" style="315" bestFit="1" customWidth="1"/>
    <col min="29" max="29" width="9.7109375" style="315" customWidth="1"/>
    <col min="30" max="34" width="9.7109375" style="315" bestFit="1" customWidth="1"/>
    <col min="35" max="35" width="10.28515625" style="315" bestFit="1" customWidth="1"/>
    <col min="36" max="37" width="12.28515625" style="315" customWidth="1"/>
    <col min="38" max="38" width="26.140625" style="315" customWidth="1"/>
    <col min="39" max="39" width="11.85546875" style="315" customWidth="1"/>
    <col min="40" max="42" width="8.85546875" style="315"/>
    <col min="43" max="43" width="15.42578125" style="315" bestFit="1" customWidth="1"/>
    <col min="44" max="16384" width="8.85546875" style="315"/>
  </cols>
  <sheetData>
    <row r="1" spans="1:40" ht="13.5" thickBot="1">
      <c r="I1" s="316"/>
    </row>
    <row r="2" spans="1:40" ht="51.75" thickBot="1">
      <c r="A2" s="317" t="s">
        <v>453</v>
      </c>
      <c r="B2" s="318" t="s">
        <v>454</v>
      </c>
      <c r="H2" s="319"/>
    </row>
    <row r="3" spans="1:40">
      <c r="A3" s="320" t="s">
        <v>455</v>
      </c>
      <c r="B3" s="321">
        <v>0.01</v>
      </c>
    </row>
    <row r="4" spans="1:40">
      <c r="A4" s="322" t="s">
        <v>456</v>
      </c>
      <c r="B4" s="323">
        <v>8.9999999999999993E-3</v>
      </c>
    </row>
    <row r="5" spans="1:40">
      <c r="A5" s="322" t="s">
        <v>457</v>
      </c>
      <c r="B5" s="323">
        <v>8.0000000000000002E-3</v>
      </c>
    </row>
    <row r="6" spans="1:40">
      <c r="A6" s="322" t="s">
        <v>458</v>
      </c>
      <c r="B6" s="323">
        <v>7.0000000000000001E-3</v>
      </c>
    </row>
    <row r="7" spans="1:40">
      <c r="A7" s="322" t="s">
        <v>459</v>
      </c>
      <c r="B7" s="323">
        <v>6.0000000000000001E-3</v>
      </c>
    </row>
    <row r="8" spans="1:40" ht="13.5" thickBot="1">
      <c r="A8" s="324" t="s">
        <v>460</v>
      </c>
      <c r="B8" s="325">
        <v>5.0000000000000001E-3</v>
      </c>
    </row>
    <row r="10" spans="1:40" ht="38.25" customHeight="1">
      <c r="E10" s="674" t="s">
        <v>461</v>
      </c>
      <c r="F10" s="675"/>
      <c r="G10" s="675"/>
      <c r="H10" s="675"/>
      <c r="I10" s="675"/>
      <c r="J10" s="676"/>
      <c r="K10" s="674" t="s">
        <v>462</v>
      </c>
      <c r="L10" s="675"/>
      <c r="M10" s="675"/>
      <c r="N10" s="675"/>
      <c r="O10" s="675"/>
      <c r="P10" s="676"/>
      <c r="Q10" s="671" t="s">
        <v>463</v>
      </c>
      <c r="R10" s="672"/>
      <c r="S10" s="672"/>
      <c r="T10" s="672"/>
      <c r="U10" s="672"/>
      <c r="V10" s="673"/>
      <c r="W10" s="671" t="s">
        <v>464</v>
      </c>
      <c r="X10" s="672"/>
      <c r="Y10" s="672"/>
      <c r="Z10" s="672"/>
      <c r="AA10" s="672"/>
      <c r="AB10" s="673"/>
      <c r="AC10" s="671" t="s">
        <v>465</v>
      </c>
      <c r="AD10" s="672"/>
      <c r="AE10" s="672"/>
      <c r="AF10" s="672"/>
      <c r="AG10" s="672"/>
      <c r="AH10" s="673"/>
    </row>
    <row r="11" spans="1:40">
      <c r="B11" s="319"/>
      <c r="E11" s="671" t="s">
        <v>466</v>
      </c>
      <c r="F11" s="672"/>
      <c r="G11" s="673"/>
      <c r="H11" s="671" t="s">
        <v>467</v>
      </c>
      <c r="I11" s="672"/>
      <c r="J11" s="673"/>
      <c r="K11" s="671" t="s">
        <v>466</v>
      </c>
      <c r="L11" s="672"/>
      <c r="M11" s="673"/>
      <c r="N11" s="671" t="s">
        <v>467</v>
      </c>
      <c r="O11" s="672"/>
      <c r="P11" s="673"/>
      <c r="Q11" s="671" t="s">
        <v>466</v>
      </c>
      <c r="R11" s="672"/>
      <c r="S11" s="673"/>
      <c r="T11" s="671" t="s">
        <v>467</v>
      </c>
      <c r="U11" s="672"/>
      <c r="V11" s="673"/>
      <c r="W11" s="671" t="s">
        <v>466</v>
      </c>
      <c r="X11" s="672"/>
      <c r="Y11" s="673"/>
      <c r="Z11" s="671" t="s">
        <v>467</v>
      </c>
      <c r="AA11" s="672"/>
      <c r="AB11" s="673"/>
      <c r="AC11" s="671" t="s">
        <v>466</v>
      </c>
      <c r="AD11" s="672"/>
      <c r="AE11" s="673"/>
      <c r="AF11" s="671" t="s">
        <v>467</v>
      </c>
      <c r="AG11" s="672"/>
      <c r="AH11" s="673"/>
    </row>
    <row r="12" spans="1:40" s="326" customFormat="1" ht="51">
      <c r="A12" s="326" t="s">
        <v>469</v>
      </c>
      <c r="B12" s="327" t="s">
        <v>470</v>
      </c>
      <c r="C12" s="327" t="s">
        <v>471</v>
      </c>
      <c r="D12" s="327" t="s">
        <v>472</v>
      </c>
      <c r="E12" s="328" t="s">
        <v>473</v>
      </c>
      <c r="F12" s="328" t="s">
        <v>474</v>
      </c>
      <c r="G12" s="328" t="s">
        <v>475</v>
      </c>
      <c r="H12" s="328" t="s">
        <v>473</v>
      </c>
      <c r="I12" s="328" t="s">
        <v>474</v>
      </c>
      <c r="J12" s="328" t="s">
        <v>475</v>
      </c>
      <c r="K12" s="328" t="s">
        <v>473</v>
      </c>
      <c r="L12" s="328" t="s">
        <v>474</v>
      </c>
      <c r="M12" s="328" t="s">
        <v>475</v>
      </c>
      <c r="N12" s="328" t="s">
        <v>473</v>
      </c>
      <c r="O12" s="328" t="s">
        <v>474</v>
      </c>
      <c r="P12" s="328" t="s">
        <v>475</v>
      </c>
      <c r="Q12" s="328" t="s">
        <v>473</v>
      </c>
      <c r="R12" s="328" t="s">
        <v>474</v>
      </c>
      <c r="S12" s="328" t="s">
        <v>475</v>
      </c>
      <c r="T12" s="328" t="s">
        <v>473</v>
      </c>
      <c r="U12" s="328" t="s">
        <v>474</v>
      </c>
      <c r="V12" s="328" t="s">
        <v>475</v>
      </c>
      <c r="W12" s="328" t="s">
        <v>473</v>
      </c>
      <c r="X12" s="328" t="s">
        <v>474</v>
      </c>
      <c r="Y12" s="328" t="s">
        <v>475</v>
      </c>
      <c r="Z12" s="328" t="s">
        <v>473</v>
      </c>
      <c r="AA12" s="328" t="s">
        <v>474</v>
      </c>
      <c r="AB12" s="328" t="s">
        <v>475</v>
      </c>
      <c r="AC12" s="328" t="s">
        <v>473</v>
      </c>
      <c r="AD12" s="328" t="s">
        <v>474</v>
      </c>
      <c r="AE12" s="328" t="s">
        <v>475</v>
      </c>
      <c r="AF12" s="328" t="s">
        <v>473</v>
      </c>
      <c r="AG12" s="328" t="s">
        <v>474</v>
      </c>
      <c r="AH12" s="328" t="s">
        <v>475</v>
      </c>
      <c r="AI12" s="329" t="s">
        <v>476</v>
      </c>
      <c r="AJ12" s="330" t="s">
        <v>477</v>
      </c>
      <c r="AK12" s="331" t="s">
        <v>478</v>
      </c>
      <c r="AL12" s="326" t="s">
        <v>479</v>
      </c>
      <c r="AM12" s="326" t="s">
        <v>480</v>
      </c>
      <c r="AN12" s="326" t="s">
        <v>481</v>
      </c>
    </row>
    <row r="13" spans="1:40">
      <c r="A13" s="315">
        <v>15</v>
      </c>
      <c r="B13" s="332">
        <f>'Data Sources'!C68</f>
        <v>0.79</v>
      </c>
      <c r="C13" s="333">
        <f>'Data Sources'!I38</f>
        <v>5325</v>
      </c>
      <c r="D13" s="334">
        <v>0.01</v>
      </c>
      <c r="E13" s="335">
        <f>'Motor Efficiencies'!C6*'Data Sources'!$D6+'Motor Efficiencies'!C31*'Data Sources'!$F6+'Motor Efficiencies'!C56*'Data Sources'!$H6</f>
        <v>0.89121341463414638</v>
      </c>
      <c r="F13" s="336">
        <f>'Motor Efficiencies'!D6*'Data Sources'!$D6+'Motor Efficiencies'!D31*'Data Sources'!$F6+'Motor Efficiencies'!D56*'Data Sources'!$H6</f>
        <v>0.90095121951219515</v>
      </c>
      <c r="G13" s="336">
        <f>'Motor Efficiencies'!E6*'Data Sources'!$D6+'Motor Efficiencies'!E31*'Data Sources'!$F6+'Motor Efficiencies'!E56*'Data Sources'!$H6</f>
        <v>0.88293292682926827</v>
      </c>
      <c r="H13" s="336">
        <f>'Motor Efficiencies'!F6*'Data Sources'!$D6+'Motor Efficiencies'!F31*'Data Sources'!$F6+'Motor Efficiencies'!F56*'Data Sources'!$H6</f>
        <v>0.89121341463414638</v>
      </c>
      <c r="I13" s="336">
        <f>'Motor Efficiencies'!G6*'Data Sources'!$D6+'Motor Efficiencies'!G31*'Data Sources'!$F6+'Motor Efficiencies'!G56*'Data Sources'!$H6</f>
        <v>0.89286585365853655</v>
      </c>
      <c r="J13" s="337">
        <f>'Motor Efficiencies'!H6*'Data Sources'!$D6+'Motor Efficiencies'!H31*'Data Sources'!$F6+'Motor Efficiencies'!H56*'Data Sources'!$H6</f>
        <v>0.88228048780487811</v>
      </c>
      <c r="K13" s="338">
        <f t="shared" ref="K13:P30" si="0">E13-$D13</f>
        <v>0.88121341463414637</v>
      </c>
      <c r="L13" s="334">
        <f t="shared" si="0"/>
        <v>0.89095121951219514</v>
      </c>
      <c r="M13" s="334">
        <f t="shared" si="0"/>
        <v>0.87293292682926826</v>
      </c>
      <c r="N13" s="334">
        <f t="shared" si="0"/>
        <v>0.88121341463414637</v>
      </c>
      <c r="O13" s="334">
        <f t="shared" si="0"/>
        <v>0.88286585365853654</v>
      </c>
      <c r="P13" s="339">
        <f t="shared" si="0"/>
        <v>0.8722804878048781</v>
      </c>
      <c r="Q13" s="340">
        <f t="shared" ref="Q13:V30" si="1">($A13*0.746*$B13*$C13*(1/E13))</f>
        <v>52819.595987930952</v>
      </c>
      <c r="R13" s="341">
        <f t="shared" si="1"/>
        <v>52248.702793795172</v>
      </c>
      <c r="S13" s="341">
        <f t="shared" si="1"/>
        <v>53314.958667412524</v>
      </c>
      <c r="T13" s="341">
        <f t="shared" si="1"/>
        <v>52819.595987930952</v>
      </c>
      <c r="U13" s="341">
        <f t="shared" si="1"/>
        <v>52721.842040565462</v>
      </c>
      <c r="V13" s="342">
        <f t="shared" si="1"/>
        <v>53354.384632396643</v>
      </c>
      <c r="W13" s="340">
        <f t="shared" ref="W13:AB30" si="2">($A13*0.746*$B13*$C13*(1/(K13)))</f>
        <v>53418.992174039398</v>
      </c>
      <c r="X13" s="341">
        <f t="shared" si="2"/>
        <v>52835.140094171751</v>
      </c>
      <c r="Y13" s="341">
        <f t="shared" si="2"/>
        <v>53925.715313528133</v>
      </c>
      <c r="Z13" s="341">
        <f t="shared" si="2"/>
        <v>53418.992174039398</v>
      </c>
      <c r="AA13" s="341">
        <f t="shared" si="2"/>
        <v>53319.009116651709</v>
      </c>
      <c r="AB13" s="342">
        <f t="shared" si="2"/>
        <v>53966.050092971891</v>
      </c>
      <c r="AC13" s="340">
        <f t="shared" ref="AC13:AH30" si="3">W13-Q13</f>
        <v>599.39618610844627</v>
      </c>
      <c r="AD13" s="341">
        <f t="shared" si="3"/>
        <v>586.43730037657951</v>
      </c>
      <c r="AE13" s="341">
        <f t="shared" si="3"/>
        <v>610.75664611560933</v>
      </c>
      <c r="AF13" s="341">
        <f t="shared" si="3"/>
        <v>599.39618610844627</v>
      </c>
      <c r="AG13" s="341">
        <f t="shared" si="3"/>
        <v>597.16707608624711</v>
      </c>
      <c r="AH13" s="342">
        <f t="shared" si="3"/>
        <v>611.66546057524829</v>
      </c>
      <c r="AI13" s="343">
        <f>AVERAGE(AC13:AH13)</f>
        <v>600.8031425617628</v>
      </c>
      <c r="AJ13" s="344">
        <f t="shared" ref="AJ13:AJ46" si="4">AI13/A13</f>
        <v>40.053542837450856</v>
      </c>
      <c r="AK13" s="345">
        <f>SUM(AC13:AH13)/SUM(W13:AB13)</f>
        <v>1.1234028466349596E-2</v>
      </c>
      <c r="AL13" s="315">
        <f>'Data Sources'!I6</f>
        <v>164</v>
      </c>
      <c r="AM13" s="346">
        <f>AL13/SUM($AL$13:$AL$46)</f>
        <v>7.0175438596491127E-2</v>
      </c>
      <c r="AN13" s="347">
        <f>'CostData&amp;Analysis'!M11/AI13</f>
        <v>0.17809494062191986</v>
      </c>
    </row>
    <row r="14" spans="1:40">
      <c r="A14" s="315">
        <v>20</v>
      </c>
      <c r="B14" s="332">
        <f>B13</f>
        <v>0.79</v>
      </c>
      <c r="C14" s="333">
        <f>C13</f>
        <v>5325</v>
      </c>
      <c r="D14" s="334">
        <v>0.01</v>
      </c>
      <c r="E14" s="335">
        <f>'Motor Efficiencies'!C7*'Data Sources'!$D7+'Motor Efficiencies'!C32*'Data Sources'!$F7+'Motor Efficiencies'!C57*'Data Sources'!$H7</f>
        <v>0.88874096385542167</v>
      </c>
      <c r="F14" s="336">
        <f>'Motor Efficiencies'!D7*'Data Sources'!$D7+'Motor Efficiencies'!D32*'Data Sources'!$F7+'Motor Efficiencies'!D57*'Data Sources'!$H7</f>
        <v>0.89358433734939768</v>
      </c>
      <c r="G14" s="336">
        <f>'Motor Efficiencies'!E7*'Data Sources'!$D7+'Motor Efficiencies'!E32*'Data Sources'!$F7+'Motor Efficiencies'!E57*'Data Sources'!$H7</f>
        <v>0.88836746987951809</v>
      </c>
      <c r="H14" s="336">
        <f>'Motor Efficiencies'!F7*'Data Sources'!$D7+'Motor Efficiencies'!F32*'Data Sources'!$F7+'Motor Efficiencies'!F57*'Data Sources'!$H7</f>
        <v>0.88639759036144583</v>
      </c>
      <c r="I14" s="336">
        <f>'Motor Efficiencies'!G7*'Data Sources'!$D7+'Motor Efficiencies'!G32*'Data Sources'!$F7+'Motor Efficiencies'!G57*'Data Sources'!$H7</f>
        <v>0.89496987951807228</v>
      </c>
      <c r="J14" s="337">
        <f>'Motor Efficiencies'!H7*'Data Sources'!$D7+'Motor Efficiencies'!H32*'Data Sources'!$F7+'Motor Efficiencies'!H57*'Data Sources'!$H7</f>
        <v>0.87797590361445776</v>
      </c>
      <c r="K14" s="338">
        <f t="shared" si="0"/>
        <v>0.87874096385542166</v>
      </c>
      <c r="L14" s="334">
        <f t="shared" si="0"/>
        <v>0.88358433734939767</v>
      </c>
      <c r="M14" s="334">
        <f t="shared" si="0"/>
        <v>0.87836746987951808</v>
      </c>
      <c r="N14" s="334">
        <f t="shared" si="0"/>
        <v>0.87639759036144582</v>
      </c>
      <c r="O14" s="334">
        <f t="shared" si="0"/>
        <v>0.88496987951807227</v>
      </c>
      <c r="P14" s="339">
        <f t="shared" si="0"/>
        <v>0.86797590361445776</v>
      </c>
      <c r="Q14" s="340">
        <f t="shared" si="1"/>
        <v>70622.051365475738</v>
      </c>
      <c r="R14" s="341">
        <f t="shared" si="1"/>
        <v>70239.268277884519</v>
      </c>
      <c r="S14" s="341">
        <f t="shared" si="1"/>
        <v>70651.742806962822</v>
      </c>
      <c r="T14" s="341">
        <f t="shared" si="1"/>
        <v>70808.755216049802</v>
      </c>
      <c r="U14" s="341">
        <f t="shared" si="1"/>
        <v>70130.527782452133</v>
      </c>
      <c r="V14" s="342">
        <f t="shared" si="1"/>
        <v>71487.964238665067</v>
      </c>
      <c r="W14" s="340">
        <f t="shared" si="2"/>
        <v>71425.724510012282</v>
      </c>
      <c r="X14" s="341">
        <f t="shared" si="2"/>
        <v>71034.203920231797</v>
      </c>
      <c r="Y14" s="341">
        <f t="shared" si="2"/>
        <v>71456.095714256327</v>
      </c>
      <c r="Z14" s="341">
        <f t="shared" si="2"/>
        <v>71616.7076339341</v>
      </c>
      <c r="AA14" s="341">
        <f t="shared" si="2"/>
        <v>70922.990095640038</v>
      </c>
      <c r="AB14" s="342">
        <f t="shared" si="2"/>
        <v>72311.58116098943</v>
      </c>
      <c r="AC14" s="340">
        <f t="shared" si="3"/>
        <v>803.67314453654399</v>
      </c>
      <c r="AD14" s="341">
        <f t="shared" si="3"/>
        <v>794.93564234727819</v>
      </c>
      <c r="AE14" s="341">
        <f t="shared" si="3"/>
        <v>804.35290729350527</v>
      </c>
      <c r="AF14" s="341">
        <f t="shared" si="3"/>
        <v>807.95241788429848</v>
      </c>
      <c r="AG14" s="341">
        <f t="shared" si="3"/>
        <v>792.46231318790524</v>
      </c>
      <c r="AH14" s="342">
        <f t="shared" si="3"/>
        <v>823.61692232436326</v>
      </c>
      <c r="AI14" s="343">
        <f t="shared" ref="AI14:AI30" si="5">AVERAGE(AC14:AH14)</f>
        <v>804.49889126231574</v>
      </c>
      <c r="AJ14" s="344">
        <f t="shared" si="4"/>
        <v>40.224944563115784</v>
      </c>
      <c r="AK14" s="345">
        <f t="shared" ref="AK14:AK46" si="6">SUM(AC14:AH14)/SUM(W14:AB14)</f>
        <v>1.125783919017526E-2</v>
      </c>
      <c r="AL14" s="315">
        <f>'Data Sources'!I7</f>
        <v>166</v>
      </c>
      <c r="AM14" s="346">
        <f t="shared" ref="AM14:AM46" si="7">AL14/SUM($AL$13:$AL$46)</f>
        <v>7.1031236628155664E-2</v>
      </c>
      <c r="AN14" s="347">
        <f>'CostData&amp;Analysis'!M12/AI14</f>
        <v>0.13258771121399449</v>
      </c>
    </row>
    <row r="15" spans="1:40">
      <c r="A15" s="315">
        <v>25</v>
      </c>
      <c r="B15" s="332">
        <f>'Data Sources'!C69</f>
        <v>0.8</v>
      </c>
      <c r="C15" s="333">
        <f>'Data Sources'!I39</f>
        <v>5592</v>
      </c>
      <c r="D15" s="334">
        <v>0.01</v>
      </c>
      <c r="E15" s="335">
        <f>'Motor Efficiencies'!C8*'Data Sources'!$D8+'Motor Efficiencies'!C33*'Data Sources'!$F8+'Motor Efficiencies'!C58*'Data Sources'!$H8</f>
        <v>0.89852884615384621</v>
      </c>
      <c r="F15" s="336">
        <f>'Motor Efficiencies'!D8*'Data Sources'!$D8+'Motor Efficiencies'!D33*'Data Sources'!$F8+'Motor Efficiencies'!D58*'Data Sources'!$H8</f>
        <v>0.89826923076923082</v>
      </c>
      <c r="G15" s="336">
        <f>'Motor Efficiencies'!E8*'Data Sources'!$D8+'Motor Efficiencies'!E33*'Data Sources'!$F8+'Motor Efficiencies'!E58*'Data Sources'!$H8</f>
        <v>0.89178846153846147</v>
      </c>
      <c r="H15" s="336">
        <f>'Motor Efficiencies'!F8*'Data Sources'!$D8+'Motor Efficiencies'!F33*'Data Sources'!$F8+'Motor Efficiencies'!F58*'Data Sources'!$H8</f>
        <v>0.89780769230769231</v>
      </c>
      <c r="I15" s="336">
        <f>'Motor Efficiencies'!G8*'Data Sources'!$D8+'Motor Efficiencies'!G33*'Data Sources'!$F8+'Motor Efficiencies'!G58*'Data Sources'!$H8</f>
        <v>0.90256730769230775</v>
      </c>
      <c r="J15" s="337">
        <f>'Motor Efficiencies'!H8*'Data Sources'!$D8+'Motor Efficiencies'!H33*'Data Sources'!$F8+'Motor Efficiencies'!H58*'Data Sources'!$H8</f>
        <v>0.88529807692307694</v>
      </c>
      <c r="K15" s="338">
        <f t="shared" si="0"/>
        <v>0.8885288461538462</v>
      </c>
      <c r="L15" s="334">
        <f t="shared" si="0"/>
        <v>0.88826923076923081</v>
      </c>
      <c r="M15" s="334">
        <f t="shared" si="0"/>
        <v>0.88178846153846147</v>
      </c>
      <c r="N15" s="334">
        <f t="shared" si="0"/>
        <v>0.8878076923076923</v>
      </c>
      <c r="O15" s="334">
        <f t="shared" si="0"/>
        <v>0.89256730769230774</v>
      </c>
      <c r="P15" s="339">
        <f t="shared" si="0"/>
        <v>0.87529807692307693</v>
      </c>
      <c r="Q15" s="340">
        <f t="shared" si="1"/>
        <v>92854.715079135771</v>
      </c>
      <c r="R15" s="341">
        <f t="shared" si="1"/>
        <v>92881.551701991004</v>
      </c>
      <c r="S15" s="341">
        <f t="shared" si="1"/>
        <v>93556.536777866437</v>
      </c>
      <c r="T15" s="341">
        <f t="shared" si="1"/>
        <v>92929.299575889978</v>
      </c>
      <c r="U15" s="341">
        <f t="shared" si="1"/>
        <v>92439.244462910283</v>
      </c>
      <c r="V15" s="342">
        <f t="shared" si="1"/>
        <v>94242.427691672725</v>
      </c>
      <c r="W15" s="340">
        <f t="shared" si="2"/>
        <v>93899.753914746718</v>
      </c>
      <c r="X15" s="341">
        <f t="shared" si="2"/>
        <v>93927.198094825711</v>
      </c>
      <c r="Y15" s="341">
        <f t="shared" si="2"/>
        <v>94617.522953787106</v>
      </c>
      <c r="Z15" s="341">
        <f t="shared" si="2"/>
        <v>93976.027379456747</v>
      </c>
      <c r="AA15" s="341">
        <f t="shared" si="2"/>
        <v>93474.900190677276</v>
      </c>
      <c r="AB15" s="342">
        <f t="shared" si="2"/>
        <v>95319.117223802881</v>
      </c>
      <c r="AC15" s="340">
        <f t="shared" si="3"/>
        <v>1045.038835610947</v>
      </c>
      <c r="AD15" s="341">
        <f t="shared" si="3"/>
        <v>1045.6463928347075</v>
      </c>
      <c r="AE15" s="341">
        <f t="shared" si="3"/>
        <v>1060.9861759206688</v>
      </c>
      <c r="AF15" s="341">
        <f t="shared" si="3"/>
        <v>1046.7278035667696</v>
      </c>
      <c r="AG15" s="341">
        <f t="shared" si="3"/>
        <v>1035.6557277669926</v>
      </c>
      <c r="AH15" s="342">
        <f t="shared" si="3"/>
        <v>1076.6895321301563</v>
      </c>
      <c r="AI15" s="343">
        <f t="shared" si="5"/>
        <v>1051.7907446383736</v>
      </c>
      <c r="AJ15" s="344">
        <f t="shared" si="4"/>
        <v>42.071629785534945</v>
      </c>
      <c r="AK15" s="345">
        <f t="shared" si="6"/>
        <v>1.1165220013350118E-2</v>
      </c>
      <c r="AL15" s="315">
        <f>'Data Sources'!I8</f>
        <v>104</v>
      </c>
      <c r="AM15" s="346">
        <f t="shared" si="7"/>
        <v>4.4501497646555352E-2</v>
      </c>
      <c r="AN15" s="347">
        <f>'CostData&amp;Analysis'!M13/AI15</f>
        <v>0.13152172524668401</v>
      </c>
    </row>
    <row r="16" spans="1:40">
      <c r="A16" s="315">
        <v>30</v>
      </c>
      <c r="B16" s="332">
        <f t="shared" ref="B16:C18" si="8">B15</f>
        <v>0.8</v>
      </c>
      <c r="C16" s="333">
        <f t="shared" si="8"/>
        <v>5592</v>
      </c>
      <c r="D16" s="334">
        <v>8.9999999999999993E-3</v>
      </c>
      <c r="E16" s="335">
        <f>'Motor Efficiencies'!C9*'Data Sources'!$D9+'Motor Efficiencies'!C34*'Data Sources'!$F9+'Motor Efficiencies'!C59*'Data Sources'!$H9</f>
        <v>0.9030792079207921</v>
      </c>
      <c r="F16" s="336">
        <f>'Motor Efficiencies'!D9*'Data Sources'!$D9+'Motor Efficiencies'!D34*'Data Sources'!$F9+'Motor Efficiencies'!D59*'Data Sources'!$H9</f>
        <v>0.89900000000000002</v>
      </c>
      <c r="G16" s="336">
        <f>'Motor Efficiencies'!E9*'Data Sources'!$D9+'Motor Efficiencies'!E34*'Data Sources'!$F9+'Motor Efficiencies'!E59*'Data Sources'!$H9</f>
        <v>0.88553465346534654</v>
      </c>
      <c r="H16" s="336">
        <f>'Motor Efficiencies'!F9*'Data Sources'!$D9+'Motor Efficiencies'!F34*'Data Sources'!$F9+'Motor Efficiencies'!F59*'Data Sources'!$H9</f>
        <v>0.9022772277227723</v>
      </c>
      <c r="I16" s="336">
        <f>'Motor Efficiencies'!G9*'Data Sources'!$D9+'Motor Efficiencies'!G34*'Data Sources'!$F9+'Motor Efficiencies'!G59*'Data Sources'!$H9</f>
        <v>0.90384158415841587</v>
      </c>
      <c r="J16" s="337">
        <f>'Motor Efficiencies'!H9*'Data Sources'!$D9+'Motor Efficiencies'!H34*'Data Sources'!$F9+'Motor Efficiencies'!H59*'Data Sources'!$H9</f>
        <v>0.88553465346534654</v>
      </c>
      <c r="K16" s="338">
        <f t="shared" si="0"/>
        <v>0.8940792079207921</v>
      </c>
      <c r="L16" s="334">
        <f t="shared" si="0"/>
        <v>0.89</v>
      </c>
      <c r="M16" s="334">
        <f t="shared" si="0"/>
        <v>0.87653465346534654</v>
      </c>
      <c r="N16" s="334">
        <f t="shared" si="0"/>
        <v>0.89327722772277229</v>
      </c>
      <c r="O16" s="334">
        <f t="shared" si="0"/>
        <v>0.89484158415841586</v>
      </c>
      <c r="P16" s="339">
        <f t="shared" si="0"/>
        <v>0.87653465346534654</v>
      </c>
      <c r="Q16" s="340">
        <f t="shared" si="1"/>
        <v>110864.21558803215</v>
      </c>
      <c r="R16" s="341">
        <f t="shared" si="1"/>
        <v>111367.26140155729</v>
      </c>
      <c r="S16" s="341">
        <f t="shared" si="1"/>
        <v>113060.70023144266</v>
      </c>
      <c r="T16" s="341">
        <f t="shared" si="1"/>
        <v>110962.75615055415</v>
      </c>
      <c r="U16" s="341">
        <f t="shared" si="1"/>
        <v>110770.70335641048</v>
      </c>
      <c r="V16" s="342">
        <f t="shared" si="1"/>
        <v>113060.70023144266</v>
      </c>
      <c r="W16" s="340">
        <f t="shared" si="2"/>
        <v>111980.19941972493</v>
      </c>
      <c r="X16" s="341">
        <f t="shared" si="2"/>
        <v>112493.44719101125</v>
      </c>
      <c r="Y16" s="341">
        <f t="shared" si="2"/>
        <v>114221.57424601831</v>
      </c>
      <c r="Z16" s="341">
        <f t="shared" si="2"/>
        <v>112080.73472916505</v>
      </c>
      <c r="AA16" s="341">
        <f t="shared" si="2"/>
        <v>111884.79589285121</v>
      </c>
      <c r="AB16" s="342">
        <f t="shared" si="2"/>
        <v>114221.57424601831</v>
      </c>
      <c r="AC16" s="340">
        <f t="shared" si="3"/>
        <v>1115.983831692778</v>
      </c>
      <c r="AD16" s="341">
        <f t="shared" si="3"/>
        <v>1126.1857894539571</v>
      </c>
      <c r="AE16" s="341">
        <f t="shared" si="3"/>
        <v>1160.8740145756456</v>
      </c>
      <c r="AF16" s="341">
        <f t="shared" si="3"/>
        <v>1117.9785786108987</v>
      </c>
      <c r="AG16" s="341">
        <f t="shared" si="3"/>
        <v>1114.0925364407303</v>
      </c>
      <c r="AH16" s="342">
        <f t="shared" si="3"/>
        <v>1160.8740145756456</v>
      </c>
      <c r="AI16" s="343">
        <f t="shared" si="5"/>
        <v>1132.6647942249426</v>
      </c>
      <c r="AJ16" s="344">
        <f t="shared" si="4"/>
        <v>37.755493140831419</v>
      </c>
      <c r="AK16" s="345">
        <f t="shared" si="6"/>
        <v>1.0040133280290155E-2</v>
      </c>
      <c r="AL16" s="315">
        <f>'Data Sources'!I9</f>
        <v>101</v>
      </c>
      <c r="AM16" s="346">
        <f t="shared" si="7"/>
        <v>4.321780059905856E-2</v>
      </c>
      <c r="AN16" s="347">
        <f>'CostData&amp;Analysis'!M14/AI16</f>
        <v>0.13625684679194097</v>
      </c>
    </row>
    <row r="17" spans="1:40">
      <c r="A17" s="315">
        <v>40</v>
      </c>
      <c r="B17" s="332">
        <f t="shared" si="8"/>
        <v>0.8</v>
      </c>
      <c r="C17" s="333">
        <f t="shared" si="8"/>
        <v>5592</v>
      </c>
      <c r="D17" s="334">
        <v>8.0000000000000002E-3</v>
      </c>
      <c r="E17" s="335">
        <f>'Motor Efficiencies'!C10*'Data Sources'!$D10+'Motor Efficiencies'!C35*'Data Sources'!$F10+'Motor Efficiencies'!C60*'Data Sources'!$H10</f>
        <v>0.90500000000000003</v>
      </c>
      <c r="F17" s="336">
        <f>'Motor Efficiencies'!D10*'Data Sources'!$D10+'Motor Efficiencies'!D35*'Data Sources'!$F10+'Motor Efficiencies'!D60*'Data Sources'!$H10</f>
        <v>0.90936363636363637</v>
      </c>
      <c r="G17" s="336">
        <f>'Motor Efficiencies'!E10*'Data Sources'!$D10+'Motor Efficiencies'!E35*'Data Sources'!$F10+'Motor Efficiencies'!E60*'Data Sources'!$H10</f>
        <v>0.89520661157024795</v>
      </c>
      <c r="H17" s="336">
        <f>'Motor Efficiencies'!F10*'Data Sources'!$D10+'Motor Efficiencies'!F35*'Data Sources'!$F10+'Motor Efficiencies'!F60*'Data Sources'!$H10</f>
        <v>0.90863636363636369</v>
      </c>
      <c r="I17" s="336">
        <f>'Motor Efficiencies'!G10*'Data Sources'!$D10+'Motor Efficiencies'!G35*'Data Sources'!$F10+'Motor Efficiencies'!G60*'Data Sources'!$H10</f>
        <v>0.91081818181818186</v>
      </c>
      <c r="J17" s="337">
        <f>'Motor Efficiencies'!H10*'Data Sources'!$D10+'Motor Efficiencies'!H35*'Data Sources'!$F10+'Motor Efficiencies'!H60*'Data Sources'!$H10</f>
        <v>0.89447933884297526</v>
      </c>
      <c r="K17" s="338">
        <f t="shared" si="0"/>
        <v>0.89700000000000002</v>
      </c>
      <c r="L17" s="334">
        <f t="shared" si="0"/>
        <v>0.90136363636363637</v>
      </c>
      <c r="M17" s="334">
        <f t="shared" si="0"/>
        <v>0.88720661157024794</v>
      </c>
      <c r="N17" s="334">
        <f t="shared" si="0"/>
        <v>0.90063636363636368</v>
      </c>
      <c r="O17" s="334">
        <f t="shared" si="0"/>
        <v>0.90281818181818185</v>
      </c>
      <c r="P17" s="339">
        <f t="shared" si="0"/>
        <v>0.88647933884297525</v>
      </c>
      <c r="Q17" s="340">
        <f t="shared" si="1"/>
        <v>147505.21988950277</v>
      </c>
      <c r="R17" s="341">
        <f t="shared" si="1"/>
        <v>146797.40717784665</v>
      </c>
      <c r="S17" s="341">
        <f t="shared" si="1"/>
        <v>149118.89867060562</v>
      </c>
      <c r="T17" s="341">
        <f t="shared" si="1"/>
        <v>146914.90385192592</v>
      </c>
      <c r="U17" s="341">
        <f t="shared" si="1"/>
        <v>146562.97674418605</v>
      </c>
      <c r="V17" s="342">
        <f t="shared" si="1"/>
        <v>149240.14250868501</v>
      </c>
      <c r="W17" s="340">
        <f t="shared" si="2"/>
        <v>148820.76254180601</v>
      </c>
      <c r="X17" s="341">
        <f t="shared" si="2"/>
        <v>148100.29894099847</v>
      </c>
      <c r="Y17" s="341">
        <f t="shared" si="2"/>
        <v>150463.51352559804</v>
      </c>
      <c r="Z17" s="341">
        <f t="shared" si="2"/>
        <v>148219.89138992631</v>
      </c>
      <c r="AA17" s="341">
        <f t="shared" si="2"/>
        <v>147861.69207531968</v>
      </c>
      <c r="AB17" s="342">
        <f t="shared" si="2"/>
        <v>150586.95465393792</v>
      </c>
      <c r="AC17" s="340">
        <f t="shared" si="3"/>
        <v>1315.5426523032365</v>
      </c>
      <c r="AD17" s="341">
        <f t="shared" si="3"/>
        <v>1302.891763151827</v>
      </c>
      <c r="AE17" s="341">
        <f t="shared" si="3"/>
        <v>1344.6148549924255</v>
      </c>
      <c r="AF17" s="341">
        <f t="shared" si="3"/>
        <v>1304.9875380003941</v>
      </c>
      <c r="AG17" s="341">
        <f t="shared" si="3"/>
        <v>1298.7153311336297</v>
      </c>
      <c r="AH17" s="342">
        <f t="shared" si="3"/>
        <v>1346.8121452529158</v>
      </c>
      <c r="AI17" s="343">
        <f t="shared" si="5"/>
        <v>1318.927380805738</v>
      </c>
      <c r="AJ17" s="344">
        <f t="shared" si="4"/>
        <v>32.973184520143448</v>
      </c>
      <c r="AK17" s="345">
        <f t="shared" si="6"/>
        <v>8.8513357524712503E-3</v>
      </c>
      <c r="AL17" s="315">
        <f>'Data Sources'!I10</f>
        <v>121</v>
      </c>
      <c r="AM17" s="346">
        <f t="shared" si="7"/>
        <v>5.1775780915703826E-2</v>
      </c>
      <c r="AN17" s="347">
        <f>'CostData&amp;Analysis'!M15/AI17</f>
        <v>0.13369449743746362</v>
      </c>
    </row>
    <row r="18" spans="1:40">
      <c r="A18" s="315">
        <v>50</v>
      </c>
      <c r="B18" s="332">
        <f t="shared" si="8"/>
        <v>0.8</v>
      </c>
      <c r="C18" s="333">
        <f t="shared" si="8"/>
        <v>5592</v>
      </c>
      <c r="D18" s="334">
        <v>7.0000000000000001E-3</v>
      </c>
      <c r="E18" s="335">
        <f>'Motor Efficiencies'!C11*'Data Sources'!$D11+'Motor Efficiencies'!C36*'Data Sources'!$F11+'Motor Efficiencies'!C61*'Data Sources'!$H11</f>
        <v>0.90885436893203886</v>
      </c>
      <c r="F18" s="336">
        <f>'Motor Efficiencies'!D11*'Data Sources'!$D11+'Motor Efficiencies'!D36*'Data Sources'!$F11+'Motor Efficiencies'!D61*'Data Sources'!$H11</f>
        <v>0.91633009708737878</v>
      </c>
      <c r="G18" s="336">
        <f>'Motor Efficiencies'!E11*'Data Sources'!$D11+'Motor Efficiencies'!E36*'Data Sources'!$F11+'Motor Efficiencies'!E61*'Data Sources'!$H11</f>
        <v>0.90212621359223311</v>
      </c>
      <c r="H18" s="336">
        <f>'Motor Efficiencies'!F11*'Data Sources'!$D11+'Motor Efficiencies'!F36*'Data Sources'!$F11+'Motor Efficiencies'!F61*'Data Sources'!$H11</f>
        <v>0.91505825242718453</v>
      </c>
      <c r="I18" s="336">
        <f>'Motor Efficiencies'!G11*'Data Sources'!$D11+'Motor Efficiencies'!G36*'Data Sources'!$F11+'Motor Efficiencies'!G61*'Data Sources'!$H11</f>
        <v>0.92322330097087379</v>
      </c>
      <c r="J18" s="337">
        <f>'Motor Efficiencies'!H11*'Data Sources'!$D11+'Motor Efficiencies'!H36*'Data Sources'!$F11+'Motor Efficiencies'!H61*'Data Sources'!$H11</f>
        <v>0.90143689320388354</v>
      </c>
      <c r="K18" s="338">
        <f t="shared" si="0"/>
        <v>0.90185436893203885</v>
      </c>
      <c r="L18" s="334">
        <f t="shared" si="0"/>
        <v>0.90933009708737877</v>
      </c>
      <c r="M18" s="334">
        <f t="shared" si="0"/>
        <v>0.8951262135922331</v>
      </c>
      <c r="N18" s="334">
        <f t="shared" si="0"/>
        <v>0.90805825242718452</v>
      </c>
      <c r="O18" s="334">
        <f t="shared" si="0"/>
        <v>0.91622330097087379</v>
      </c>
      <c r="P18" s="339">
        <f t="shared" si="0"/>
        <v>0.89443689320388353</v>
      </c>
      <c r="Q18" s="340">
        <f t="shared" si="1"/>
        <v>183599.57954108447</v>
      </c>
      <c r="R18" s="341">
        <f t="shared" si="1"/>
        <v>182101.71261469345</v>
      </c>
      <c r="S18" s="341">
        <f t="shared" si="1"/>
        <v>184968.88515804088</v>
      </c>
      <c r="T18" s="341">
        <f t="shared" si="1"/>
        <v>182354.81681891967</v>
      </c>
      <c r="U18" s="341">
        <f t="shared" si="1"/>
        <v>180742.05863795063</v>
      </c>
      <c r="V18" s="342">
        <f t="shared" si="1"/>
        <v>185110.32914009993</v>
      </c>
      <c r="W18" s="340">
        <f t="shared" si="2"/>
        <v>185024.64006200814</v>
      </c>
      <c r="X18" s="341">
        <f t="shared" si="2"/>
        <v>183503.52697494152</v>
      </c>
      <c r="Y18" s="341">
        <f t="shared" si="2"/>
        <v>186415.36519230349</v>
      </c>
      <c r="Z18" s="341">
        <f t="shared" si="2"/>
        <v>183760.54570725968</v>
      </c>
      <c r="AA18" s="341">
        <f t="shared" si="2"/>
        <v>182122.93861461675</v>
      </c>
      <c r="AB18" s="342">
        <f t="shared" si="2"/>
        <v>186559.03090299261</v>
      </c>
      <c r="AC18" s="340">
        <f t="shared" si="3"/>
        <v>1425.0605209236674</v>
      </c>
      <c r="AD18" s="341">
        <f t="shared" si="3"/>
        <v>1401.8143602480704</v>
      </c>
      <c r="AE18" s="341">
        <f t="shared" si="3"/>
        <v>1446.4800342626113</v>
      </c>
      <c r="AF18" s="341">
        <f t="shared" si="3"/>
        <v>1405.7288883400033</v>
      </c>
      <c r="AG18" s="341">
        <f t="shared" si="3"/>
        <v>1380.879976666125</v>
      </c>
      <c r="AH18" s="342">
        <f t="shared" si="3"/>
        <v>1448.7017628926842</v>
      </c>
      <c r="AI18" s="343">
        <f t="shared" si="5"/>
        <v>1418.1109238888603</v>
      </c>
      <c r="AJ18" s="344">
        <f t="shared" si="4"/>
        <v>28.362218477777205</v>
      </c>
      <c r="AK18" s="345">
        <f t="shared" si="6"/>
        <v>7.6835585592707825E-3</v>
      </c>
      <c r="AL18" s="315">
        <f>'Data Sources'!I11</f>
        <v>103</v>
      </c>
      <c r="AM18" s="346">
        <f t="shared" si="7"/>
        <v>4.407359863072309E-2</v>
      </c>
      <c r="AN18" s="347">
        <f>'CostData&amp;Analysis'!M16/AI18</f>
        <v>0.13656665596762912</v>
      </c>
    </row>
    <row r="19" spans="1:40">
      <c r="A19" s="315">
        <v>60</v>
      </c>
      <c r="B19" s="332">
        <f>'Data Sources'!C70</f>
        <v>0.78</v>
      </c>
      <c r="C19" s="333">
        <f>'Data Sources'!I40</f>
        <v>5829</v>
      </c>
      <c r="D19" s="334">
        <v>6.0000000000000001E-3</v>
      </c>
      <c r="E19" s="335">
        <f>'Motor Efficiencies'!C12*'Data Sources'!$D12+'Motor Efficiencies'!C37*'Data Sources'!$F12+'Motor Efficiencies'!C62*'Data Sources'!$H12</f>
        <v>0.91328378378378383</v>
      </c>
      <c r="F19" s="336">
        <f>'Motor Efficiencies'!D12*'Data Sources'!$D12+'Motor Efficiencies'!D37*'Data Sources'!$F12+'Motor Efficiencies'!D62*'Data Sources'!$H12</f>
        <v>0.91760810810810822</v>
      </c>
      <c r="G19" s="336">
        <f>'Motor Efficiencies'!E12*'Data Sources'!$D12+'Motor Efficiencies'!E37*'Data Sources'!$F12+'Motor Efficiencies'!E62*'Data Sources'!$H12</f>
        <v>0.90881081081081083</v>
      </c>
      <c r="H19" s="336">
        <f>'Motor Efficiencies'!F12*'Data Sources'!$D12+'Motor Efficiencies'!F37*'Data Sources'!$F12+'Motor Efficiencies'!F62*'Data Sources'!$H12</f>
        <v>0.91328378378378383</v>
      </c>
      <c r="I19" s="336">
        <f>'Motor Efficiencies'!G12*'Data Sources'!$D12+'Motor Efficiencies'!G37*'Data Sources'!$F12+'Motor Efficiencies'!G62*'Data Sources'!$H12</f>
        <v>0.92172972972972977</v>
      </c>
      <c r="J19" s="337">
        <f>'Motor Efficiencies'!H12*'Data Sources'!$D12+'Motor Efficiencies'!H37*'Data Sources'!$F12+'Motor Efficiencies'!H62*'Data Sources'!$H12</f>
        <v>0.90056756756756762</v>
      </c>
      <c r="K19" s="338">
        <f t="shared" si="0"/>
        <v>0.90728378378378383</v>
      </c>
      <c r="L19" s="334">
        <f t="shared" si="0"/>
        <v>0.91160810810810822</v>
      </c>
      <c r="M19" s="334">
        <f t="shared" si="0"/>
        <v>0.90281081081081083</v>
      </c>
      <c r="N19" s="334">
        <f t="shared" si="0"/>
        <v>0.90728378378378383</v>
      </c>
      <c r="O19" s="334">
        <f t="shared" si="0"/>
        <v>0.91572972972972977</v>
      </c>
      <c r="P19" s="339">
        <f t="shared" si="0"/>
        <v>0.89456756756756761</v>
      </c>
      <c r="Q19" s="340">
        <f t="shared" si="1"/>
        <v>222829.65581285232</v>
      </c>
      <c r="R19" s="341">
        <f t="shared" si="1"/>
        <v>221779.54771954106</v>
      </c>
      <c r="S19" s="341">
        <f t="shared" si="1"/>
        <v>223926.37585201924</v>
      </c>
      <c r="T19" s="341">
        <f t="shared" si="1"/>
        <v>222829.65581285232</v>
      </c>
      <c r="U19" s="341">
        <f t="shared" si="1"/>
        <v>220787.83469387752</v>
      </c>
      <c r="V19" s="342">
        <f t="shared" si="1"/>
        <v>225976.06057441252</v>
      </c>
      <c r="W19" s="340">
        <f t="shared" si="2"/>
        <v>224303.26082902635</v>
      </c>
      <c r="X19" s="341">
        <f t="shared" si="2"/>
        <v>223239.25093464175</v>
      </c>
      <c r="Y19" s="341">
        <f t="shared" si="2"/>
        <v>225414.57054244998</v>
      </c>
      <c r="Z19" s="341">
        <f t="shared" si="2"/>
        <v>224303.26082902635</v>
      </c>
      <c r="AA19" s="341">
        <f t="shared" si="2"/>
        <v>222234.4700548964</v>
      </c>
      <c r="AB19" s="342">
        <f t="shared" si="2"/>
        <v>227491.71619686391</v>
      </c>
      <c r="AC19" s="340">
        <f t="shared" si="3"/>
        <v>1473.6050161740277</v>
      </c>
      <c r="AD19" s="341">
        <f t="shared" si="3"/>
        <v>1459.7032151006861</v>
      </c>
      <c r="AE19" s="341">
        <f t="shared" si="3"/>
        <v>1488.1946904307406</v>
      </c>
      <c r="AF19" s="341">
        <f t="shared" si="3"/>
        <v>1473.6050161740277</v>
      </c>
      <c r="AG19" s="341">
        <f t="shared" si="3"/>
        <v>1446.6353610188817</v>
      </c>
      <c r="AH19" s="342">
        <f t="shared" si="3"/>
        <v>1515.6556224513915</v>
      </c>
      <c r="AI19" s="343">
        <f t="shared" si="5"/>
        <v>1476.2331535582925</v>
      </c>
      <c r="AJ19" s="344">
        <f t="shared" si="4"/>
        <v>24.60388589263821</v>
      </c>
      <c r="AK19" s="345">
        <f t="shared" si="6"/>
        <v>6.575714551044021E-3</v>
      </c>
      <c r="AL19" s="315">
        <f>'Data Sources'!I12</f>
        <v>74</v>
      </c>
      <c r="AM19" s="346">
        <f t="shared" si="7"/>
        <v>3.1664527171587464E-2</v>
      </c>
      <c r="AN19" s="347">
        <f>'CostData&amp;Analysis'!M17/AI19</f>
        <v>0.16031794577720226</v>
      </c>
    </row>
    <row r="20" spans="1:40">
      <c r="A20" s="315">
        <v>75</v>
      </c>
      <c r="B20" s="332">
        <f>B19</f>
        <v>0.78</v>
      </c>
      <c r="C20" s="333">
        <f>C19</f>
        <v>5829</v>
      </c>
      <c r="D20" s="334">
        <v>5.0000000000000001E-3</v>
      </c>
      <c r="E20" s="335">
        <f>'Motor Efficiencies'!C13*'Data Sources'!$D13+'Motor Efficiencies'!C38*'Data Sources'!$F13+'Motor Efficiencies'!C63*'Data Sources'!$H13</f>
        <v>0.91963675213675222</v>
      </c>
      <c r="F20" s="336">
        <f>'Motor Efficiencies'!D13*'Data Sources'!$D13+'Motor Efficiencies'!D38*'Data Sources'!$F13+'Motor Efficiencies'!D63*'Data Sources'!$H13</f>
        <v>0.9235427350427351</v>
      </c>
      <c r="G20" s="336">
        <f>'Motor Efficiencies'!E13*'Data Sources'!$D13+'Motor Efficiencies'!E38*'Data Sources'!$F13+'Motor Efficiencies'!E63*'Data Sources'!$H13</f>
        <v>0.9091111111111112</v>
      </c>
      <c r="H20" s="336">
        <f>'Motor Efficiencies'!F13*'Data Sources'!$D13+'Motor Efficiencies'!F38*'Data Sources'!$F13+'Motor Efficiencies'!F63*'Data Sources'!$H13</f>
        <v>0.92017521367521371</v>
      </c>
      <c r="I20" s="336">
        <f>'Motor Efficiencies'!G13*'Data Sources'!$D13+'Motor Efficiencies'!G38*'Data Sources'!$F13+'Motor Efficiencies'!G63*'Data Sources'!$H13</f>
        <v>0.92213247863247871</v>
      </c>
      <c r="J20" s="337">
        <f>'Motor Efficiencies'!H13*'Data Sources'!$D13+'Motor Efficiencies'!H38*'Data Sources'!$F13+'Motor Efficiencies'!H63*'Data Sources'!$H13</f>
        <v>0.91074358974358982</v>
      </c>
      <c r="K20" s="338">
        <f t="shared" si="0"/>
        <v>0.91463675213675222</v>
      </c>
      <c r="L20" s="334">
        <f t="shared" si="0"/>
        <v>0.91854273504273509</v>
      </c>
      <c r="M20" s="334">
        <f t="shared" si="0"/>
        <v>0.9041111111111112</v>
      </c>
      <c r="N20" s="334">
        <f t="shared" si="0"/>
        <v>0.91517521367521371</v>
      </c>
      <c r="O20" s="334">
        <f t="shared" si="0"/>
        <v>0.91713247863247871</v>
      </c>
      <c r="P20" s="339">
        <f t="shared" si="0"/>
        <v>0.90574358974358982</v>
      </c>
      <c r="Q20" s="340">
        <f t="shared" si="1"/>
        <v>276612.90004879294</v>
      </c>
      <c r="R20" s="341">
        <f t="shared" si="1"/>
        <v>275443.00804686529</v>
      </c>
      <c r="S20" s="341">
        <f t="shared" si="1"/>
        <v>279815.50977756048</v>
      </c>
      <c r="T20" s="341">
        <f t="shared" si="1"/>
        <v>276451.03369388031</v>
      </c>
      <c r="U20" s="341">
        <f t="shared" si="1"/>
        <v>275864.25475138915</v>
      </c>
      <c r="V20" s="342">
        <f t="shared" si="1"/>
        <v>279313.94946366735</v>
      </c>
      <c r="W20" s="340">
        <f t="shared" si="2"/>
        <v>278125.04626095085</v>
      </c>
      <c r="X20" s="341">
        <f t="shared" si="2"/>
        <v>276942.35585910425</v>
      </c>
      <c r="Y20" s="341">
        <f t="shared" si="2"/>
        <v>281362.97173405433</v>
      </c>
      <c r="Z20" s="341">
        <f t="shared" si="2"/>
        <v>277961.40585848305</v>
      </c>
      <c r="AA20" s="341">
        <f t="shared" si="2"/>
        <v>277368.20462329162</v>
      </c>
      <c r="AB20" s="342">
        <f t="shared" si="2"/>
        <v>280855.85355565621</v>
      </c>
      <c r="AC20" s="340">
        <f t="shared" si="3"/>
        <v>1512.1462121579098</v>
      </c>
      <c r="AD20" s="341">
        <f t="shared" si="3"/>
        <v>1499.3478122389643</v>
      </c>
      <c r="AE20" s="341">
        <f t="shared" si="3"/>
        <v>1547.4619564938475</v>
      </c>
      <c r="AF20" s="341">
        <f t="shared" si="3"/>
        <v>1510.3721646027407</v>
      </c>
      <c r="AG20" s="341">
        <f t="shared" si="3"/>
        <v>1503.9498719024705</v>
      </c>
      <c r="AH20" s="342">
        <f t="shared" si="3"/>
        <v>1541.9040919888648</v>
      </c>
      <c r="AI20" s="343">
        <f t="shared" si="5"/>
        <v>1519.1970182307996</v>
      </c>
      <c r="AJ20" s="344">
        <f t="shared" si="4"/>
        <v>20.255960243077329</v>
      </c>
      <c r="AK20" s="345">
        <f t="shared" si="6"/>
        <v>5.4496567011317896E-3</v>
      </c>
      <c r="AL20" s="315">
        <f>'Data Sources'!I13</f>
        <v>234</v>
      </c>
      <c r="AM20" s="346">
        <f t="shared" si="7"/>
        <v>0.10012836970474955</v>
      </c>
      <c r="AN20" s="347">
        <f>'CostData&amp;Analysis'!M18/AI20</f>
        <v>0.17245952753719559</v>
      </c>
    </row>
    <row r="21" spans="1:40">
      <c r="A21" s="315">
        <v>100</v>
      </c>
      <c r="B21" s="332">
        <f>B20</f>
        <v>0.78</v>
      </c>
      <c r="C21" s="333">
        <f>C20</f>
        <v>5829</v>
      </c>
      <c r="D21" s="334">
        <v>5.0000000000000001E-3</v>
      </c>
      <c r="E21" s="335">
        <f>'Motor Efficiencies'!C14*'Data Sources'!$D14+'Motor Efficiencies'!C39*'Data Sources'!$F14+'Motor Efficiencies'!C64*'Data Sources'!$H14</f>
        <v>0.92757485029940123</v>
      </c>
      <c r="F21" s="336">
        <f>'Motor Efficiencies'!D14*'Data Sources'!$D14+'Motor Efficiencies'!D39*'Data Sources'!$F14+'Motor Efficiencies'!D64*'Data Sources'!$H14</f>
        <v>0.92714371257485029</v>
      </c>
      <c r="G21" s="336">
        <f>'Motor Efficiencies'!E14*'Data Sources'!$D14+'Motor Efficiencies'!E39*'Data Sources'!$F14+'Motor Efficiencies'!E64*'Data Sources'!$H14</f>
        <v>0.91167065868263486</v>
      </c>
      <c r="H21" s="336">
        <f>'Motor Efficiencies'!F14*'Data Sources'!$D14+'Motor Efficiencies'!F39*'Data Sources'!$F14+'Motor Efficiencies'!F64*'Data Sources'!$H14</f>
        <v>0.92149101796407196</v>
      </c>
      <c r="I21" s="336">
        <f>'Motor Efficiencies'!G14*'Data Sources'!$D14+'Motor Efficiencies'!G39*'Data Sources'!$F14+'Motor Efficiencies'!G64*'Data Sources'!$H14</f>
        <v>0.92929341317365277</v>
      </c>
      <c r="J21" s="337">
        <f>'Motor Efficiencies'!H14*'Data Sources'!$D14+'Motor Efficiencies'!H39*'Data Sources'!$F14+'Motor Efficiencies'!H64*'Data Sources'!$H14</f>
        <v>0.9160359281437126</v>
      </c>
      <c r="K21" s="338">
        <f t="shared" si="0"/>
        <v>0.92257485029940123</v>
      </c>
      <c r="L21" s="334">
        <f t="shared" si="0"/>
        <v>0.92214371257485028</v>
      </c>
      <c r="M21" s="334">
        <f t="shared" si="0"/>
        <v>0.90667065868263486</v>
      </c>
      <c r="N21" s="334">
        <f t="shared" si="0"/>
        <v>0.91649101796407195</v>
      </c>
      <c r="O21" s="334">
        <f t="shared" si="0"/>
        <v>0.92429341317365277</v>
      </c>
      <c r="P21" s="339">
        <f t="shared" si="0"/>
        <v>0.91103592814371259</v>
      </c>
      <c r="Q21" s="340">
        <f t="shared" si="1"/>
        <v>365660.89722087723</v>
      </c>
      <c r="R21" s="341">
        <f t="shared" si="1"/>
        <v>365830.9358082579</v>
      </c>
      <c r="S21" s="341">
        <f t="shared" si="1"/>
        <v>372039.89046890283</v>
      </c>
      <c r="T21" s="341">
        <f t="shared" si="1"/>
        <v>368075.04944472952</v>
      </c>
      <c r="U21" s="341">
        <f t="shared" si="1"/>
        <v>364984.67243156856</v>
      </c>
      <c r="V21" s="342">
        <f t="shared" si="1"/>
        <v>370266.97488527757</v>
      </c>
      <c r="W21" s="340">
        <f t="shared" si="2"/>
        <v>367642.63830726291</v>
      </c>
      <c r="X21" s="341">
        <f t="shared" si="2"/>
        <v>367814.52540942084</v>
      </c>
      <c r="Y21" s="341">
        <f t="shared" si="2"/>
        <v>374091.5720078724</v>
      </c>
      <c r="Z21" s="341">
        <f t="shared" si="2"/>
        <v>370083.11631188984</v>
      </c>
      <c r="AA21" s="341">
        <f t="shared" si="2"/>
        <v>366959.07075156935</v>
      </c>
      <c r="AB21" s="342">
        <f t="shared" si="2"/>
        <v>372299.09548253944</v>
      </c>
      <c r="AC21" s="340">
        <f t="shared" si="3"/>
        <v>1981.7410863856785</v>
      </c>
      <c r="AD21" s="341">
        <f t="shared" si="3"/>
        <v>1983.5896011629375</v>
      </c>
      <c r="AE21" s="341">
        <f t="shared" si="3"/>
        <v>2051.6815389695694</v>
      </c>
      <c r="AF21" s="341">
        <f t="shared" si="3"/>
        <v>2008.0668671603198</v>
      </c>
      <c r="AG21" s="341">
        <f t="shared" si="3"/>
        <v>1974.3983200007933</v>
      </c>
      <c r="AH21" s="342">
        <f t="shared" si="3"/>
        <v>2032.1205972618773</v>
      </c>
      <c r="AI21" s="343">
        <f t="shared" si="5"/>
        <v>2005.2663351568626</v>
      </c>
      <c r="AJ21" s="344">
        <f t="shared" si="4"/>
        <v>20.052663351568626</v>
      </c>
      <c r="AK21" s="345">
        <f t="shared" si="6"/>
        <v>5.4223498739783558E-3</v>
      </c>
      <c r="AL21" s="315">
        <f>'Data Sources'!I14</f>
        <v>167</v>
      </c>
      <c r="AM21" s="346">
        <f t="shared" si="7"/>
        <v>7.1459135643987926E-2</v>
      </c>
      <c r="AN21" s="347">
        <f>'CostData&amp;Analysis'!M19/AI21</f>
        <v>0.1540942440325905</v>
      </c>
    </row>
    <row r="22" spans="1:40">
      <c r="A22" s="315">
        <v>125</v>
      </c>
      <c r="B22" s="348">
        <f>'Data Sources'!C71</f>
        <v>0.8</v>
      </c>
      <c r="C22" s="333">
        <f>'Data Sources'!I41</f>
        <v>5922</v>
      </c>
      <c r="D22" s="334">
        <v>5.0000000000000001E-3</v>
      </c>
      <c r="E22" s="335">
        <f>'Motor Efficiencies'!C15*'Data Sources'!$D15+'Motor Efficiencies'!C40*'Data Sources'!$F15+'Motor Efficiencies'!C65*'Data Sources'!$H15</f>
        <v>0.92623893805309732</v>
      </c>
      <c r="F22" s="336">
        <f>'Motor Efficiencies'!D15*'Data Sources'!$D15+'Motor Efficiencies'!D40*'Data Sources'!$F15+'Motor Efficiencies'!D65*'Data Sources'!$H15</f>
        <v>0.9287345132743362</v>
      </c>
      <c r="G22" s="336">
        <f>'Motor Efficiencies'!E15*'Data Sources'!$D15+'Motor Efficiencies'!E40*'Data Sources'!$F15+'Motor Efficiencies'!E65*'Data Sources'!$H15</f>
        <v>0.91852212389380528</v>
      </c>
      <c r="H22" s="336">
        <f>'Motor Efficiencies'!F15*'Data Sources'!$D15+'Motor Efficiencies'!F40*'Data Sources'!$F15+'Motor Efficiencies'!F65*'Data Sources'!$H15</f>
        <v>0.92699115044247782</v>
      </c>
      <c r="I22" s="336">
        <f>'Motor Efficiencies'!G15*'Data Sources'!$D15+'Motor Efficiencies'!G40*'Data Sources'!$F15+'Motor Efficiencies'!G65*'Data Sources'!$H15</f>
        <v>0.9287345132743362</v>
      </c>
      <c r="J22" s="337">
        <f>'Motor Efficiencies'!H15*'Data Sources'!$D15+'Motor Efficiencies'!H40*'Data Sources'!$F15+'Motor Efficiencies'!H65*'Data Sources'!$H15</f>
        <v>0.91849557522123892</v>
      </c>
      <c r="K22" s="338">
        <f t="shared" si="0"/>
        <v>0.92123893805309731</v>
      </c>
      <c r="L22" s="334">
        <f t="shared" si="0"/>
        <v>0.9237345132743362</v>
      </c>
      <c r="M22" s="334">
        <f t="shared" si="0"/>
        <v>0.91352212389380527</v>
      </c>
      <c r="N22" s="334">
        <f t="shared" si="0"/>
        <v>0.92199115044247781</v>
      </c>
      <c r="O22" s="334">
        <f t="shared" si="0"/>
        <v>0.9237345132743362</v>
      </c>
      <c r="P22" s="339">
        <f t="shared" si="0"/>
        <v>0.91349557522123892</v>
      </c>
      <c r="Q22" s="340">
        <f t="shared" si="1"/>
        <v>476962.45736397081</v>
      </c>
      <c r="R22" s="341">
        <f t="shared" si="1"/>
        <v>475680.8255595683</v>
      </c>
      <c r="S22" s="341">
        <f t="shared" si="1"/>
        <v>480969.57983679062</v>
      </c>
      <c r="T22" s="341">
        <f t="shared" si="1"/>
        <v>476575.42338902154</v>
      </c>
      <c r="U22" s="341">
        <f t="shared" si="1"/>
        <v>475680.8255595683</v>
      </c>
      <c r="V22" s="342">
        <f t="shared" si="1"/>
        <v>480983.48203102429</v>
      </c>
      <c r="W22" s="340">
        <f t="shared" si="2"/>
        <v>479551.15850144101</v>
      </c>
      <c r="X22" s="341">
        <f t="shared" si="2"/>
        <v>478255.59579237807</v>
      </c>
      <c r="Y22" s="341">
        <f t="shared" si="2"/>
        <v>483602.08083078242</v>
      </c>
      <c r="Z22" s="341">
        <f t="shared" si="2"/>
        <v>479159.91361520387</v>
      </c>
      <c r="AA22" s="341">
        <f t="shared" si="2"/>
        <v>478255.59579237807</v>
      </c>
      <c r="AB22" s="342">
        <f t="shared" si="2"/>
        <v>483616.13562605972</v>
      </c>
      <c r="AC22" s="340">
        <f t="shared" si="3"/>
        <v>2588.7011374701979</v>
      </c>
      <c r="AD22" s="341">
        <f t="shared" si="3"/>
        <v>2574.7702328097657</v>
      </c>
      <c r="AE22" s="341">
        <f t="shared" si="3"/>
        <v>2632.5009939917945</v>
      </c>
      <c r="AF22" s="341">
        <f t="shared" si="3"/>
        <v>2584.4902261823299</v>
      </c>
      <c r="AG22" s="341">
        <f t="shared" si="3"/>
        <v>2574.7702328097657</v>
      </c>
      <c r="AH22" s="342">
        <f t="shared" si="3"/>
        <v>2632.65359503543</v>
      </c>
      <c r="AI22" s="343">
        <f t="shared" si="5"/>
        <v>2597.9810697165472</v>
      </c>
      <c r="AJ22" s="344">
        <f t="shared" si="4"/>
        <v>20.783848557732377</v>
      </c>
      <c r="AK22" s="345">
        <f t="shared" si="6"/>
        <v>5.4078779858946205E-3</v>
      </c>
      <c r="AL22" s="315">
        <f>'Data Sources'!I15</f>
        <v>113</v>
      </c>
      <c r="AM22" s="346">
        <f t="shared" si="7"/>
        <v>4.835258878904572E-2</v>
      </c>
      <c r="AN22" s="347">
        <f>'CostData&amp;Analysis'!M20/AI22</f>
        <v>0.12856136786109881</v>
      </c>
    </row>
    <row r="23" spans="1:40">
      <c r="A23" s="315">
        <v>150</v>
      </c>
      <c r="B23" s="348">
        <f>B22</f>
        <v>0.8</v>
      </c>
      <c r="C23" s="333">
        <f>C22</f>
        <v>5922</v>
      </c>
      <c r="D23" s="334">
        <v>5.0000000000000001E-3</v>
      </c>
      <c r="E23" s="335">
        <f>'Motor Efficiencies'!C16*'Data Sources'!$D16+'Motor Efficiencies'!C41*'Data Sources'!$F16+'Motor Efficiencies'!C66*'Data Sources'!$H16</f>
        <v>0.93</v>
      </c>
      <c r="F23" s="336">
        <f>'Motor Efficiencies'!D16*'Data Sources'!$D16+'Motor Efficiencies'!D41*'Data Sources'!$F16+'Motor Efficiencies'!D66*'Data Sources'!$H16</f>
        <v>0.9325485714285715</v>
      </c>
      <c r="G23" s="336">
        <f>'Motor Efficiencies'!E16*'Data Sources'!$D16+'Motor Efficiencies'!E41*'Data Sources'!$F16+'Motor Efficiencies'!E66*'Data Sources'!$H16</f>
        <v>0.92086285714285721</v>
      </c>
      <c r="H23" s="336">
        <f>'Motor Efficiencies'!F16*'Data Sources'!$D16+'Motor Efficiencies'!F41*'Data Sources'!$F16+'Motor Efficiencies'!F66*'Data Sources'!$H16</f>
        <v>0.93496571428571429</v>
      </c>
      <c r="I23" s="336">
        <f>'Motor Efficiencies'!G16*'Data Sources'!$D16+'Motor Efficiencies'!G41*'Data Sources'!$F16+'Motor Efficiencies'!G66*'Data Sources'!$H16</f>
        <v>0.93415999999999999</v>
      </c>
      <c r="J23" s="337">
        <f>'Motor Efficiencies'!H16*'Data Sources'!$D16+'Motor Efficiencies'!H41*'Data Sources'!$F16+'Motor Efficiencies'!H66*'Data Sources'!$H16</f>
        <v>0.92100000000000004</v>
      </c>
      <c r="K23" s="338">
        <f t="shared" si="0"/>
        <v>0.92500000000000004</v>
      </c>
      <c r="L23" s="334">
        <f t="shared" si="0"/>
        <v>0.9275485714285715</v>
      </c>
      <c r="M23" s="334">
        <f t="shared" si="0"/>
        <v>0.9158628571428572</v>
      </c>
      <c r="N23" s="334">
        <f t="shared" si="0"/>
        <v>0.92996571428571428</v>
      </c>
      <c r="O23" s="334">
        <f t="shared" si="0"/>
        <v>0.92915999999999999</v>
      </c>
      <c r="P23" s="339">
        <f t="shared" si="0"/>
        <v>0.91600000000000004</v>
      </c>
      <c r="Q23" s="340">
        <f t="shared" si="1"/>
        <v>570040.25806451612</v>
      </c>
      <c r="R23" s="341">
        <f t="shared" si="1"/>
        <v>568482.38927424687</v>
      </c>
      <c r="S23" s="341">
        <f t="shared" si="1"/>
        <v>575696.40895805799</v>
      </c>
      <c r="T23" s="341">
        <f t="shared" si="1"/>
        <v>567012.70634828485</v>
      </c>
      <c r="U23" s="341">
        <f t="shared" si="1"/>
        <v>567501.75558790797</v>
      </c>
      <c r="V23" s="342">
        <f t="shared" si="1"/>
        <v>575610.68403908808</v>
      </c>
      <c r="W23" s="340">
        <f t="shared" si="2"/>
        <v>573121.55675675673</v>
      </c>
      <c r="X23" s="341">
        <f t="shared" si="2"/>
        <v>571546.82388600369</v>
      </c>
      <c r="Y23" s="341">
        <f t="shared" si="2"/>
        <v>578839.32716064784</v>
      </c>
      <c r="Z23" s="341">
        <f t="shared" si="2"/>
        <v>570061.27414835582</v>
      </c>
      <c r="AA23" s="341">
        <f t="shared" si="2"/>
        <v>570555.5986051918</v>
      </c>
      <c r="AB23" s="342">
        <f t="shared" si="2"/>
        <v>578752.66375545855</v>
      </c>
      <c r="AC23" s="340">
        <f t="shared" si="3"/>
        <v>3081.2986922406126</v>
      </c>
      <c r="AD23" s="341">
        <f t="shared" si="3"/>
        <v>3064.4346117568202</v>
      </c>
      <c r="AE23" s="341">
        <f t="shared" si="3"/>
        <v>3142.9182025898481</v>
      </c>
      <c r="AF23" s="341">
        <f t="shared" si="3"/>
        <v>3048.567800070974</v>
      </c>
      <c r="AG23" s="341">
        <f t="shared" si="3"/>
        <v>3053.8430172838271</v>
      </c>
      <c r="AH23" s="342">
        <f t="shared" si="3"/>
        <v>3141.9797163704643</v>
      </c>
      <c r="AI23" s="343">
        <f t="shared" si="5"/>
        <v>3088.8403400520911</v>
      </c>
      <c r="AJ23" s="344">
        <f t="shared" si="4"/>
        <v>20.592268933680607</v>
      </c>
      <c r="AK23" s="345">
        <f t="shared" si="6"/>
        <v>5.3830098272974651E-3</v>
      </c>
      <c r="AL23" s="315">
        <f>'Data Sources'!I16</f>
        <v>175</v>
      </c>
      <c r="AM23" s="346">
        <f t="shared" si="7"/>
        <v>7.4882327770646032E-2</v>
      </c>
      <c r="AN23" s="347">
        <f>'CostData&amp;Analysis'!M21/AI23</f>
        <v>0.13413879894042885</v>
      </c>
    </row>
    <row r="24" spans="1:40">
      <c r="A24" s="315">
        <v>200</v>
      </c>
      <c r="B24" s="348">
        <f>B23</f>
        <v>0.8</v>
      </c>
      <c r="C24" s="333">
        <f>C23</f>
        <v>5922</v>
      </c>
      <c r="D24" s="334">
        <v>5.0000000000000001E-3</v>
      </c>
      <c r="E24" s="335">
        <f>'Motor Efficiencies'!C17*'Data Sources'!$D17+'Motor Efficiencies'!C42*'Data Sources'!$F17+'Motor Efficiencies'!C67*'Data Sources'!$H17</f>
        <v>0.93235915492957755</v>
      </c>
      <c r="F24" s="336">
        <f>'Motor Efficiencies'!D17*'Data Sources'!$D17+'Motor Efficiencies'!D42*'Data Sources'!$F17+'Motor Efficiencies'!D67*'Data Sources'!$H17</f>
        <v>0.93408450704225343</v>
      </c>
      <c r="G24" s="336">
        <f>'Motor Efficiencies'!E17*'Data Sources'!$D17+'Motor Efficiencies'!E42*'Data Sources'!$F17+'Motor Efficiencies'!E67*'Data Sources'!$H17</f>
        <v>0.92088028169014091</v>
      </c>
      <c r="H24" s="336">
        <f>'Motor Efficiencies'!F17*'Data Sources'!$D17+'Motor Efficiencies'!F42*'Data Sources'!$F17+'Motor Efficiencies'!F67*'Data Sources'!$H17</f>
        <v>0.93084507042253528</v>
      </c>
      <c r="I24" s="336">
        <f>'Motor Efficiencies'!G17*'Data Sources'!$D17+'Motor Efficiencies'!G42*'Data Sources'!$F17+'Motor Efficiencies'!G67*'Data Sources'!$H17</f>
        <v>0.93827464788732384</v>
      </c>
      <c r="J24" s="337">
        <f>'Motor Efficiencies'!H17*'Data Sources'!$D17+'Motor Efficiencies'!H42*'Data Sources'!$F17+'Motor Efficiencies'!H67*'Data Sources'!$H17</f>
        <v>0.93799295774647884</v>
      </c>
      <c r="K24" s="338">
        <f t="shared" si="0"/>
        <v>0.92735915492957754</v>
      </c>
      <c r="L24" s="334">
        <f t="shared" si="0"/>
        <v>0.92908450704225343</v>
      </c>
      <c r="M24" s="334">
        <f t="shared" si="0"/>
        <v>0.91588028169014091</v>
      </c>
      <c r="N24" s="334">
        <f t="shared" si="0"/>
        <v>0.92584507042253528</v>
      </c>
      <c r="O24" s="334">
        <f t="shared" si="0"/>
        <v>0.93327464788732384</v>
      </c>
      <c r="P24" s="339">
        <f t="shared" si="0"/>
        <v>0.93299295774647883</v>
      </c>
      <c r="Q24" s="340">
        <f t="shared" si="1"/>
        <v>758130.50825182209</v>
      </c>
      <c r="R24" s="341">
        <f t="shared" si="1"/>
        <v>756730.16164053092</v>
      </c>
      <c r="S24" s="341">
        <f t="shared" si="1"/>
        <v>767580.68779872288</v>
      </c>
      <c r="T24" s="341">
        <f t="shared" si="1"/>
        <v>759363.66046300496</v>
      </c>
      <c r="U24" s="341">
        <f t="shared" si="1"/>
        <v>753350.76098622754</v>
      </c>
      <c r="V24" s="342">
        <f t="shared" si="1"/>
        <v>753577.00093847374</v>
      </c>
      <c r="W24" s="340">
        <f t="shared" si="2"/>
        <v>762218.08588677517</v>
      </c>
      <c r="X24" s="341">
        <f t="shared" si="2"/>
        <v>760802.6122943986</v>
      </c>
      <c r="Y24" s="341">
        <f t="shared" si="2"/>
        <v>771771.0863865288</v>
      </c>
      <c r="Z24" s="341">
        <f t="shared" si="2"/>
        <v>763464.58233817597</v>
      </c>
      <c r="AA24" s="341">
        <f t="shared" si="2"/>
        <v>757386.82241086604</v>
      </c>
      <c r="AB24" s="342">
        <f t="shared" si="2"/>
        <v>757615.49337660882</v>
      </c>
      <c r="AC24" s="340">
        <f t="shared" si="3"/>
        <v>4087.5776349530788</v>
      </c>
      <c r="AD24" s="341">
        <f t="shared" si="3"/>
        <v>4072.4506538676796</v>
      </c>
      <c r="AE24" s="341">
        <f t="shared" si="3"/>
        <v>4190.3985878059175</v>
      </c>
      <c r="AF24" s="341">
        <f t="shared" si="3"/>
        <v>4100.9218751710141</v>
      </c>
      <c r="AG24" s="341">
        <f t="shared" si="3"/>
        <v>4036.0614246384939</v>
      </c>
      <c r="AH24" s="342">
        <f t="shared" si="3"/>
        <v>4038.4924381350866</v>
      </c>
      <c r="AI24" s="343">
        <f t="shared" si="5"/>
        <v>4087.6504357618783</v>
      </c>
      <c r="AJ24" s="344">
        <f t="shared" si="4"/>
        <v>20.438252178809392</v>
      </c>
      <c r="AK24" s="345">
        <f t="shared" si="6"/>
        <v>5.3628942328114932E-3</v>
      </c>
      <c r="AL24" s="315">
        <f>'Data Sources'!I17</f>
        <v>284</v>
      </c>
      <c r="AM24" s="346">
        <f t="shared" si="7"/>
        <v>0.12152332049636269</v>
      </c>
      <c r="AN24" s="347">
        <f>'CostData&amp;Analysis'!M22/AI24</f>
        <v>0.11383882762142356</v>
      </c>
    </row>
    <row r="25" spans="1:40">
      <c r="A25" s="315">
        <v>250</v>
      </c>
      <c r="B25" s="348">
        <f>'Data Sources'!C72</f>
        <v>0.82</v>
      </c>
      <c r="C25" s="333">
        <f>'Data Sources'!I42</f>
        <v>5743</v>
      </c>
      <c r="D25" s="334">
        <v>5.0000000000000001E-3</v>
      </c>
      <c r="E25" s="335">
        <f>'Motor Efficiencies'!C18*'Data Sources'!$D18+'Motor Efficiencies'!C43*'Data Sources'!$F18+'Motor Efficiencies'!C68*'Data Sources'!$H18</f>
        <v>0.94188636363636347</v>
      </c>
      <c r="F25" s="336">
        <f>'Motor Efficiencies'!D18*'Data Sources'!$D18+'Motor Efficiencies'!D43*'Data Sources'!$F18+'Motor Efficiencies'!D68*'Data Sources'!$H18</f>
        <v>0.94495454545454538</v>
      </c>
      <c r="G25" s="336">
        <f>'Motor Efficiencies'!E18*'Data Sources'!$D18+'Motor Efficiencies'!E43*'Data Sources'!$F18+'Motor Efficiencies'!E68*'Data Sources'!$H18</f>
        <v>0.93136363636363639</v>
      </c>
      <c r="H25" s="336">
        <f>'Motor Efficiencies'!F18*'Data Sources'!$D18+'Motor Efficiencies'!F43*'Data Sources'!$F18+'Motor Efficiencies'!F68*'Data Sources'!$H18</f>
        <v>0.94495454545454538</v>
      </c>
      <c r="I25" s="336">
        <f>'Motor Efficiencies'!G18*'Data Sources'!$D18+'Motor Efficiencies'!G43*'Data Sources'!$F18+'Motor Efficiencies'!G68*'Data Sources'!$H18</f>
        <v>0.94336363636363618</v>
      </c>
      <c r="J25" s="337">
        <f>'Motor Efficiencies'!H18*'Data Sources'!$D18+'Motor Efficiencies'!H43*'Data Sources'!$F18+'Motor Efficiencies'!H68*'Data Sources'!$H18</f>
        <v>0.94774999999999987</v>
      </c>
      <c r="K25" s="338">
        <f t="shared" si="0"/>
        <v>0.93688636363636346</v>
      </c>
      <c r="L25" s="334">
        <f t="shared" si="0"/>
        <v>0.93995454545454538</v>
      </c>
      <c r="M25" s="334">
        <f t="shared" si="0"/>
        <v>0.92636363636363639</v>
      </c>
      <c r="N25" s="334">
        <f t="shared" si="0"/>
        <v>0.93995454545454538</v>
      </c>
      <c r="O25" s="334">
        <f t="shared" si="0"/>
        <v>0.93836363636363618</v>
      </c>
      <c r="P25" s="339">
        <f t="shared" si="0"/>
        <v>0.94274999999999987</v>
      </c>
      <c r="Q25" s="340">
        <f t="shared" si="1"/>
        <v>932465.97881427512</v>
      </c>
      <c r="R25" s="341">
        <f t="shared" si="1"/>
        <v>929438.34624080046</v>
      </c>
      <c r="S25" s="341">
        <f t="shared" si="1"/>
        <v>943001.16056612972</v>
      </c>
      <c r="T25" s="341">
        <f t="shared" si="1"/>
        <v>929438.34624080046</v>
      </c>
      <c r="U25" s="341">
        <f t="shared" si="1"/>
        <v>931005.77141755808</v>
      </c>
      <c r="V25" s="342">
        <f t="shared" si="1"/>
        <v>926696.90319177008</v>
      </c>
      <c r="W25" s="340">
        <f t="shared" si="2"/>
        <v>937442.38798728876</v>
      </c>
      <c r="X25" s="341">
        <f t="shared" si="2"/>
        <v>934382.40630591416</v>
      </c>
      <c r="Y25" s="341">
        <f t="shared" si="2"/>
        <v>948090.96074582904</v>
      </c>
      <c r="Z25" s="341">
        <f t="shared" si="2"/>
        <v>934382.40630591416</v>
      </c>
      <c r="AA25" s="341">
        <f t="shared" si="2"/>
        <v>935966.56558806438</v>
      </c>
      <c r="AB25" s="342">
        <f t="shared" si="2"/>
        <v>931611.76345796871</v>
      </c>
      <c r="AC25" s="340">
        <f t="shared" si="3"/>
        <v>4976.4091730136424</v>
      </c>
      <c r="AD25" s="341">
        <f t="shared" si="3"/>
        <v>4944.0600651137065</v>
      </c>
      <c r="AE25" s="341">
        <f t="shared" si="3"/>
        <v>5089.8001796993194</v>
      </c>
      <c r="AF25" s="341">
        <f t="shared" si="3"/>
        <v>4944.0600651137065</v>
      </c>
      <c r="AG25" s="341">
        <f t="shared" si="3"/>
        <v>4960.7941705062985</v>
      </c>
      <c r="AH25" s="342">
        <f t="shared" si="3"/>
        <v>4914.860266198637</v>
      </c>
      <c r="AI25" s="343">
        <f t="shared" si="5"/>
        <v>4971.663986607552</v>
      </c>
      <c r="AJ25" s="344">
        <f t="shared" si="4"/>
        <v>19.886655946430206</v>
      </c>
      <c r="AK25" s="345">
        <f t="shared" si="6"/>
        <v>5.3060546546391226E-3</v>
      </c>
      <c r="AL25" s="315">
        <f>'Data Sources'!I18</f>
        <v>132</v>
      </c>
      <c r="AM25" s="346">
        <f t="shared" si="7"/>
        <v>5.6482670089858716E-2</v>
      </c>
      <c r="AN25" s="347">
        <f>'CostData&amp;Analysis'!M23/AI25</f>
        <v>0.10425751513569637</v>
      </c>
    </row>
    <row r="26" spans="1:40">
      <c r="A26" s="315">
        <v>300</v>
      </c>
      <c r="B26" s="348">
        <f t="shared" ref="B26:C30" si="9">B25</f>
        <v>0.82</v>
      </c>
      <c r="C26" s="333">
        <f t="shared" si="9"/>
        <v>5743</v>
      </c>
      <c r="D26" s="334">
        <v>5.0000000000000001E-3</v>
      </c>
      <c r="E26" s="335">
        <f>'Motor Efficiencies'!C19*'Data Sources'!$D19+'Motor Efficiencies'!C44*'Data Sources'!$F19+'Motor Efficiencies'!C69*'Data Sources'!$H19</f>
        <v>0.94459259259259254</v>
      </c>
      <c r="F26" s="336">
        <f>'Motor Efficiencies'!D19*'Data Sources'!$D19+'Motor Efficiencies'!D44*'Data Sources'!$F19+'Motor Efficiencies'!D69*'Data Sources'!$H19</f>
        <v>0.94671111111111106</v>
      </c>
      <c r="G26" s="336">
        <f>'Motor Efficiencies'!E19*'Data Sources'!$D19+'Motor Efficiencies'!E44*'Data Sources'!$F19+'Motor Efficiencies'!E69*'Data Sources'!$H19</f>
        <v>0.93988888888888888</v>
      </c>
      <c r="H26" s="336">
        <f>'Motor Efficiencies'!F19*'Data Sources'!$D19+'Motor Efficiencies'!F44*'Data Sources'!$F19+'Motor Efficiencies'!F69*'Data Sources'!$H19</f>
        <v>0.94482962962962957</v>
      </c>
      <c r="I26" s="336">
        <f>'Motor Efficiencies'!G19*'Data Sources'!$D19+'Motor Efficiencies'!G44*'Data Sources'!$F19+'Motor Efficiencies'!G69*'Data Sources'!$H19</f>
        <v>0.94506666666666661</v>
      </c>
      <c r="J26" s="337">
        <f>'Motor Efficiencies'!H19*'Data Sources'!$D19+'Motor Efficiencies'!H44*'Data Sources'!$F19+'Motor Efficiencies'!H69*'Data Sources'!$H19</f>
        <v>0.94765185185185186</v>
      </c>
      <c r="K26" s="338">
        <f t="shared" si="0"/>
        <v>0.93959259259259253</v>
      </c>
      <c r="L26" s="334">
        <f t="shared" si="0"/>
        <v>0.94171111111111105</v>
      </c>
      <c r="M26" s="334">
        <f t="shared" si="0"/>
        <v>0.93488888888888888</v>
      </c>
      <c r="N26" s="334">
        <f t="shared" si="0"/>
        <v>0.93982962962962957</v>
      </c>
      <c r="O26" s="334">
        <f t="shared" si="0"/>
        <v>0.94006666666666661</v>
      </c>
      <c r="P26" s="339">
        <f t="shared" si="0"/>
        <v>0.94265185185185185</v>
      </c>
      <c r="Q26" s="340">
        <f t="shared" si="1"/>
        <v>1115753.3906838144</v>
      </c>
      <c r="R26" s="341">
        <f t="shared" si="1"/>
        <v>1113256.5949955401</v>
      </c>
      <c r="S26" s="341">
        <f t="shared" si="1"/>
        <v>1121337.2138550656</v>
      </c>
      <c r="T26" s="341">
        <f t="shared" si="1"/>
        <v>1115473.4726229303</v>
      </c>
      <c r="U26" s="341">
        <f t="shared" si="1"/>
        <v>1115193.6949774267</v>
      </c>
      <c r="V26" s="342">
        <f t="shared" si="1"/>
        <v>1112151.4572471529</v>
      </c>
      <c r="W26" s="340">
        <f t="shared" si="2"/>
        <v>1121690.8224999015</v>
      </c>
      <c r="X26" s="341">
        <f t="shared" si="2"/>
        <v>1119167.412983458</v>
      </c>
      <c r="Y26" s="341">
        <f t="shared" si="2"/>
        <v>1127334.3822201095</v>
      </c>
      <c r="Z26" s="341">
        <f t="shared" si="2"/>
        <v>1121407.9177471097</v>
      </c>
      <c r="AA26" s="341">
        <f t="shared" si="2"/>
        <v>1121125.1556627192</v>
      </c>
      <c r="AB26" s="342">
        <f t="shared" si="2"/>
        <v>1118050.5145452546</v>
      </c>
      <c r="AC26" s="340">
        <f t="shared" si="3"/>
        <v>5937.4318160871044</v>
      </c>
      <c r="AD26" s="341">
        <f t="shared" si="3"/>
        <v>5910.8179879179224</v>
      </c>
      <c r="AE26" s="341">
        <f t="shared" si="3"/>
        <v>5997.1683650438208</v>
      </c>
      <c r="AF26" s="341">
        <f t="shared" si="3"/>
        <v>5934.4451241793577</v>
      </c>
      <c r="AG26" s="341">
        <f t="shared" si="3"/>
        <v>5931.4606852924917</v>
      </c>
      <c r="AH26" s="342">
        <f t="shared" si="3"/>
        <v>5899.0572981017176</v>
      </c>
      <c r="AI26" s="343">
        <f t="shared" si="5"/>
        <v>5935.0635461037355</v>
      </c>
      <c r="AJ26" s="344">
        <f t="shared" si="4"/>
        <v>19.783545153679118</v>
      </c>
      <c r="AK26" s="345">
        <f t="shared" si="6"/>
        <v>5.2922522890085019E-3</v>
      </c>
      <c r="AL26" s="315">
        <f>'Data Sources'!I19</f>
        <v>135</v>
      </c>
      <c r="AM26" s="346">
        <f t="shared" si="7"/>
        <v>5.7766367137355508E-2</v>
      </c>
      <c r="AN26" s="347">
        <f>'CostData&amp;Analysis'!M24/AI26</f>
        <v>0.10513788018489625</v>
      </c>
    </row>
    <row r="27" spans="1:40">
      <c r="A27" s="315">
        <v>350</v>
      </c>
      <c r="B27" s="348">
        <f t="shared" si="9"/>
        <v>0.82</v>
      </c>
      <c r="C27" s="333">
        <f t="shared" si="9"/>
        <v>5743</v>
      </c>
      <c r="D27" s="334">
        <v>5.0000000000000001E-3</v>
      </c>
      <c r="E27" s="335">
        <f>'Motor Efficiencies'!C20*'Data Sources'!$D20+'Motor Efficiencies'!C45*'Data Sources'!$F20+'Motor Efficiencies'!C70*'Data Sources'!$H20</f>
        <v>0.94576829268292673</v>
      </c>
      <c r="F27" s="336">
        <f>'Motor Efficiencies'!D20*'Data Sources'!$D20+'Motor Efficiencies'!D45*'Data Sources'!$F20+'Motor Efficiencies'!D70*'Data Sources'!$H20</f>
        <v>0.94245121951219502</v>
      </c>
      <c r="G27" s="336">
        <f>'Motor Efficiencies'!E20*'Data Sources'!$D20+'Motor Efficiencies'!E45*'Data Sources'!$F20+'Motor Efficiencies'!E70*'Data Sources'!$H20</f>
        <v>0.94302439024390239</v>
      </c>
      <c r="H27" s="336">
        <f>'Motor Efficiencies'!F20*'Data Sources'!$D20+'Motor Efficiencies'!F45*'Data Sources'!$F20+'Motor Efficiencies'!F70*'Data Sources'!$H20</f>
        <v>0.94428048780487794</v>
      </c>
      <c r="I27" s="336">
        <f>'Motor Efficiencies'!G20*'Data Sources'!$D20+'Motor Efficiencies'!G45*'Data Sources'!$F20+'Motor Efficiencies'!G70*'Data Sources'!$H20</f>
        <v>0.94736585365853654</v>
      </c>
      <c r="J27" s="337">
        <f>'Motor Efficiencies'!H20*'Data Sources'!$D20+'Motor Efficiencies'!H45*'Data Sources'!$F20+'Motor Efficiencies'!H70*'Data Sources'!$H20</f>
        <v>0.9479390243902438</v>
      </c>
      <c r="K27" s="338">
        <f t="shared" si="0"/>
        <v>0.94076829268292672</v>
      </c>
      <c r="L27" s="334">
        <f t="shared" si="0"/>
        <v>0.93745121951219501</v>
      </c>
      <c r="M27" s="334">
        <f t="shared" si="0"/>
        <v>0.93802439024390238</v>
      </c>
      <c r="N27" s="334">
        <f t="shared" si="0"/>
        <v>0.93928048780487794</v>
      </c>
      <c r="O27" s="334">
        <f t="shared" si="0"/>
        <v>0.94236585365853653</v>
      </c>
      <c r="P27" s="339">
        <f t="shared" si="0"/>
        <v>0.9429390243902438</v>
      </c>
      <c r="Q27" s="340">
        <f t="shared" si="1"/>
        <v>1300094.1092156335</v>
      </c>
      <c r="R27" s="341">
        <f t="shared" si="1"/>
        <v>1304669.9505958776</v>
      </c>
      <c r="S27" s="341">
        <f t="shared" si="1"/>
        <v>1303876.9714980344</v>
      </c>
      <c r="T27" s="341">
        <f t="shared" si="1"/>
        <v>1302142.5327323682</v>
      </c>
      <c r="U27" s="341">
        <f t="shared" si="1"/>
        <v>1297901.7359044335</v>
      </c>
      <c r="V27" s="342">
        <f t="shared" si="1"/>
        <v>1297116.9604404937</v>
      </c>
      <c r="W27" s="340">
        <f t="shared" si="2"/>
        <v>1307003.8558521189</v>
      </c>
      <c r="X27" s="341">
        <f t="shared" si="2"/>
        <v>1311628.552405979</v>
      </c>
      <c r="Y27" s="341">
        <f t="shared" si="2"/>
        <v>1310827.0944642348</v>
      </c>
      <c r="Z27" s="341">
        <f t="shared" si="2"/>
        <v>1309074.1285104065</v>
      </c>
      <c r="AA27" s="341">
        <f t="shared" si="2"/>
        <v>1304788.1363977536</v>
      </c>
      <c r="AB27" s="342">
        <f t="shared" si="2"/>
        <v>1303995.0136702838</v>
      </c>
      <c r="AC27" s="340">
        <f t="shared" si="3"/>
        <v>6909.7466364854481</v>
      </c>
      <c r="AD27" s="341">
        <f t="shared" si="3"/>
        <v>6958.6018101014197</v>
      </c>
      <c r="AE27" s="341">
        <f t="shared" si="3"/>
        <v>6950.1229662003461</v>
      </c>
      <c r="AF27" s="341">
        <f t="shared" si="3"/>
        <v>6931.5957780382596</v>
      </c>
      <c r="AG27" s="341">
        <f t="shared" si="3"/>
        <v>6886.4004933200777</v>
      </c>
      <c r="AH27" s="342">
        <f t="shared" si="3"/>
        <v>6878.0532297901809</v>
      </c>
      <c r="AI27" s="343">
        <f t="shared" si="5"/>
        <v>6919.086818989289</v>
      </c>
      <c r="AJ27" s="344">
        <f t="shared" si="4"/>
        <v>19.76881948282654</v>
      </c>
      <c r="AK27" s="345">
        <f t="shared" si="6"/>
        <v>5.2902822800348645E-3</v>
      </c>
      <c r="AL27" s="315">
        <f>'Data Sources'!I20</f>
        <v>82</v>
      </c>
      <c r="AM27" s="346">
        <f t="shared" si="7"/>
        <v>3.5087719298245564E-2</v>
      </c>
      <c r="AN27" s="347">
        <f>'CostData&amp;Analysis'!M25/AI27</f>
        <v>0.11591124970406901</v>
      </c>
    </row>
    <row r="28" spans="1:40">
      <c r="A28" s="315">
        <v>400</v>
      </c>
      <c r="B28" s="348">
        <f t="shared" si="9"/>
        <v>0.82</v>
      </c>
      <c r="C28" s="349">
        <f t="shared" si="9"/>
        <v>5743</v>
      </c>
      <c r="D28" s="334">
        <v>5.0000000000000001E-3</v>
      </c>
      <c r="E28" s="335">
        <f>'Motor Efficiencies'!C21*'Data Sources'!$D21+'Motor Efficiencies'!C46*'Data Sources'!$F21+'Motor Efficiencies'!C71*'Data Sources'!$H21</f>
        <v>0.95414545454545452</v>
      </c>
      <c r="F28" s="336">
        <f>'Motor Efficiencies'!D21*'Data Sources'!$D21+'Motor Efficiencies'!D46*'Data Sources'!$F21+'Motor Efficiencies'!D71*'Data Sources'!$H21</f>
        <v>0.94740000000000002</v>
      </c>
      <c r="G28" s="336">
        <f>'Motor Efficiencies'!E21*'Data Sources'!$D21+'Motor Efficiencies'!E46*'Data Sources'!$F21+'Motor Efficiencies'!E71*'Data Sources'!$H21</f>
        <v>0.94354545454545447</v>
      </c>
      <c r="H28" s="336">
        <f>'Motor Efficiencies'!F21*'Data Sources'!$D21+'Motor Efficiencies'!F46*'Data Sources'!$F21+'Motor Efficiencies'!F71*'Data Sources'!$H21</f>
        <v>0.95029090909090908</v>
      </c>
      <c r="I28" s="336">
        <f>'Motor Efficiencies'!G21*'Data Sources'!$D21+'Motor Efficiencies'!G46*'Data Sources'!$F21+'Motor Efficiencies'!G71*'Data Sources'!$H21</f>
        <v>0.94850909090909086</v>
      </c>
      <c r="J28" s="337">
        <f>'Motor Efficiencies'!H21*'Data Sources'!$D21+'Motor Efficiencies'!H46*'Data Sources'!$F21+'Motor Efficiencies'!H71*'Data Sources'!$H21</f>
        <v>0.9483636363636363</v>
      </c>
      <c r="K28" s="338">
        <f t="shared" si="0"/>
        <v>0.94914545454545451</v>
      </c>
      <c r="L28" s="334">
        <f t="shared" si="0"/>
        <v>0.94240000000000002</v>
      </c>
      <c r="M28" s="334">
        <f t="shared" si="0"/>
        <v>0.93854545454545446</v>
      </c>
      <c r="N28" s="334">
        <f t="shared" si="0"/>
        <v>0.94529090909090907</v>
      </c>
      <c r="O28" s="334">
        <f t="shared" si="0"/>
        <v>0.94350909090909085</v>
      </c>
      <c r="P28" s="339">
        <f t="shared" si="0"/>
        <v>0.94336363636363629</v>
      </c>
      <c r="Q28" s="340">
        <f t="shared" si="1"/>
        <v>1472776.6896604288</v>
      </c>
      <c r="R28" s="341">
        <f t="shared" si="1"/>
        <v>1483262.8076841878</v>
      </c>
      <c r="S28" s="341">
        <f t="shared" si="1"/>
        <v>1489322.1913479138</v>
      </c>
      <c r="T28" s="341">
        <f t="shared" si="1"/>
        <v>1478750.5284506178</v>
      </c>
      <c r="U28" s="341">
        <f t="shared" si="1"/>
        <v>1481528.4296886977</v>
      </c>
      <c r="V28" s="342">
        <f t="shared" si="1"/>
        <v>1481755.6579754597</v>
      </c>
      <c r="W28" s="340">
        <f t="shared" si="2"/>
        <v>1480535.1248012565</v>
      </c>
      <c r="X28" s="341">
        <f t="shared" si="2"/>
        <v>1491132.4108658738</v>
      </c>
      <c r="Y28" s="341">
        <f t="shared" si="2"/>
        <v>1497256.3951956604</v>
      </c>
      <c r="Z28" s="341">
        <f t="shared" si="2"/>
        <v>1486572.1974957201</v>
      </c>
      <c r="AA28" s="341">
        <f t="shared" si="2"/>
        <v>1489379.5910816484</v>
      </c>
      <c r="AB28" s="342">
        <f t="shared" si="2"/>
        <v>1489609.2342680928</v>
      </c>
      <c r="AC28" s="340">
        <f t="shared" si="3"/>
        <v>7758.4351408276707</v>
      </c>
      <c r="AD28" s="341">
        <f t="shared" si="3"/>
        <v>7869.6031816860195</v>
      </c>
      <c r="AE28" s="341">
        <f t="shared" si="3"/>
        <v>7934.2038477465976</v>
      </c>
      <c r="AF28" s="341">
        <f t="shared" si="3"/>
        <v>7821.6690451023169</v>
      </c>
      <c r="AG28" s="341">
        <f t="shared" si="3"/>
        <v>7851.1613929506857</v>
      </c>
      <c r="AH28" s="342">
        <f t="shared" si="3"/>
        <v>7853.576292633079</v>
      </c>
      <c r="AI28" s="343">
        <f t="shared" si="5"/>
        <v>7848.1081501577282</v>
      </c>
      <c r="AJ28" s="344">
        <f t="shared" si="4"/>
        <v>19.62027037539432</v>
      </c>
      <c r="AK28" s="345">
        <f t="shared" si="6"/>
        <v>5.2704379877434636E-3</v>
      </c>
      <c r="AL28" s="315">
        <f>'Data Sources'!I21</f>
        <v>110</v>
      </c>
      <c r="AM28" s="346">
        <f t="shared" si="7"/>
        <v>4.7068891741548928E-2</v>
      </c>
      <c r="AN28" s="347">
        <f>'CostData&amp;Analysis'!M26/AI28</f>
        <v>0.10329453304620606</v>
      </c>
    </row>
    <row r="29" spans="1:40">
      <c r="A29" s="315">
        <v>450</v>
      </c>
      <c r="B29" s="348">
        <f t="shared" si="9"/>
        <v>0.82</v>
      </c>
      <c r="C29" s="349">
        <f t="shared" si="9"/>
        <v>5743</v>
      </c>
      <c r="D29" s="334">
        <v>5.0000000000000001E-3</v>
      </c>
      <c r="E29" s="335">
        <f>'Motor Efficiencies'!C22*'Data Sources'!$D22+'Motor Efficiencies'!C47*'Data Sources'!$F22+'Motor Efficiencies'!C72*'Data Sources'!$H22</f>
        <v>0.95448484848484849</v>
      </c>
      <c r="F29" s="336">
        <f>'Motor Efficiencies'!D22*'Data Sources'!$D22+'Motor Efficiencies'!D47*'Data Sources'!$F22+'Motor Efficiencies'!D72*'Data Sources'!$H22</f>
        <v>0.95072727272727275</v>
      </c>
      <c r="G29" s="336">
        <f>'Motor Efficiencies'!E22*'Data Sources'!$D22+'Motor Efficiencies'!E47*'Data Sources'!$F22+'Motor Efficiencies'!E72*'Data Sources'!$H22</f>
        <v>0.94672727272727275</v>
      </c>
      <c r="H29" s="336">
        <f>'Motor Efficiencies'!F22*'Data Sources'!$D22+'Motor Efficiencies'!F47*'Data Sources'!$F22+'Motor Efficiencies'!F72*'Data Sources'!$H22</f>
        <v>0.95048484848484849</v>
      </c>
      <c r="I29" s="336">
        <f>'Motor Efficiencies'!G22*'Data Sources'!$D22+'Motor Efficiencies'!G47*'Data Sources'!$F22+'Motor Efficiencies'!G72*'Data Sources'!$H22</f>
        <v>0.94978787878787885</v>
      </c>
      <c r="J29" s="337">
        <f>'Motor Efficiencies'!H22*'Data Sources'!$D22+'Motor Efficiencies'!H47*'Data Sources'!$F22+'Motor Efficiencies'!H72*'Data Sources'!$H22</f>
        <v>0.94578787878787873</v>
      </c>
      <c r="K29" s="338">
        <f t="shared" si="0"/>
        <v>0.94948484848484849</v>
      </c>
      <c r="L29" s="334">
        <f t="shared" si="0"/>
        <v>0.94572727272727275</v>
      </c>
      <c r="M29" s="334">
        <f t="shared" si="0"/>
        <v>0.94172727272727275</v>
      </c>
      <c r="N29" s="334">
        <f t="shared" si="0"/>
        <v>0.94548484848484848</v>
      </c>
      <c r="O29" s="334">
        <f t="shared" si="0"/>
        <v>0.94478787878787884</v>
      </c>
      <c r="P29" s="339">
        <f t="shared" si="0"/>
        <v>0.94078787878787873</v>
      </c>
      <c r="Q29" s="340">
        <f t="shared" si="1"/>
        <v>1656284.6277858911</v>
      </c>
      <c r="R29" s="341">
        <f t="shared" si="1"/>
        <v>1662830.7900172116</v>
      </c>
      <c r="S29" s="341">
        <f t="shared" si="1"/>
        <v>1669856.3858267716</v>
      </c>
      <c r="T29" s="341">
        <f t="shared" si="1"/>
        <v>1663254.9004017089</v>
      </c>
      <c r="U29" s="341">
        <f t="shared" si="1"/>
        <v>1664475.4237309766</v>
      </c>
      <c r="V29" s="342">
        <f t="shared" si="1"/>
        <v>1671514.9532536604</v>
      </c>
      <c r="W29" s="340">
        <f t="shared" si="2"/>
        <v>1665006.6449430312</v>
      </c>
      <c r="X29" s="341">
        <f t="shared" si="2"/>
        <v>1671622.0707488223</v>
      </c>
      <c r="Y29" s="341">
        <f t="shared" si="2"/>
        <v>1678722.3092962641</v>
      </c>
      <c r="Z29" s="341">
        <f t="shared" si="2"/>
        <v>1672050.6780551902</v>
      </c>
      <c r="AA29" s="341">
        <f t="shared" si="2"/>
        <v>1673284.1492719224</v>
      </c>
      <c r="AB29" s="342">
        <f t="shared" si="2"/>
        <v>1680398.5442891195</v>
      </c>
      <c r="AC29" s="340">
        <f t="shared" si="3"/>
        <v>8722.0171571401879</v>
      </c>
      <c r="AD29" s="341">
        <f t="shared" si="3"/>
        <v>8791.280731610721</v>
      </c>
      <c r="AE29" s="341">
        <f t="shared" si="3"/>
        <v>8865.9234694924671</v>
      </c>
      <c r="AF29" s="341">
        <f t="shared" si="3"/>
        <v>8795.7776534813456</v>
      </c>
      <c r="AG29" s="341">
        <f t="shared" si="3"/>
        <v>8808.7255409457721</v>
      </c>
      <c r="AH29" s="342">
        <f t="shared" si="3"/>
        <v>8883.5910354591906</v>
      </c>
      <c r="AI29" s="343">
        <f t="shared" si="5"/>
        <v>8811.2192646882813</v>
      </c>
      <c r="AJ29" s="344">
        <f t="shared" si="4"/>
        <v>19.580487254862849</v>
      </c>
      <c r="AK29" s="345">
        <f t="shared" si="6"/>
        <v>5.2651002122846534E-3</v>
      </c>
      <c r="AL29" s="315">
        <f>'Data Sources'!I22</f>
        <v>33</v>
      </c>
      <c r="AM29" s="346">
        <f t="shared" si="7"/>
        <v>1.4120667522464679E-2</v>
      </c>
      <c r="AN29" s="347">
        <f>'CostData&amp;Analysis'!M27/AI29</f>
        <v>9.643008999580556E-2</v>
      </c>
    </row>
    <row r="30" spans="1:40">
      <c r="A30" s="315">
        <v>500</v>
      </c>
      <c r="B30" s="348">
        <f t="shared" si="9"/>
        <v>0.82</v>
      </c>
      <c r="C30" s="349">
        <f t="shared" si="9"/>
        <v>5743</v>
      </c>
      <c r="D30" s="334">
        <v>5.0000000000000001E-3</v>
      </c>
      <c r="E30" s="335">
        <f>'Motor Efficiencies'!C23*'Data Sources'!$D23+'Motor Efficiencies'!C48*'Data Sources'!$F23+'Motor Efficiencies'!C73*'Data Sources'!$H23</f>
        <v>0.95399999999999996</v>
      </c>
      <c r="F30" s="336">
        <f>'Motor Efficiencies'!D23*'Data Sources'!$D23+'Motor Efficiencies'!D48*'Data Sources'!$F23+'Motor Efficiencies'!D73*'Data Sources'!$H23</f>
        <v>0.95</v>
      </c>
      <c r="G30" s="336">
        <f>'Motor Efficiencies'!E23*'Data Sources'!$D23+'Motor Efficiencies'!E48*'Data Sources'!$F23+'Motor Efficiencies'!E73*'Data Sources'!$H23</f>
        <v>0.94599999999999995</v>
      </c>
      <c r="H30" s="336">
        <f>'Motor Efficiencies'!F23*'Data Sources'!$D23+'Motor Efficiencies'!F48*'Data Sources'!$F23+'Motor Efficiencies'!F73*'Data Sources'!$H23</f>
        <v>0.95</v>
      </c>
      <c r="I30" s="336">
        <f>'Motor Efficiencies'!G23*'Data Sources'!$D23+'Motor Efficiencies'!G48*'Data Sources'!$F23+'Motor Efficiencies'!G73*'Data Sources'!$H23</f>
        <v>0.94899999999999995</v>
      </c>
      <c r="J30" s="337">
        <f>'Motor Efficiencies'!H23*'Data Sources'!$D23+'Motor Efficiencies'!H48*'Data Sources'!$F23+'Motor Efficiencies'!H73*'Data Sources'!$H23</f>
        <v>0.94499999999999995</v>
      </c>
      <c r="K30" s="338">
        <f t="shared" si="0"/>
        <v>0.94899999999999995</v>
      </c>
      <c r="L30" s="334">
        <f t="shared" si="0"/>
        <v>0.94499999999999995</v>
      </c>
      <c r="M30" s="334">
        <f t="shared" si="0"/>
        <v>0.94099999999999995</v>
      </c>
      <c r="N30" s="334">
        <f t="shared" si="0"/>
        <v>0.94499999999999995</v>
      </c>
      <c r="O30" s="334">
        <f t="shared" si="0"/>
        <v>0.94399999999999995</v>
      </c>
      <c r="P30" s="339">
        <f t="shared" si="0"/>
        <v>0.94</v>
      </c>
      <c r="Q30" s="340">
        <f t="shared" si="1"/>
        <v>1841251.5513626833</v>
      </c>
      <c r="R30" s="341">
        <f t="shared" si="1"/>
        <v>1849004.1894736839</v>
      </c>
      <c r="S30" s="341">
        <f t="shared" si="1"/>
        <v>1856822.3890063423</v>
      </c>
      <c r="T30" s="341">
        <f t="shared" si="1"/>
        <v>1849004.1894736839</v>
      </c>
      <c r="U30" s="341">
        <f t="shared" si="1"/>
        <v>1850952.5605900947</v>
      </c>
      <c r="V30" s="342">
        <f t="shared" si="1"/>
        <v>1858787.2804232806</v>
      </c>
      <c r="W30" s="340">
        <f t="shared" si="2"/>
        <v>1850952.5605900947</v>
      </c>
      <c r="X30" s="341">
        <f t="shared" si="2"/>
        <v>1858787.2804232806</v>
      </c>
      <c r="Y30" s="341">
        <f t="shared" si="2"/>
        <v>1866688.6078639745</v>
      </c>
      <c r="Z30" s="341">
        <f t="shared" si="2"/>
        <v>1858787.2804232806</v>
      </c>
      <c r="AA30" s="341">
        <f t="shared" si="2"/>
        <v>1860756.3347457626</v>
      </c>
      <c r="AB30" s="342">
        <f t="shared" si="2"/>
        <v>1868674.4468085102</v>
      </c>
      <c r="AC30" s="340">
        <f t="shared" si="3"/>
        <v>9701.0092274113558</v>
      </c>
      <c r="AD30" s="341">
        <f t="shared" si="3"/>
        <v>9783.0909495966043</v>
      </c>
      <c r="AE30" s="341">
        <f t="shared" si="3"/>
        <v>9866.2188576322515</v>
      </c>
      <c r="AF30" s="341">
        <f t="shared" si="3"/>
        <v>9783.0909495966043</v>
      </c>
      <c r="AG30" s="341">
        <f t="shared" si="3"/>
        <v>9803.774155667983</v>
      </c>
      <c r="AH30" s="342">
        <f t="shared" si="3"/>
        <v>9887.166385229677</v>
      </c>
      <c r="AI30" s="343">
        <f t="shared" si="5"/>
        <v>9804.0584208557466</v>
      </c>
      <c r="AJ30" s="344">
        <f t="shared" si="4"/>
        <v>19.608116841711492</v>
      </c>
      <c r="AK30" s="345">
        <f t="shared" si="6"/>
        <v>5.2688054626666512E-3</v>
      </c>
      <c r="AL30" s="344">
        <f>'Data Sources'!$I$23/17</f>
        <v>2.2941176470588234</v>
      </c>
      <c r="AM30" s="346">
        <f t="shared" si="7"/>
        <v>9.816506833798973E-4</v>
      </c>
      <c r="AN30" s="347">
        <f>'CostData&amp;Analysis'!M28/AI30</f>
        <v>9.6796648822617543E-2</v>
      </c>
    </row>
    <row r="31" spans="1:40">
      <c r="A31" s="315">
        <v>600</v>
      </c>
      <c r="B31" s="350">
        <f>'Data Sources'!C73</f>
        <v>0.82</v>
      </c>
      <c r="C31" s="349">
        <f>'Data Sources'!I43</f>
        <v>7065</v>
      </c>
      <c r="D31" s="334">
        <v>5.0000000000000001E-3</v>
      </c>
      <c r="E31" s="677">
        <f>'Motor Efficiencies'!$M24</f>
        <v>0.94199999999999995</v>
      </c>
      <c r="F31" s="678"/>
      <c r="G31" s="678"/>
      <c r="H31" s="678"/>
      <c r="I31" s="678"/>
      <c r="J31" s="679"/>
      <c r="K31" s="677">
        <f t="shared" ref="K31:K46" si="10">E31-D31</f>
        <v>0.93699999999999994</v>
      </c>
      <c r="L31" s="678"/>
      <c r="M31" s="678"/>
      <c r="N31" s="678"/>
      <c r="O31" s="678"/>
      <c r="P31" s="679"/>
      <c r="Q31" s="680">
        <f t="shared" ref="Q31:Q46" si="11">($A31*0.746*$B31*$C31*(1/E31))</f>
        <v>2752740</v>
      </c>
      <c r="R31" s="681"/>
      <c r="S31" s="681"/>
      <c r="T31" s="681"/>
      <c r="U31" s="681"/>
      <c r="V31" s="682"/>
      <c r="W31" s="680">
        <f t="shared" ref="W31:W46" si="12">($A31*0.746*$B31*$C31*(1/(K31)))</f>
        <v>2767429.1141942372</v>
      </c>
      <c r="X31" s="681"/>
      <c r="Y31" s="681"/>
      <c r="Z31" s="681"/>
      <c r="AA31" s="681"/>
      <c r="AB31" s="682"/>
      <c r="AC31" s="680">
        <f t="shared" ref="AC31:AC46" si="13">W31-Q31</f>
        <v>14689.114194237161</v>
      </c>
      <c r="AD31" s="681"/>
      <c r="AE31" s="681"/>
      <c r="AF31" s="681"/>
      <c r="AG31" s="681"/>
      <c r="AH31" s="682"/>
      <c r="AI31" s="343">
        <f t="shared" ref="AI31:AI46" si="14">AC31</f>
        <v>14689.114194237161</v>
      </c>
      <c r="AJ31" s="344">
        <f t="shared" si="4"/>
        <v>24.481856990395269</v>
      </c>
      <c r="AK31" s="345">
        <f t="shared" si="6"/>
        <v>5.3078556263270486E-3</v>
      </c>
      <c r="AL31" s="344">
        <f>'Data Sources'!$I$23/17</f>
        <v>2.2941176470588234</v>
      </c>
      <c r="AM31" s="346">
        <f t="shared" si="7"/>
        <v>9.816506833798973E-4</v>
      </c>
      <c r="AN31" s="347">
        <f>'CostData&amp;Analysis'!M29/AI31</f>
        <v>7.0619189123078657E-2</v>
      </c>
    </row>
    <row r="32" spans="1:40">
      <c r="A32" s="315">
        <v>700</v>
      </c>
      <c r="B32" s="350">
        <f t="shared" ref="B32:C46" si="15">B31</f>
        <v>0.82</v>
      </c>
      <c r="C32" s="349">
        <f t="shared" si="15"/>
        <v>7065</v>
      </c>
      <c r="D32" s="334">
        <v>5.0000000000000001E-3</v>
      </c>
      <c r="E32" s="677">
        <f>'Motor Efficiencies'!$M25</f>
        <v>0.94399999999999995</v>
      </c>
      <c r="F32" s="678"/>
      <c r="G32" s="678"/>
      <c r="H32" s="678"/>
      <c r="I32" s="678"/>
      <c r="J32" s="679"/>
      <c r="K32" s="677">
        <f t="shared" si="10"/>
        <v>0.93899999999999995</v>
      </c>
      <c r="L32" s="678"/>
      <c r="M32" s="678"/>
      <c r="N32" s="678"/>
      <c r="O32" s="678"/>
      <c r="P32" s="679"/>
      <c r="Q32" s="680">
        <f t="shared" si="11"/>
        <v>3204725.9110169495</v>
      </c>
      <c r="R32" s="681"/>
      <c r="S32" s="681"/>
      <c r="T32" s="681"/>
      <c r="U32" s="681"/>
      <c r="V32" s="682"/>
      <c r="W32" s="680">
        <f t="shared" si="12"/>
        <v>3221790.4792332272</v>
      </c>
      <c r="X32" s="681"/>
      <c r="Y32" s="681"/>
      <c r="Z32" s="681"/>
      <c r="AA32" s="681"/>
      <c r="AB32" s="682"/>
      <c r="AC32" s="680">
        <f t="shared" si="13"/>
        <v>17064.568216277752</v>
      </c>
      <c r="AD32" s="681"/>
      <c r="AE32" s="681"/>
      <c r="AF32" s="681"/>
      <c r="AG32" s="681"/>
      <c r="AH32" s="682"/>
      <c r="AI32" s="343">
        <f t="shared" si="14"/>
        <v>17064.568216277752</v>
      </c>
      <c r="AJ32" s="344">
        <f t="shared" si="4"/>
        <v>24.377954594682503</v>
      </c>
      <c r="AK32" s="345">
        <f t="shared" si="6"/>
        <v>5.296610169491546E-3</v>
      </c>
      <c r="AL32" s="344">
        <f>'Data Sources'!$I$23/17</f>
        <v>2.2941176470588234</v>
      </c>
      <c r="AM32" s="346">
        <f t="shared" si="7"/>
        <v>9.816506833798973E-4</v>
      </c>
      <c r="AN32" s="347">
        <f>'CostData&amp;Analysis'!M30/AI32</f>
        <v>6.567213728840042E-2</v>
      </c>
    </row>
    <row r="33" spans="1:40">
      <c r="A33" s="315">
        <v>800</v>
      </c>
      <c r="B33" s="350">
        <f t="shared" si="15"/>
        <v>0.82</v>
      </c>
      <c r="C33" s="349">
        <f t="shared" si="15"/>
        <v>7065</v>
      </c>
      <c r="D33" s="334">
        <v>5.0000000000000001E-3</v>
      </c>
      <c r="E33" s="677">
        <f>'Motor Efficiencies'!$M26</f>
        <v>0.94499999999999995</v>
      </c>
      <c r="F33" s="678"/>
      <c r="G33" s="678"/>
      <c r="H33" s="678"/>
      <c r="I33" s="678"/>
      <c r="J33" s="679"/>
      <c r="K33" s="677">
        <f t="shared" si="10"/>
        <v>0.94</v>
      </c>
      <c r="L33" s="678"/>
      <c r="M33" s="678"/>
      <c r="N33" s="678"/>
      <c r="O33" s="678"/>
      <c r="P33" s="679"/>
      <c r="Q33" s="680">
        <f t="shared" si="11"/>
        <v>3658668.1904761903</v>
      </c>
      <c r="R33" s="681"/>
      <c r="S33" s="681"/>
      <c r="T33" s="681"/>
      <c r="U33" s="681"/>
      <c r="V33" s="682"/>
      <c r="W33" s="680">
        <f t="shared" si="12"/>
        <v>3678129.1914893612</v>
      </c>
      <c r="X33" s="681"/>
      <c r="Y33" s="681"/>
      <c r="Z33" s="681"/>
      <c r="AA33" s="681"/>
      <c r="AB33" s="682"/>
      <c r="AC33" s="680">
        <f t="shared" si="13"/>
        <v>19461.001013170928</v>
      </c>
      <c r="AD33" s="681"/>
      <c r="AE33" s="681"/>
      <c r="AF33" s="681"/>
      <c r="AG33" s="681"/>
      <c r="AH33" s="682"/>
      <c r="AI33" s="343">
        <f t="shared" si="14"/>
        <v>19461.001013170928</v>
      </c>
      <c r="AJ33" s="344">
        <f t="shared" si="4"/>
        <v>24.326251266463661</v>
      </c>
      <c r="AK33" s="345">
        <f t="shared" si="6"/>
        <v>5.2910052910052109E-3</v>
      </c>
      <c r="AL33" s="344">
        <f>'Data Sources'!$I$23/17</f>
        <v>2.2941176470588234</v>
      </c>
      <c r="AM33" s="346">
        <f t="shared" si="7"/>
        <v>9.816506833798973E-4</v>
      </c>
      <c r="AN33" s="347">
        <f>'CostData&amp;Analysis'!M31/AI33</f>
        <v>8.4859355327216834E-2</v>
      </c>
    </row>
    <row r="34" spans="1:40">
      <c r="A34" s="315">
        <v>900</v>
      </c>
      <c r="B34" s="350">
        <f t="shared" si="15"/>
        <v>0.82</v>
      </c>
      <c r="C34" s="349">
        <f t="shared" si="15"/>
        <v>7065</v>
      </c>
      <c r="D34" s="334">
        <v>5.0000000000000001E-3</v>
      </c>
      <c r="E34" s="677">
        <f>'Motor Efficiencies'!$M27</f>
        <v>0.94599999999999995</v>
      </c>
      <c r="F34" s="678"/>
      <c r="G34" s="678"/>
      <c r="H34" s="678"/>
      <c r="I34" s="678"/>
      <c r="J34" s="679"/>
      <c r="K34" s="677">
        <f t="shared" si="10"/>
        <v>0.94099999999999995</v>
      </c>
      <c r="L34" s="678"/>
      <c r="M34" s="678"/>
      <c r="N34" s="678"/>
      <c r="O34" s="678"/>
      <c r="P34" s="679"/>
      <c r="Q34" s="680">
        <f t="shared" si="11"/>
        <v>4111650.761099366</v>
      </c>
      <c r="R34" s="681"/>
      <c r="S34" s="681"/>
      <c r="T34" s="681"/>
      <c r="U34" s="681"/>
      <c r="V34" s="682"/>
      <c r="W34" s="680">
        <f t="shared" si="12"/>
        <v>4133498.0021253992</v>
      </c>
      <c r="X34" s="681"/>
      <c r="Y34" s="681"/>
      <c r="Z34" s="681"/>
      <c r="AA34" s="681"/>
      <c r="AB34" s="682"/>
      <c r="AC34" s="680">
        <f t="shared" si="13"/>
        <v>21847.241026033182</v>
      </c>
      <c r="AD34" s="681"/>
      <c r="AE34" s="681"/>
      <c r="AF34" s="681"/>
      <c r="AG34" s="681"/>
      <c r="AH34" s="682"/>
      <c r="AI34" s="343">
        <f t="shared" si="14"/>
        <v>21847.241026033182</v>
      </c>
      <c r="AJ34" s="344">
        <f t="shared" si="4"/>
        <v>24.274712251147978</v>
      </c>
      <c r="AK34" s="345">
        <f t="shared" si="6"/>
        <v>5.2854122621565488E-3</v>
      </c>
      <c r="AL34" s="344">
        <f>'Data Sources'!$I$23/17</f>
        <v>2.2941176470588234</v>
      </c>
      <c r="AM34" s="346">
        <f t="shared" si="7"/>
        <v>9.816506833798973E-4</v>
      </c>
      <c r="AN34" s="347">
        <f>'CostData&amp;Analysis'!M32/AI34</f>
        <v>8.2469360678222914E-2</v>
      </c>
    </row>
    <row r="35" spans="1:40">
      <c r="A35" s="315">
        <v>1000</v>
      </c>
      <c r="B35" s="350">
        <f t="shared" si="15"/>
        <v>0.82</v>
      </c>
      <c r="C35" s="349">
        <f t="shared" si="15"/>
        <v>7065</v>
      </c>
      <c r="D35" s="334">
        <v>5.0000000000000001E-3</v>
      </c>
      <c r="E35" s="677">
        <f>'Motor Efficiencies'!$M28</f>
        <v>0.94799999999999995</v>
      </c>
      <c r="F35" s="678"/>
      <c r="G35" s="678"/>
      <c r="H35" s="678"/>
      <c r="I35" s="678"/>
      <c r="J35" s="679"/>
      <c r="K35" s="677">
        <f t="shared" si="10"/>
        <v>0.94299999999999995</v>
      </c>
      <c r="L35" s="678"/>
      <c r="M35" s="678"/>
      <c r="N35" s="678"/>
      <c r="O35" s="678"/>
      <c r="P35" s="679"/>
      <c r="Q35" s="680">
        <f t="shared" si="11"/>
        <v>4558862.6582278479</v>
      </c>
      <c r="R35" s="681"/>
      <c r="S35" s="681"/>
      <c r="T35" s="681"/>
      <c r="U35" s="681"/>
      <c r="V35" s="682"/>
      <c r="W35" s="680">
        <f t="shared" si="12"/>
        <v>4583034.7826086953</v>
      </c>
      <c r="X35" s="681"/>
      <c r="Y35" s="681"/>
      <c r="Z35" s="681"/>
      <c r="AA35" s="681"/>
      <c r="AB35" s="682"/>
      <c r="AC35" s="680">
        <f t="shared" si="13"/>
        <v>24172.124380847439</v>
      </c>
      <c r="AD35" s="681"/>
      <c r="AE35" s="681"/>
      <c r="AF35" s="681"/>
      <c r="AG35" s="681"/>
      <c r="AH35" s="682"/>
      <c r="AI35" s="343">
        <f t="shared" si="14"/>
        <v>24172.124380847439</v>
      </c>
      <c r="AJ35" s="344">
        <f t="shared" si="4"/>
        <v>24.172124380847439</v>
      </c>
      <c r="AK35" s="345">
        <f t="shared" si="6"/>
        <v>5.2742616033755038E-3</v>
      </c>
      <c r="AL35" s="344">
        <f>'Data Sources'!$I$23/17</f>
        <v>2.2941176470588234</v>
      </c>
      <c r="AM35" s="346">
        <f t="shared" si="7"/>
        <v>9.816506833798973E-4</v>
      </c>
      <c r="AN35" s="347">
        <f>'CostData&amp;Analysis'!M33/AI35</f>
        <v>8.2701212706978222E-2</v>
      </c>
    </row>
    <row r="36" spans="1:40">
      <c r="A36" s="315">
        <v>1250</v>
      </c>
      <c r="B36" s="350">
        <f t="shared" si="15"/>
        <v>0.82</v>
      </c>
      <c r="C36" s="349">
        <f>'Data Sources'!I44</f>
        <v>7038</v>
      </c>
      <c r="D36" s="334">
        <v>5.0000000000000001E-3</v>
      </c>
      <c r="E36" s="677">
        <f>'Motor Efficiencies'!$M29</f>
        <v>0.95</v>
      </c>
      <c r="F36" s="678"/>
      <c r="G36" s="678"/>
      <c r="H36" s="678"/>
      <c r="I36" s="678"/>
      <c r="J36" s="679"/>
      <c r="K36" s="677">
        <f t="shared" si="10"/>
        <v>0.94499999999999995</v>
      </c>
      <c r="L36" s="678"/>
      <c r="M36" s="678"/>
      <c r="N36" s="678"/>
      <c r="O36" s="678"/>
      <c r="P36" s="679"/>
      <c r="Q36" s="680">
        <f t="shared" si="11"/>
        <v>5664849.1578947371</v>
      </c>
      <c r="R36" s="681"/>
      <c r="S36" s="681"/>
      <c r="T36" s="681"/>
      <c r="U36" s="681"/>
      <c r="V36" s="682"/>
      <c r="W36" s="680">
        <f t="shared" si="12"/>
        <v>5694821.9047619058</v>
      </c>
      <c r="X36" s="681"/>
      <c r="Y36" s="681"/>
      <c r="Z36" s="681"/>
      <c r="AA36" s="681"/>
      <c r="AB36" s="682"/>
      <c r="AC36" s="680">
        <f t="shared" si="13"/>
        <v>29972.746867168695</v>
      </c>
      <c r="AD36" s="681"/>
      <c r="AE36" s="681"/>
      <c r="AF36" s="681"/>
      <c r="AG36" s="681"/>
      <c r="AH36" s="682"/>
      <c r="AI36" s="343">
        <f t="shared" si="14"/>
        <v>29972.746867168695</v>
      </c>
      <c r="AJ36" s="344">
        <f t="shared" si="4"/>
        <v>23.978197493734957</v>
      </c>
      <c r="AK36" s="345">
        <f t="shared" si="6"/>
        <v>5.2631578947369773E-3</v>
      </c>
      <c r="AL36" s="344">
        <f>'Data Sources'!$I$23/17</f>
        <v>2.2941176470588234</v>
      </c>
      <c r="AM36" s="346">
        <f t="shared" si="7"/>
        <v>9.816506833798973E-4</v>
      </c>
      <c r="AN36" s="347">
        <f>'CostData&amp;Analysis'!M34/AI36</f>
        <v>7.3529463607957382E-2</v>
      </c>
    </row>
    <row r="37" spans="1:40">
      <c r="A37" s="315">
        <v>1500</v>
      </c>
      <c r="B37" s="350">
        <f t="shared" si="15"/>
        <v>0.82</v>
      </c>
      <c r="C37" s="349">
        <f t="shared" si="15"/>
        <v>7038</v>
      </c>
      <c r="D37" s="334">
        <v>5.0000000000000001E-3</v>
      </c>
      <c r="E37" s="677">
        <f>'Motor Efficiencies'!$M30</f>
        <v>0.95099999999999996</v>
      </c>
      <c r="F37" s="678"/>
      <c r="G37" s="678"/>
      <c r="H37" s="678"/>
      <c r="I37" s="678"/>
      <c r="J37" s="679"/>
      <c r="K37" s="677">
        <f t="shared" si="10"/>
        <v>0.94599999999999995</v>
      </c>
      <c r="L37" s="678"/>
      <c r="M37" s="678"/>
      <c r="N37" s="678"/>
      <c r="O37" s="678"/>
      <c r="P37" s="679"/>
      <c r="Q37" s="680">
        <f t="shared" si="11"/>
        <v>6790670.9148264984</v>
      </c>
      <c r="R37" s="681"/>
      <c r="S37" s="681"/>
      <c r="T37" s="681"/>
      <c r="U37" s="681"/>
      <c r="V37" s="682"/>
      <c r="W37" s="680">
        <f t="shared" si="12"/>
        <v>6826562.4101479901</v>
      </c>
      <c r="X37" s="681"/>
      <c r="Y37" s="681"/>
      <c r="Z37" s="681"/>
      <c r="AA37" s="681"/>
      <c r="AB37" s="682"/>
      <c r="AC37" s="680">
        <f t="shared" si="13"/>
        <v>35891.495321491733</v>
      </c>
      <c r="AD37" s="681"/>
      <c r="AE37" s="681"/>
      <c r="AF37" s="681"/>
      <c r="AG37" s="681"/>
      <c r="AH37" s="682"/>
      <c r="AI37" s="343">
        <f t="shared" si="14"/>
        <v>35891.495321491733</v>
      </c>
      <c r="AJ37" s="344">
        <f t="shared" si="4"/>
        <v>23.927663547661155</v>
      </c>
      <c r="AK37" s="345">
        <f t="shared" si="6"/>
        <v>5.2576235541533208E-3</v>
      </c>
      <c r="AL37" s="344">
        <f>'Data Sources'!$I$23/17</f>
        <v>2.2941176470588234</v>
      </c>
      <c r="AM37" s="346">
        <f t="shared" si="7"/>
        <v>9.816506833798973E-4</v>
      </c>
      <c r="AN37" s="347">
        <f>'CostData&amp;Analysis'!M35/AI37</f>
        <v>6.6174562489676861E-2</v>
      </c>
    </row>
    <row r="38" spans="1:40">
      <c r="A38" s="315">
        <v>1750</v>
      </c>
      <c r="B38" s="350">
        <f t="shared" si="15"/>
        <v>0.82</v>
      </c>
      <c r="C38" s="349">
        <f t="shared" si="15"/>
        <v>7038</v>
      </c>
      <c r="D38" s="334">
        <v>5.0000000000000001E-3</v>
      </c>
      <c r="E38" s="677">
        <f>'Motor Efficiencies'!$M31</f>
        <v>0.95299999999999996</v>
      </c>
      <c r="F38" s="678"/>
      <c r="G38" s="678"/>
      <c r="H38" s="678"/>
      <c r="I38" s="678"/>
      <c r="J38" s="679"/>
      <c r="K38" s="677">
        <f t="shared" si="10"/>
        <v>0.94799999999999995</v>
      </c>
      <c r="L38" s="678"/>
      <c r="M38" s="678"/>
      <c r="N38" s="678"/>
      <c r="O38" s="678"/>
      <c r="P38" s="679"/>
      <c r="Q38" s="680">
        <f t="shared" si="11"/>
        <v>7905823.0640083952</v>
      </c>
      <c r="R38" s="681"/>
      <c r="S38" s="681"/>
      <c r="T38" s="681"/>
      <c r="U38" s="681"/>
      <c r="V38" s="682"/>
      <c r="W38" s="680">
        <f t="shared" si="12"/>
        <v>7947520.4430379746</v>
      </c>
      <c r="X38" s="681"/>
      <c r="Y38" s="681"/>
      <c r="Z38" s="681"/>
      <c r="AA38" s="681"/>
      <c r="AB38" s="682"/>
      <c r="AC38" s="680">
        <f t="shared" si="13"/>
        <v>41697.379029579461</v>
      </c>
      <c r="AD38" s="681"/>
      <c r="AE38" s="681"/>
      <c r="AF38" s="681"/>
      <c r="AG38" s="681"/>
      <c r="AH38" s="682"/>
      <c r="AI38" s="343">
        <f t="shared" si="14"/>
        <v>41697.379029579461</v>
      </c>
      <c r="AJ38" s="344">
        <f t="shared" si="4"/>
        <v>23.827073731188264</v>
      </c>
      <c r="AK38" s="345">
        <f t="shared" si="6"/>
        <v>5.24658971668407E-3</v>
      </c>
      <c r="AL38" s="344">
        <f>'Data Sources'!$I$23/17</f>
        <v>2.2941176470588234</v>
      </c>
      <c r="AM38" s="346">
        <f t="shared" si="7"/>
        <v>9.816506833798973E-4</v>
      </c>
      <c r="AN38" s="347">
        <f>'CostData&amp;Analysis'!M36/AI38</f>
        <v>6.8043413423834451E-2</v>
      </c>
    </row>
    <row r="39" spans="1:40">
      <c r="A39" s="315">
        <v>2000</v>
      </c>
      <c r="B39" s="350">
        <f t="shared" si="15"/>
        <v>0.82</v>
      </c>
      <c r="C39" s="349">
        <f t="shared" si="15"/>
        <v>7038</v>
      </c>
      <c r="D39" s="334">
        <v>5.0000000000000001E-3</v>
      </c>
      <c r="E39" s="677">
        <f>'Motor Efficiencies'!$M32</f>
        <v>0.95499999999999996</v>
      </c>
      <c r="F39" s="678"/>
      <c r="G39" s="678"/>
      <c r="H39" s="678"/>
      <c r="I39" s="678"/>
      <c r="J39" s="679"/>
      <c r="K39" s="677">
        <f t="shared" si="10"/>
        <v>0.95</v>
      </c>
      <c r="L39" s="678"/>
      <c r="M39" s="678"/>
      <c r="N39" s="678"/>
      <c r="O39" s="678"/>
      <c r="P39" s="679"/>
      <c r="Q39" s="680">
        <f t="shared" si="11"/>
        <v>9016304.4188481662</v>
      </c>
      <c r="R39" s="681"/>
      <c r="S39" s="681"/>
      <c r="T39" s="681"/>
      <c r="U39" s="681"/>
      <c r="V39" s="682"/>
      <c r="W39" s="680">
        <f t="shared" si="12"/>
        <v>9063758.6526315771</v>
      </c>
      <c r="X39" s="681"/>
      <c r="Y39" s="681"/>
      <c r="Z39" s="681"/>
      <c r="AA39" s="681"/>
      <c r="AB39" s="682"/>
      <c r="AC39" s="680">
        <f t="shared" si="13"/>
        <v>47454.233783410862</v>
      </c>
      <c r="AD39" s="681"/>
      <c r="AE39" s="681"/>
      <c r="AF39" s="681"/>
      <c r="AG39" s="681"/>
      <c r="AH39" s="682"/>
      <c r="AI39" s="343">
        <f t="shared" si="14"/>
        <v>47454.233783410862</v>
      </c>
      <c r="AJ39" s="344">
        <f t="shared" si="4"/>
        <v>23.727116891705432</v>
      </c>
      <c r="AK39" s="345">
        <f t="shared" si="6"/>
        <v>5.2356020942407782E-3</v>
      </c>
      <c r="AL39" s="344">
        <f>'Data Sources'!$I$23/17</f>
        <v>2.2941176470588234</v>
      </c>
      <c r="AM39" s="346">
        <f t="shared" si="7"/>
        <v>9.816506833798973E-4</v>
      </c>
      <c r="AN39" s="347">
        <f>'CostData&amp;Analysis'!M37/AI39</f>
        <v>6.8489737182021185E-2</v>
      </c>
    </row>
    <row r="40" spans="1:40">
      <c r="A40" s="315">
        <v>2250</v>
      </c>
      <c r="B40" s="350">
        <f t="shared" si="15"/>
        <v>0.82</v>
      </c>
      <c r="C40" s="349">
        <f t="shared" si="15"/>
        <v>7038</v>
      </c>
      <c r="D40" s="334">
        <v>5.0000000000000001E-3</v>
      </c>
      <c r="E40" s="677">
        <f>'Motor Efficiencies'!$M33</f>
        <v>0.95799999999999996</v>
      </c>
      <c r="F40" s="678"/>
      <c r="G40" s="678"/>
      <c r="H40" s="678"/>
      <c r="I40" s="678"/>
      <c r="J40" s="679"/>
      <c r="K40" s="677">
        <f t="shared" si="10"/>
        <v>0.95299999999999996</v>
      </c>
      <c r="L40" s="678"/>
      <c r="M40" s="678"/>
      <c r="N40" s="678"/>
      <c r="O40" s="678"/>
      <c r="P40" s="679"/>
      <c r="Q40" s="680">
        <f t="shared" si="11"/>
        <v>10111578.350730689</v>
      </c>
      <c r="R40" s="681"/>
      <c r="S40" s="681"/>
      <c r="T40" s="681"/>
      <c r="U40" s="681"/>
      <c r="V40" s="682"/>
      <c r="W40" s="680">
        <f t="shared" si="12"/>
        <v>10164629.653725078</v>
      </c>
      <c r="X40" s="681"/>
      <c r="Y40" s="681"/>
      <c r="Z40" s="681"/>
      <c r="AA40" s="681"/>
      <c r="AB40" s="682"/>
      <c r="AC40" s="680">
        <f t="shared" si="13"/>
        <v>53051.302994389087</v>
      </c>
      <c r="AD40" s="681"/>
      <c r="AE40" s="681"/>
      <c r="AF40" s="681"/>
      <c r="AG40" s="681"/>
      <c r="AH40" s="682"/>
      <c r="AI40" s="343">
        <f t="shared" si="14"/>
        <v>53051.302994389087</v>
      </c>
      <c r="AJ40" s="344">
        <f t="shared" si="4"/>
        <v>23.578356886395149</v>
      </c>
      <c r="AK40" s="345">
        <f t="shared" si="6"/>
        <v>5.2192066805844851E-3</v>
      </c>
      <c r="AL40" s="344">
        <f>'Data Sources'!$I$23/17</f>
        <v>2.2941176470588234</v>
      </c>
      <c r="AM40" s="346">
        <f t="shared" si="7"/>
        <v>9.816506833798973E-4</v>
      </c>
      <c r="AN40" s="347">
        <f>'CostData&amp;Analysis'!M38/AI40</f>
        <v>6.9923560603070103E-2</v>
      </c>
    </row>
    <row r="41" spans="1:40">
      <c r="A41" s="315">
        <v>2500</v>
      </c>
      <c r="B41" s="350">
        <f t="shared" si="15"/>
        <v>0.82</v>
      </c>
      <c r="C41" s="349">
        <f t="shared" si="15"/>
        <v>7038</v>
      </c>
      <c r="D41" s="334">
        <v>5.0000000000000001E-3</v>
      </c>
      <c r="E41" s="677">
        <f>'Motor Efficiencies'!$M34</f>
        <v>0.95899999999999996</v>
      </c>
      <c r="F41" s="678"/>
      <c r="G41" s="678"/>
      <c r="H41" s="678"/>
      <c r="I41" s="678"/>
      <c r="J41" s="679"/>
      <c r="K41" s="677">
        <f t="shared" si="10"/>
        <v>0.95399999999999996</v>
      </c>
      <c r="L41" s="678"/>
      <c r="M41" s="678"/>
      <c r="N41" s="678"/>
      <c r="O41" s="678"/>
      <c r="P41" s="679"/>
      <c r="Q41" s="680">
        <f t="shared" si="11"/>
        <v>11223371.637122003</v>
      </c>
      <c r="R41" s="681"/>
      <c r="S41" s="681"/>
      <c r="T41" s="681"/>
      <c r="U41" s="681"/>
      <c r="V41" s="682"/>
      <c r="W41" s="680">
        <f t="shared" si="12"/>
        <v>11282194.339622643</v>
      </c>
      <c r="X41" s="681"/>
      <c r="Y41" s="681"/>
      <c r="Z41" s="681"/>
      <c r="AA41" s="681"/>
      <c r="AB41" s="682"/>
      <c r="AC41" s="680">
        <f t="shared" si="13"/>
        <v>58822.702500639483</v>
      </c>
      <c r="AD41" s="681"/>
      <c r="AE41" s="681"/>
      <c r="AF41" s="681"/>
      <c r="AG41" s="681"/>
      <c r="AH41" s="682"/>
      <c r="AI41" s="343">
        <f t="shared" si="14"/>
        <v>58822.702500639483</v>
      </c>
      <c r="AJ41" s="344">
        <f t="shared" si="4"/>
        <v>23.529081000255793</v>
      </c>
      <c r="AK41" s="345">
        <f t="shared" si="6"/>
        <v>5.213764337851934E-3</v>
      </c>
      <c r="AL41" s="344">
        <f>'Data Sources'!$I$23/17</f>
        <v>2.2941176470588234</v>
      </c>
      <c r="AM41" s="346">
        <f t="shared" si="7"/>
        <v>9.816506833798973E-4</v>
      </c>
      <c r="AN41" s="347">
        <f>'CostData&amp;Analysis'!M39/AI41</f>
        <v>7.074125844447153E-2</v>
      </c>
    </row>
    <row r="42" spans="1:40">
      <c r="A42" s="315">
        <v>3000</v>
      </c>
      <c r="B42" s="350">
        <f t="shared" si="15"/>
        <v>0.82</v>
      </c>
      <c r="C42" s="349">
        <f t="shared" si="15"/>
        <v>7038</v>
      </c>
      <c r="D42" s="334">
        <v>5.0000000000000001E-3</v>
      </c>
      <c r="E42" s="677">
        <f>'Motor Efficiencies'!$M35</f>
        <v>0.96199999999999997</v>
      </c>
      <c r="F42" s="678"/>
      <c r="G42" s="678"/>
      <c r="H42" s="678"/>
      <c r="I42" s="678"/>
      <c r="J42" s="679"/>
      <c r="K42" s="677">
        <f t="shared" si="10"/>
        <v>0.95699999999999996</v>
      </c>
      <c r="L42" s="678"/>
      <c r="M42" s="678"/>
      <c r="N42" s="678"/>
      <c r="O42" s="678"/>
      <c r="P42" s="679"/>
      <c r="Q42" s="680">
        <f t="shared" si="11"/>
        <v>13426045.821205821</v>
      </c>
      <c r="R42" s="681"/>
      <c r="S42" s="681"/>
      <c r="T42" s="681"/>
      <c r="U42" s="681"/>
      <c r="V42" s="682"/>
      <c r="W42" s="680">
        <f t="shared" si="12"/>
        <v>13496192.351097176</v>
      </c>
      <c r="X42" s="681"/>
      <c r="Y42" s="681"/>
      <c r="Z42" s="681"/>
      <c r="AA42" s="681"/>
      <c r="AB42" s="682"/>
      <c r="AC42" s="680">
        <f t="shared" si="13"/>
        <v>70146.529891354963</v>
      </c>
      <c r="AD42" s="681"/>
      <c r="AE42" s="681"/>
      <c r="AF42" s="681"/>
      <c r="AG42" s="681"/>
      <c r="AH42" s="682"/>
      <c r="AI42" s="343">
        <f t="shared" si="14"/>
        <v>70146.529891354963</v>
      </c>
      <c r="AJ42" s="344">
        <f t="shared" si="4"/>
        <v>23.382176630451653</v>
      </c>
      <c r="AK42" s="345">
        <f t="shared" si="6"/>
        <v>5.1975051975050122E-3</v>
      </c>
      <c r="AL42" s="344">
        <f>'Data Sources'!$I$23/17</f>
        <v>2.2941176470588234</v>
      </c>
      <c r="AM42" s="346">
        <f t="shared" si="7"/>
        <v>9.816506833798973E-4</v>
      </c>
      <c r="AN42" s="347">
        <f>'CostData&amp;Analysis'!M40/AI42</f>
        <v>6.4625976609552729E-2</v>
      </c>
    </row>
    <row r="43" spans="1:40">
      <c r="A43" s="315">
        <v>3500</v>
      </c>
      <c r="B43" s="350">
        <f t="shared" si="15"/>
        <v>0.82</v>
      </c>
      <c r="C43" s="349">
        <f t="shared" si="15"/>
        <v>7038</v>
      </c>
      <c r="D43" s="334">
        <v>5.0000000000000001E-3</v>
      </c>
      <c r="E43" s="677">
        <f>'Motor Efficiencies'!$M36</f>
        <v>0.96299999999999997</v>
      </c>
      <c r="F43" s="678"/>
      <c r="G43" s="678"/>
      <c r="H43" s="678"/>
      <c r="I43" s="678"/>
      <c r="J43" s="679"/>
      <c r="K43" s="677">
        <f t="shared" si="10"/>
        <v>0.95799999999999996</v>
      </c>
      <c r="L43" s="678"/>
      <c r="M43" s="678"/>
      <c r="N43" s="678"/>
      <c r="O43" s="678"/>
      <c r="P43" s="679"/>
      <c r="Q43" s="680">
        <f t="shared" si="11"/>
        <v>15647454.579439251</v>
      </c>
      <c r="R43" s="681"/>
      <c r="S43" s="681"/>
      <c r="T43" s="681"/>
      <c r="U43" s="681"/>
      <c r="V43" s="682"/>
      <c r="W43" s="680">
        <f t="shared" si="12"/>
        <v>15729121.878914407</v>
      </c>
      <c r="X43" s="681"/>
      <c r="Y43" s="681"/>
      <c r="Z43" s="681"/>
      <c r="AA43" s="681"/>
      <c r="AB43" s="682"/>
      <c r="AC43" s="680">
        <f t="shared" si="13"/>
        <v>81667.299475155771</v>
      </c>
      <c r="AD43" s="681"/>
      <c r="AE43" s="681"/>
      <c r="AF43" s="681"/>
      <c r="AG43" s="681"/>
      <c r="AH43" s="682"/>
      <c r="AI43" s="343">
        <f t="shared" si="14"/>
        <v>81667.299475155771</v>
      </c>
      <c r="AJ43" s="344">
        <f t="shared" si="4"/>
        <v>23.33351413575879</v>
      </c>
      <c r="AK43" s="345">
        <f t="shared" si="6"/>
        <v>5.1921079958465099E-3</v>
      </c>
      <c r="AL43" s="344">
        <f>'Data Sources'!$I$23/17</f>
        <v>2.2941176470588234</v>
      </c>
      <c r="AM43" s="346">
        <f t="shared" si="7"/>
        <v>9.816506833798973E-4</v>
      </c>
      <c r="AN43" s="347">
        <f>'CostData&amp;Analysis'!M41/AI43</f>
        <v>6.073157839030572E-2</v>
      </c>
    </row>
    <row r="44" spans="1:40">
      <c r="A44" s="315">
        <v>4000</v>
      </c>
      <c r="B44" s="350">
        <f t="shared" si="15"/>
        <v>0.82</v>
      </c>
      <c r="C44" s="349">
        <f t="shared" si="15"/>
        <v>7038</v>
      </c>
      <c r="D44" s="334">
        <v>5.0000000000000001E-3</v>
      </c>
      <c r="E44" s="677">
        <f>'Motor Efficiencies'!$M37</f>
        <v>0.96299999999999997</v>
      </c>
      <c r="F44" s="678"/>
      <c r="G44" s="678"/>
      <c r="H44" s="678"/>
      <c r="I44" s="678"/>
      <c r="J44" s="679"/>
      <c r="K44" s="677">
        <f t="shared" si="10"/>
        <v>0.95799999999999996</v>
      </c>
      <c r="L44" s="678"/>
      <c r="M44" s="678"/>
      <c r="N44" s="678"/>
      <c r="O44" s="678"/>
      <c r="P44" s="679"/>
      <c r="Q44" s="680">
        <f t="shared" si="11"/>
        <v>17882805.233644858</v>
      </c>
      <c r="R44" s="681"/>
      <c r="S44" s="681"/>
      <c r="T44" s="681"/>
      <c r="U44" s="681"/>
      <c r="V44" s="682"/>
      <c r="W44" s="680">
        <f t="shared" si="12"/>
        <v>17976139.290187892</v>
      </c>
      <c r="X44" s="681"/>
      <c r="Y44" s="681"/>
      <c r="Z44" s="681"/>
      <c r="AA44" s="681"/>
      <c r="AB44" s="682"/>
      <c r="AC44" s="680">
        <f t="shared" si="13"/>
        <v>93334.05654303357</v>
      </c>
      <c r="AD44" s="681"/>
      <c r="AE44" s="681"/>
      <c r="AF44" s="681"/>
      <c r="AG44" s="681"/>
      <c r="AH44" s="682"/>
      <c r="AI44" s="343">
        <f t="shared" si="14"/>
        <v>93334.05654303357</v>
      </c>
      <c r="AJ44" s="344">
        <f t="shared" si="4"/>
        <v>23.333514135758392</v>
      </c>
      <c r="AK44" s="345">
        <f t="shared" si="6"/>
        <v>5.1921079958464214E-3</v>
      </c>
      <c r="AL44" s="344">
        <f>'Data Sources'!$I$23/17</f>
        <v>2.2941176470588234</v>
      </c>
      <c r="AM44" s="346">
        <f t="shared" si="7"/>
        <v>9.816506833798973E-4</v>
      </c>
      <c r="AN44" s="347">
        <f>'CostData&amp;Analysis'!M42/AI44</f>
        <v>6.2130632855610345E-2</v>
      </c>
    </row>
    <row r="45" spans="1:40">
      <c r="A45" s="315">
        <v>4500</v>
      </c>
      <c r="B45" s="350">
        <f t="shared" si="15"/>
        <v>0.82</v>
      </c>
      <c r="C45" s="349">
        <f t="shared" si="15"/>
        <v>7038</v>
      </c>
      <c r="D45" s="334">
        <v>5.0000000000000001E-3</v>
      </c>
      <c r="E45" s="677">
        <f>'Motor Efficiencies'!$M38</f>
        <v>0.96399999999999997</v>
      </c>
      <c r="F45" s="678"/>
      <c r="G45" s="678"/>
      <c r="H45" s="678"/>
      <c r="I45" s="678"/>
      <c r="J45" s="679"/>
      <c r="K45" s="677">
        <f t="shared" si="10"/>
        <v>0.95899999999999996</v>
      </c>
      <c r="L45" s="678"/>
      <c r="M45" s="678"/>
      <c r="N45" s="678"/>
      <c r="O45" s="678"/>
      <c r="P45" s="679"/>
      <c r="Q45" s="680">
        <f t="shared" si="11"/>
        <v>20097286.43153527</v>
      </c>
      <c r="R45" s="681"/>
      <c r="S45" s="681"/>
      <c r="T45" s="681"/>
      <c r="U45" s="681"/>
      <c r="V45" s="682"/>
      <c r="W45" s="680">
        <f t="shared" si="12"/>
        <v>20202068.946819603</v>
      </c>
      <c r="X45" s="681"/>
      <c r="Y45" s="681"/>
      <c r="Z45" s="681"/>
      <c r="AA45" s="681"/>
      <c r="AB45" s="682"/>
      <c r="AC45" s="680">
        <f t="shared" si="13"/>
        <v>104782.51528433338</v>
      </c>
      <c r="AD45" s="681"/>
      <c r="AE45" s="681"/>
      <c r="AF45" s="681"/>
      <c r="AG45" s="681"/>
      <c r="AH45" s="682"/>
      <c r="AI45" s="343">
        <f t="shared" si="14"/>
        <v>104782.51528433338</v>
      </c>
      <c r="AJ45" s="344">
        <f t="shared" si="4"/>
        <v>23.28500339651853</v>
      </c>
      <c r="AK45" s="345">
        <f t="shared" si="6"/>
        <v>5.1867219917012116E-3</v>
      </c>
      <c r="AL45" s="344">
        <f>'Data Sources'!$I$23/17</f>
        <v>2.2941176470588234</v>
      </c>
      <c r="AM45" s="346">
        <f t="shared" si="7"/>
        <v>9.816506833798973E-4</v>
      </c>
      <c r="AN45" s="347">
        <f>'CostData&amp;Analysis'!M43/AI45</f>
        <v>6.1155699332196681E-2</v>
      </c>
    </row>
    <row r="46" spans="1:40">
      <c r="A46" s="315">
        <v>5000</v>
      </c>
      <c r="B46" s="350">
        <f t="shared" si="15"/>
        <v>0.82</v>
      </c>
      <c r="C46" s="349">
        <f t="shared" si="15"/>
        <v>7038</v>
      </c>
      <c r="D46" s="334">
        <v>5.0000000000000001E-3</v>
      </c>
      <c r="E46" s="683">
        <f>'Motor Efficiencies'!$M39</f>
        <v>0.96499999999999997</v>
      </c>
      <c r="F46" s="684"/>
      <c r="G46" s="684"/>
      <c r="H46" s="684"/>
      <c r="I46" s="684"/>
      <c r="J46" s="685"/>
      <c r="K46" s="683">
        <f t="shared" si="10"/>
        <v>0.96</v>
      </c>
      <c r="L46" s="684"/>
      <c r="M46" s="684"/>
      <c r="N46" s="684"/>
      <c r="O46" s="684"/>
      <c r="P46" s="685"/>
      <c r="Q46" s="686">
        <f t="shared" si="11"/>
        <v>22307178.031088088</v>
      </c>
      <c r="R46" s="687"/>
      <c r="S46" s="687"/>
      <c r="T46" s="687"/>
      <c r="U46" s="687"/>
      <c r="V46" s="688"/>
      <c r="W46" s="686">
        <f t="shared" si="12"/>
        <v>22423361.250000004</v>
      </c>
      <c r="X46" s="687"/>
      <c r="Y46" s="687"/>
      <c r="Z46" s="687"/>
      <c r="AA46" s="687"/>
      <c r="AB46" s="688"/>
      <c r="AC46" s="686">
        <f t="shared" si="13"/>
        <v>116183.21891191602</v>
      </c>
      <c r="AD46" s="687"/>
      <c r="AE46" s="687"/>
      <c r="AF46" s="687"/>
      <c r="AG46" s="687"/>
      <c r="AH46" s="688"/>
      <c r="AI46" s="343">
        <f t="shared" si="14"/>
        <v>116183.21891191602</v>
      </c>
      <c r="AJ46" s="344">
        <f t="shared" si="4"/>
        <v>23.236643782383204</v>
      </c>
      <c r="AK46" s="345">
        <f t="shared" si="6"/>
        <v>5.1813471502590181E-3</v>
      </c>
      <c r="AL46" s="344">
        <f>'Data Sources'!$I$23/17</f>
        <v>2.2941176470588234</v>
      </c>
      <c r="AM46" s="346">
        <f t="shared" si="7"/>
        <v>9.816506833798973E-4</v>
      </c>
      <c r="AN46" s="347">
        <f>'CostData&amp;Analysis'!M44/AI46</f>
        <v>6.1577567457689358E-2</v>
      </c>
    </row>
    <row r="47" spans="1:40">
      <c r="AJ47" s="351">
        <f>SUMPRODUCT(AJ13:AJ46,AM13:AM46)</f>
        <v>25.952831026663485</v>
      </c>
      <c r="AK47" s="352">
        <f>SUMPRODUCT(AK13:AK46,AM13:AM46)</f>
        <v>6.9743052415434659E-3</v>
      </c>
      <c r="AN47" s="347">
        <f>SUMPRODUCT(AN13:AN46,AM13:AM46)</f>
        <v>0.13349030149487792</v>
      </c>
    </row>
    <row r="48" spans="1:40">
      <c r="E48" s="353" t="s">
        <v>491</v>
      </c>
      <c r="AN48" s="347"/>
    </row>
    <row r="49" spans="1:40">
      <c r="E49" s="353" t="s">
        <v>484</v>
      </c>
      <c r="AL49" s="252" t="s">
        <v>490</v>
      </c>
      <c r="AM49" s="314">
        <f>'[3]GDP Deflator'!$M$89/'[3]GDP Deflator'!$M$84</f>
        <v>1.0777856996689976</v>
      </c>
      <c r="AN49" s="347"/>
    </row>
    <row r="50" spans="1:40">
      <c r="E50" s="315" t="s">
        <v>485</v>
      </c>
      <c r="AN50" s="347"/>
    </row>
    <row r="52" spans="1:40">
      <c r="A52" s="315" t="s">
        <v>492</v>
      </c>
    </row>
    <row r="53" spans="1:40">
      <c r="A53" s="315" t="s">
        <v>493</v>
      </c>
      <c r="B53" s="354">
        <v>0.8</v>
      </c>
    </row>
  </sheetData>
  <mergeCells count="95">
    <mergeCell ref="E46:J46"/>
    <mergeCell ref="K46:P46"/>
    <mergeCell ref="Q46:V46"/>
    <mergeCell ref="W46:AB46"/>
    <mergeCell ref="AC46:AH46"/>
    <mergeCell ref="E44:J44"/>
    <mergeCell ref="K44:P44"/>
    <mergeCell ref="Q44:V44"/>
    <mergeCell ref="W44:AB44"/>
    <mergeCell ref="AC44:AH44"/>
    <mergeCell ref="E45:J45"/>
    <mergeCell ref="K45:P45"/>
    <mergeCell ref="Q45:V45"/>
    <mergeCell ref="W45:AB45"/>
    <mergeCell ref="AC45:AH45"/>
    <mergeCell ref="E42:J42"/>
    <mergeCell ref="K42:P42"/>
    <mergeCell ref="Q42:V42"/>
    <mergeCell ref="W42:AB42"/>
    <mergeCell ref="AC42:AH42"/>
    <mergeCell ref="E43:J43"/>
    <mergeCell ref="K43:P43"/>
    <mergeCell ref="Q43:V43"/>
    <mergeCell ref="W43:AB43"/>
    <mergeCell ref="AC43:AH43"/>
    <mergeCell ref="E40:J40"/>
    <mergeCell ref="K40:P40"/>
    <mergeCell ref="Q40:V40"/>
    <mergeCell ref="W40:AB40"/>
    <mergeCell ref="AC40:AH40"/>
    <mergeCell ref="E41:J41"/>
    <mergeCell ref="K41:P41"/>
    <mergeCell ref="Q41:V41"/>
    <mergeCell ref="W41:AB41"/>
    <mergeCell ref="AC41:AH41"/>
    <mergeCell ref="E38:J38"/>
    <mergeCell ref="K38:P38"/>
    <mergeCell ref="Q38:V38"/>
    <mergeCell ref="W38:AB38"/>
    <mergeCell ref="AC38:AH38"/>
    <mergeCell ref="E39:J39"/>
    <mergeCell ref="K39:P39"/>
    <mergeCell ref="Q39:V39"/>
    <mergeCell ref="W39:AB39"/>
    <mergeCell ref="AC39:AH39"/>
    <mergeCell ref="E36:J36"/>
    <mergeCell ref="K36:P36"/>
    <mergeCell ref="Q36:V36"/>
    <mergeCell ref="W36:AB36"/>
    <mergeCell ref="AC36:AH36"/>
    <mergeCell ref="E37:J37"/>
    <mergeCell ref="K37:P37"/>
    <mergeCell ref="Q37:V37"/>
    <mergeCell ref="W37:AB37"/>
    <mergeCell ref="AC37:AH37"/>
    <mergeCell ref="E34:J34"/>
    <mergeCell ref="K34:P34"/>
    <mergeCell ref="Q34:V34"/>
    <mergeCell ref="W34:AB34"/>
    <mergeCell ref="AC34:AH34"/>
    <mergeCell ref="E35:J35"/>
    <mergeCell ref="K35:P35"/>
    <mergeCell ref="Q35:V35"/>
    <mergeCell ref="W35:AB35"/>
    <mergeCell ref="AC35:AH35"/>
    <mergeCell ref="E32:J32"/>
    <mergeCell ref="K32:P32"/>
    <mergeCell ref="Q32:V32"/>
    <mergeCell ref="W32:AB32"/>
    <mergeCell ref="AC32:AH32"/>
    <mergeCell ref="E33:J33"/>
    <mergeCell ref="K33:P33"/>
    <mergeCell ref="Q33:V33"/>
    <mergeCell ref="W33:AB33"/>
    <mergeCell ref="AC33:AH33"/>
    <mergeCell ref="T11:V11"/>
    <mergeCell ref="W11:Y11"/>
    <mergeCell ref="Z11:AB11"/>
    <mergeCell ref="AC11:AE11"/>
    <mergeCell ref="AF11:AH11"/>
    <mergeCell ref="E31:J31"/>
    <mergeCell ref="K31:P31"/>
    <mergeCell ref="Q31:V31"/>
    <mergeCell ref="W31:AB31"/>
    <mergeCell ref="AC31:AH31"/>
    <mergeCell ref="E10:J10"/>
    <mergeCell ref="K10:P10"/>
    <mergeCell ref="Q10:V10"/>
    <mergeCell ref="W10:AB10"/>
    <mergeCell ref="AC10:AH10"/>
    <mergeCell ref="E11:G11"/>
    <mergeCell ref="H11:J11"/>
    <mergeCell ref="K11:M11"/>
    <mergeCell ref="N11:P11"/>
    <mergeCell ref="Q11:S11"/>
  </mergeCells>
  <pageMargins left="0.5" right="0.27" top="1" bottom="1" header="0.5" footer="0.5"/>
  <headerFooter alignWithMargins="0"/>
  <drawing r:id="rId1"/>
</worksheet>
</file>

<file path=xl/worksheets/sheet14.xml><?xml version="1.0" encoding="utf-8"?>
<worksheet xmlns="http://schemas.openxmlformats.org/spreadsheetml/2006/main" xmlns:r="http://schemas.openxmlformats.org/officeDocument/2006/relationships">
  <dimension ref="A1:E60"/>
  <sheetViews>
    <sheetView zoomScale="80" zoomScaleNormal="80" workbookViewId="0">
      <selection activeCell="A60" sqref="A60:B60"/>
    </sheetView>
  </sheetViews>
  <sheetFormatPr defaultRowHeight="12.75"/>
  <cols>
    <col min="1" max="1" width="9.140625" style="371"/>
    <col min="2" max="2" width="21.5703125" style="371" bestFit="1" customWidth="1"/>
    <col min="3" max="4" width="26.85546875" style="371" bestFit="1" customWidth="1"/>
    <col min="5" max="5" width="11.28515625" style="371" bestFit="1" customWidth="1"/>
    <col min="6" max="16384" width="9.140625" style="371"/>
  </cols>
  <sheetData>
    <row r="1" spans="2:5" s="252" customFormat="1" ht="13.5" thickBot="1"/>
    <row r="2" spans="2:5" s="252" customFormat="1">
      <c r="B2" s="355" t="s">
        <v>440</v>
      </c>
      <c r="C2" s="356" t="s">
        <v>494</v>
      </c>
      <c r="D2" s="357" t="s">
        <v>495</v>
      </c>
    </row>
    <row r="3" spans="2:5" s="252" customFormat="1">
      <c r="B3" s="358" t="s">
        <v>496</v>
      </c>
      <c r="C3" s="359">
        <v>14.2</v>
      </c>
      <c r="D3" s="360">
        <v>0.8</v>
      </c>
    </row>
    <row r="4" spans="2:5" s="252" customFormat="1">
      <c r="B4" s="358" t="s">
        <v>379</v>
      </c>
      <c r="C4" s="359">
        <v>12.7</v>
      </c>
      <c r="D4" s="360">
        <v>3</v>
      </c>
    </row>
    <row r="5" spans="2:5" s="252" customFormat="1">
      <c r="B5" s="358" t="s">
        <v>452</v>
      </c>
      <c r="C5" s="359">
        <v>45.8</v>
      </c>
      <c r="D5" s="360">
        <v>6</v>
      </c>
    </row>
    <row r="6" spans="2:5" s="252" customFormat="1">
      <c r="B6" s="358" t="s">
        <v>418</v>
      </c>
      <c r="C6" s="359">
        <v>57</v>
      </c>
      <c r="D6" s="360">
        <v>4</v>
      </c>
    </row>
    <row r="7" spans="2:5" s="252" customFormat="1">
      <c r="B7" s="358" t="s">
        <v>377</v>
      </c>
      <c r="C7" s="359">
        <v>14.3</v>
      </c>
      <c r="D7" s="360">
        <v>1</v>
      </c>
    </row>
    <row r="8" spans="2:5" s="252" customFormat="1">
      <c r="B8" s="358" t="s">
        <v>414</v>
      </c>
      <c r="C8" s="359">
        <v>16</v>
      </c>
      <c r="D8" s="360">
        <v>1</v>
      </c>
    </row>
    <row r="9" spans="2:5" s="252" customFormat="1">
      <c r="B9" s="358" t="s">
        <v>394</v>
      </c>
      <c r="C9" s="359">
        <v>15.3</v>
      </c>
      <c r="D9" s="360">
        <v>2</v>
      </c>
    </row>
    <row r="10" spans="2:5" s="252" customFormat="1">
      <c r="B10" s="358" t="s">
        <v>441</v>
      </c>
      <c r="C10" s="359">
        <v>12.8</v>
      </c>
      <c r="D10" s="360">
        <v>1</v>
      </c>
    </row>
    <row r="11" spans="2:5" s="252" customFormat="1">
      <c r="B11" s="358" t="s">
        <v>415</v>
      </c>
      <c r="C11" s="359">
        <v>9.58</v>
      </c>
      <c r="D11" s="360">
        <v>0.8</v>
      </c>
    </row>
    <row r="12" spans="2:5" s="252" customFormat="1">
      <c r="B12" s="358" t="s">
        <v>374</v>
      </c>
      <c r="C12" s="359">
        <v>6.05</v>
      </c>
      <c r="D12" s="360">
        <v>2</v>
      </c>
    </row>
    <row r="13" spans="2:5" s="252" customFormat="1" ht="13.5" thickBot="1">
      <c r="B13" s="361" t="s">
        <v>380</v>
      </c>
      <c r="C13" s="362">
        <v>12.9</v>
      </c>
      <c r="D13" s="363">
        <v>1</v>
      </c>
    </row>
    <row r="14" spans="2:5" s="252" customFormat="1"/>
    <row r="15" spans="2:5" s="252" customFormat="1">
      <c r="B15" s="364" t="s">
        <v>440</v>
      </c>
      <c r="C15" s="365" t="s">
        <v>497</v>
      </c>
      <c r="D15" s="364" t="s">
        <v>498</v>
      </c>
      <c r="E15" s="364" t="s">
        <v>499</v>
      </c>
    </row>
    <row r="16" spans="2:5" s="252" customFormat="1">
      <c r="B16" s="359" t="s">
        <v>496</v>
      </c>
      <c r="C16" s="366">
        <f>SUM(C17:C26)</f>
        <v>3120</v>
      </c>
      <c r="D16" s="367">
        <f>C16*C3</f>
        <v>44304</v>
      </c>
      <c r="E16" s="367">
        <f>D16*$C$60</f>
        <v>12473.146028442596</v>
      </c>
    </row>
    <row r="17" spans="2:5" s="252" customFormat="1">
      <c r="B17" s="359" t="s">
        <v>379</v>
      </c>
      <c r="C17" s="366">
        <v>369</v>
      </c>
      <c r="D17" s="367">
        <f t="shared" ref="D17:D26" si="0">C17*C4</f>
        <v>4686.3</v>
      </c>
      <c r="E17" s="367">
        <f t="shared" ref="E17:E26" si="1">D17*$C$60</f>
        <v>1319.3595213319461</v>
      </c>
    </row>
    <row r="18" spans="2:5" s="252" customFormat="1">
      <c r="B18" s="359" t="s">
        <v>452</v>
      </c>
      <c r="C18" s="366">
        <v>53</v>
      </c>
      <c r="D18" s="367">
        <f t="shared" si="0"/>
        <v>2427.3999999999996</v>
      </c>
      <c r="E18" s="367">
        <f t="shared" si="1"/>
        <v>683.39912128569779</v>
      </c>
    </row>
    <row r="19" spans="2:5" s="252" customFormat="1">
      <c r="B19" s="359" t="s">
        <v>418</v>
      </c>
      <c r="C19" s="366">
        <v>77</v>
      </c>
      <c r="D19" s="367">
        <f t="shared" si="0"/>
        <v>4389</v>
      </c>
      <c r="E19" s="367">
        <f t="shared" si="1"/>
        <v>1235.6590357266737</v>
      </c>
    </row>
    <row r="20" spans="2:5" s="252" customFormat="1">
      <c r="B20" s="359" t="s">
        <v>377</v>
      </c>
      <c r="C20" s="366">
        <v>171</v>
      </c>
      <c r="D20" s="367">
        <f t="shared" si="0"/>
        <v>2445.3000000000002</v>
      </c>
      <c r="E20" s="367">
        <f t="shared" si="1"/>
        <v>688.43860561914687</v>
      </c>
    </row>
    <row r="21" spans="2:5" s="252" customFormat="1">
      <c r="B21" s="359" t="s">
        <v>414</v>
      </c>
      <c r="C21" s="366">
        <v>734</v>
      </c>
      <c r="D21" s="367">
        <f t="shared" si="0"/>
        <v>11744</v>
      </c>
      <c r="E21" s="367">
        <f t="shared" si="1"/>
        <v>3306.3521794427106</v>
      </c>
    </row>
    <row r="22" spans="2:5" s="252" customFormat="1">
      <c r="B22" s="359" t="s">
        <v>394</v>
      </c>
      <c r="C22" s="366">
        <v>125</v>
      </c>
      <c r="D22" s="367">
        <f t="shared" si="0"/>
        <v>1912.5</v>
      </c>
      <c r="E22" s="367">
        <f t="shared" si="1"/>
        <v>538.43652445369412</v>
      </c>
    </row>
    <row r="23" spans="2:5" s="252" customFormat="1">
      <c r="B23" s="359" t="s">
        <v>441</v>
      </c>
      <c r="C23" s="366">
        <v>571</v>
      </c>
      <c r="D23" s="367">
        <f t="shared" si="0"/>
        <v>7308.8</v>
      </c>
      <c r="E23" s="367">
        <f t="shared" si="1"/>
        <v>2057.6862064978613</v>
      </c>
    </row>
    <row r="24" spans="2:5" s="252" customFormat="1">
      <c r="B24" s="359" t="s">
        <v>415</v>
      </c>
      <c r="C24" s="366">
        <v>245</v>
      </c>
      <c r="D24" s="367">
        <f t="shared" si="0"/>
        <v>2347.1</v>
      </c>
      <c r="E24" s="367">
        <f t="shared" si="1"/>
        <v>660.79182564458324</v>
      </c>
    </row>
    <row r="25" spans="2:5" s="252" customFormat="1">
      <c r="B25" s="359" t="s">
        <v>374</v>
      </c>
      <c r="C25" s="366">
        <v>442</v>
      </c>
      <c r="D25" s="367">
        <f t="shared" si="0"/>
        <v>2674.1</v>
      </c>
      <c r="E25" s="367">
        <f t="shared" si="1"/>
        <v>752.85391374725407</v>
      </c>
    </row>
    <row r="26" spans="2:5" s="252" customFormat="1">
      <c r="B26" s="359" t="s">
        <v>380</v>
      </c>
      <c r="C26" s="366">
        <v>333</v>
      </c>
      <c r="D26" s="367">
        <f t="shared" si="0"/>
        <v>4295.7</v>
      </c>
      <c r="E26" s="367">
        <f t="shared" si="1"/>
        <v>1209.3917793964622</v>
      </c>
    </row>
    <row r="27" spans="2:5" s="252" customFormat="1"/>
    <row r="28" spans="2:5" s="252" customFormat="1">
      <c r="B28" s="364" t="s">
        <v>440</v>
      </c>
      <c r="C28" s="364" t="s">
        <v>500</v>
      </c>
      <c r="D28" s="364" t="s">
        <v>501</v>
      </c>
    </row>
    <row r="29" spans="2:5" s="252" customFormat="1">
      <c r="B29" s="359" t="s">
        <v>496</v>
      </c>
      <c r="C29" s="359">
        <v>60</v>
      </c>
      <c r="D29" s="368">
        <f>C29*365/7</f>
        <v>3128.5714285714284</v>
      </c>
    </row>
    <row r="30" spans="2:5" s="252" customFormat="1">
      <c r="B30" s="359" t="s">
        <v>379</v>
      </c>
      <c r="C30" s="359">
        <v>50</v>
      </c>
      <c r="D30" s="368">
        <f t="shared" ref="D30:D39" si="2">C30*365/7</f>
        <v>2607.1428571428573</v>
      </c>
    </row>
    <row r="31" spans="2:5" s="252" customFormat="1">
      <c r="B31" s="359" t="s">
        <v>452</v>
      </c>
      <c r="C31" s="359">
        <v>80</v>
      </c>
      <c r="D31" s="368">
        <f t="shared" si="2"/>
        <v>4171.4285714285716</v>
      </c>
    </row>
    <row r="32" spans="2:5" s="252" customFormat="1">
      <c r="B32" s="359" t="s">
        <v>418</v>
      </c>
      <c r="C32" s="359">
        <v>120</v>
      </c>
      <c r="D32" s="368">
        <f t="shared" si="2"/>
        <v>6257.1428571428569</v>
      </c>
    </row>
    <row r="33" spans="2:4" s="252" customFormat="1">
      <c r="B33" s="359" t="s">
        <v>377</v>
      </c>
      <c r="C33" s="359">
        <v>168</v>
      </c>
      <c r="D33" s="368">
        <f t="shared" si="2"/>
        <v>8760</v>
      </c>
    </row>
    <row r="34" spans="2:4" s="252" customFormat="1">
      <c r="B34" s="359" t="s">
        <v>414</v>
      </c>
      <c r="C34" s="359">
        <v>48</v>
      </c>
      <c r="D34" s="368">
        <f t="shared" si="2"/>
        <v>2502.8571428571427</v>
      </c>
    </row>
    <row r="35" spans="2:4" s="252" customFormat="1">
      <c r="B35" s="359" t="s">
        <v>394</v>
      </c>
      <c r="C35" s="359">
        <v>168</v>
      </c>
      <c r="D35" s="368">
        <f t="shared" si="2"/>
        <v>8760</v>
      </c>
    </row>
    <row r="36" spans="2:4" s="252" customFormat="1">
      <c r="B36" s="359" t="s">
        <v>441</v>
      </c>
      <c r="C36" s="359">
        <v>72</v>
      </c>
      <c r="D36" s="368">
        <f t="shared" si="2"/>
        <v>3754.2857142857142</v>
      </c>
    </row>
    <row r="37" spans="2:4" s="252" customFormat="1">
      <c r="B37" s="359" t="s">
        <v>415</v>
      </c>
      <c r="C37" s="359">
        <v>48</v>
      </c>
      <c r="D37" s="368">
        <f t="shared" si="2"/>
        <v>2502.8571428571427</v>
      </c>
    </row>
    <row r="38" spans="2:4" s="252" customFormat="1">
      <c r="B38" s="359" t="s">
        <v>374</v>
      </c>
      <c r="C38" s="359">
        <v>48</v>
      </c>
      <c r="D38" s="368">
        <f t="shared" si="2"/>
        <v>2502.8571428571427</v>
      </c>
    </row>
    <row r="39" spans="2:4" s="252" customFormat="1">
      <c r="B39" s="359" t="s">
        <v>380</v>
      </c>
      <c r="C39" s="359">
        <v>60</v>
      </c>
      <c r="D39" s="368">
        <f t="shared" si="2"/>
        <v>3128.5714285714284</v>
      </c>
    </row>
    <row r="40" spans="2:4" s="252" customFormat="1">
      <c r="C40" s="369" t="s">
        <v>502</v>
      </c>
    </row>
    <row r="56" spans="1:4">
      <c r="A56" s="370" t="s">
        <v>503</v>
      </c>
    </row>
    <row r="58" spans="1:4">
      <c r="A58" s="372" t="s">
        <v>504</v>
      </c>
      <c r="C58" s="372">
        <v>96.1</v>
      </c>
      <c r="D58" s="371" t="s">
        <v>505</v>
      </c>
    </row>
    <row r="59" spans="1:4">
      <c r="A59" s="372" t="s">
        <v>506</v>
      </c>
      <c r="C59" s="373">
        <v>0.18</v>
      </c>
    </row>
    <row r="60" spans="1:4" ht="27.75" customHeight="1">
      <c r="A60" s="689" t="s">
        <v>507</v>
      </c>
      <c r="B60" s="689"/>
      <c r="C60" s="374">
        <f>4.87/(C59*C58)</f>
        <v>0.28153543762284661</v>
      </c>
    </row>
  </sheetData>
  <mergeCells count="1">
    <mergeCell ref="A60:B60"/>
  </mergeCell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sheetPr codeName="Sheet25"/>
  <dimension ref="B1:P79"/>
  <sheetViews>
    <sheetView topLeftCell="A40" zoomScaleNormal="100" workbookViewId="0">
      <selection activeCell="C4" sqref="C4:E4"/>
    </sheetView>
  </sheetViews>
  <sheetFormatPr defaultRowHeight="12.75"/>
  <cols>
    <col min="1" max="2" width="9.140625" style="375"/>
    <col min="3" max="4" width="10.140625" style="375" customWidth="1"/>
    <col min="5" max="6" width="10.5703125" style="375" customWidth="1"/>
    <col min="7" max="7" width="10.42578125" style="375" customWidth="1"/>
    <col min="8" max="8" width="9.85546875" style="375" customWidth="1"/>
    <col min="9" max="9" width="9.140625" style="375"/>
    <col min="10" max="10" width="9.28515625" style="375" bestFit="1" customWidth="1"/>
    <col min="11" max="11" width="9.140625" style="375"/>
    <col min="12" max="12" width="15.140625" style="375" customWidth="1"/>
    <col min="13" max="13" width="11.85546875" style="375" customWidth="1"/>
    <col min="14" max="14" width="10.5703125" style="375" customWidth="1"/>
    <col min="15" max="15" width="14.5703125" style="375" bestFit="1" customWidth="1"/>
    <col min="16" max="16" width="16.140625" style="375" bestFit="1" customWidth="1"/>
    <col min="17" max="16384" width="9.140625" style="375"/>
  </cols>
  <sheetData>
    <row r="1" spans="2:16" ht="16.5" customHeight="1"/>
    <row r="2" spans="2:16" ht="15" customHeight="1" thickBot="1"/>
    <row r="3" spans="2:16" ht="13.5" thickBot="1">
      <c r="B3" s="691" t="s">
        <v>508</v>
      </c>
      <c r="C3" s="692"/>
      <c r="D3" s="692"/>
      <c r="E3" s="692"/>
      <c r="F3" s="692"/>
      <c r="G3" s="692"/>
      <c r="H3" s="692"/>
      <c r="I3" s="693"/>
      <c r="P3" s="376"/>
    </row>
    <row r="4" spans="2:16">
      <c r="B4" s="377"/>
      <c r="C4" s="694" t="s">
        <v>466</v>
      </c>
      <c r="D4" s="694"/>
      <c r="E4" s="695"/>
      <c r="F4" s="694" t="s">
        <v>467</v>
      </c>
      <c r="G4" s="694"/>
      <c r="H4" s="694"/>
      <c r="I4" s="378"/>
      <c r="L4" s="696" t="s">
        <v>509</v>
      </c>
      <c r="M4" s="698" t="s">
        <v>510</v>
      </c>
      <c r="N4" s="699"/>
      <c r="O4" s="699"/>
      <c r="P4" s="700"/>
    </row>
    <row r="5" spans="2:16">
      <c r="B5" s="379" t="s">
        <v>509</v>
      </c>
      <c r="C5" s="380" t="s">
        <v>473</v>
      </c>
      <c r="D5" s="380" t="s">
        <v>474</v>
      </c>
      <c r="E5" s="380" t="s">
        <v>475</v>
      </c>
      <c r="F5" s="381" t="s">
        <v>473</v>
      </c>
      <c r="G5" s="382" t="s">
        <v>474</v>
      </c>
      <c r="H5" s="383" t="s">
        <v>475</v>
      </c>
      <c r="I5" s="379" t="s">
        <v>511</v>
      </c>
      <c r="J5" s="384"/>
      <c r="L5" s="697"/>
      <c r="M5" s="385" t="s">
        <v>512</v>
      </c>
      <c r="N5" s="385" t="s">
        <v>513</v>
      </c>
      <c r="O5" s="385" t="s">
        <v>514</v>
      </c>
      <c r="P5" s="385" t="s">
        <v>515</v>
      </c>
    </row>
    <row r="6" spans="2:16">
      <c r="B6" s="386">
        <v>15</v>
      </c>
      <c r="C6" s="387">
        <v>0.87</v>
      </c>
      <c r="D6" s="387">
        <v>0.878</v>
      </c>
      <c r="E6" s="387">
        <v>0.86599999999999999</v>
      </c>
      <c r="F6" s="388">
        <v>0.87</v>
      </c>
      <c r="G6" s="387">
        <v>0.86599999999999999</v>
      </c>
      <c r="H6" s="389">
        <v>0.85699999999999998</v>
      </c>
      <c r="I6" s="390">
        <f t="shared" ref="I6:I23" si="0">AVERAGE(C6:H6)</f>
        <v>0.86783333333333335</v>
      </c>
      <c r="J6" s="384"/>
      <c r="L6" s="391">
        <v>15</v>
      </c>
      <c r="M6" s="392">
        <f t="shared" ref="M6:M23" si="1">I6</f>
        <v>0.86783333333333335</v>
      </c>
      <c r="N6" s="392">
        <f t="shared" ref="N6:N17" si="2">I31</f>
        <v>0.90350000000000008</v>
      </c>
      <c r="O6" s="392">
        <f t="shared" ref="O6:O23" si="3">I56</f>
        <v>0.91666666666666685</v>
      </c>
      <c r="P6" s="392">
        <f>M6*'Data Sources'!D6+'Motor Efficiencies'!N6*'Data Sources'!F6+'Motor Efficiencies'!O6*'Data Sources'!H6</f>
        <v>0.89024288617886183</v>
      </c>
    </row>
    <row r="7" spans="2:16">
      <c r="B7" s="386">
        <v>20</v>
      </c>
      <c r="C7" s="387">
        <v>0.877</v>
      </c>
      <c r="D7" s="387">
        <v>0.88300000000000001</v>
      </c>
      <c r="E7" s="387">
        <v>0.88100000000000001</v>
      </c>
      <c r="F7" s="388">
        <v>0.877</v>
      </c>
      <c r="G7" s="387">
        <v>0.88500000000000001</v>
      </c>
      <c r="H7" s="389">
        <v>0.86599999999999999</v>
      </c>
      <c r="I7" s="390">
        <f t="shared" si="0"/>
        <v>0.87816666666666654</v>
      </c>
      <c r="J7" s="384"/>
      <c r="L7" s="391">
        <v>20</v>
      </c>
      <c r="M7" s="392">
        <f t="shared" si="1"/>
        <v>0.87816666666666654</v>
      </c>
      <c r="N7" s="392">
        <f t="shared" si="2"/>
        <v>0.90600000000000003</v>
      </c>
      <c r="O7" s="392">
        <f t="shared" si="3"/>
        <v>0.92016666666666669</v>
      </c>
      <c r="P7" s="392">
        <f>M7*'Data Sources'!D7+'Motor Efficiencies'!N7*'Data Sources'!F7+'Motor Efficiencies'!O7*'Data Sources'!H7</f>
        <v>0.88833935742971881</v>
      </c>
    </row>
    <row r="8" spans="2:16">
      <c r="B8" s="386">
        <v>25</v>
      </c>
      <c r="C8" s="387">
        <v>0.89</v>
      </c>
      <c r="D8" s="387">
        <v>0.88900000000000001</v>
      </c>
      <c r="E8" s="387">
        <v>0.88400000000000001</v>
      </c>
      <c r="F8" s="388">
        <v>0.88900000000000001</v>
      </c>
      <c r="G8" s="387">
        <v>0.89300000000000002</v>
      </c>
      <c r="H8" s="389">
        <v>0.875</v>
      </c>
      <c r="I8" s="390">
        <f t="shared" si="0"/>
        <v>0.8866666666666666</v>
      </c>
      <c r="J8" s="393"/>
      <c r="L8" s="391">
        <v>25</v>
      </c>
      <c r="M8" s="392">
        <f t="shared" si="1"/>
        <v>0.8866666666666666</v>
      </c>
      <c r="N8" s="392">
        <f t="shared" si="2"/>
        <v>0.9158333333333335</v>
      </c>
      <c r="O8" s="392">
        <f t="shared" si="3"/>
        <v>0.92766666666666675</v>
      </c>
      <c r="P8" s="392">
        <f>M8*'Data Sources'!D8+'Motor Efficiencies'!N8*'Data Sources'!F8+'Motor Efficiencies'!O8*'Data Sources'!H8</f>
        <v>0.89570993589743586</v>
      </c>
    </row>
    <row r="9" spans="2:16">
      <c r="B9" s="386">
        <v>30</v>
      </c>
      <c r="C9" s="387">
        <v>0.89500000000000002</v>
      </c>
      <c r="D9" s="387">
        <v>0.88900000000000001</v>
      </c>
      <c r="E9" s="387">
        <v>0.877</v>
      </c>
      <c r="F9" s="388">
        <v>0.89600000000000002</v>
      </c>
      <c r="G9" s="387">
        <v>0.89600000000000002</v>
      </c>
      <c r="H9" s="389">
        <v>0.877</v>
      </c>
      <c r="I9" s="390">
        <f t="shared" si="0"/>
        <v>0.88833333333333331</v>
      </c>
      <c r="L9" s="391">
        <v>30</v>
      </c>
      <c r="M9" s="392">
        <f t="shared" si="1"/>
        <v>0.88833333333333331</v>
      </c>
      <c r="N9" s="392">
        <f t="shared" si="2"/>
        <v>0.91816666666666669</v>
      </c>
      <c r="O9" s="392">
        <f t="shared" si="3"/>
        <v>0.92949999999999999</v>
      </c>
      <c r="P9" s="392">
        <f>M9*'Data Sources'!D9+'Motor Efficiencies'!N9*'Data Sources'!F9+'Motor Efficiencies'!O9*'Data Sources'!H9</f>
        <v>0.89654455445544556</v>
      </c>
    </row>
    <row r="10" spans="2:16">
      <c r="B10" s="386">
        <v>40</v>
      </c>
      <c r="C10" s="387">
        <v>0.89400000000000002</v>
      </c>
      <c r="D10" s="387">
        <v>0.9</v>
      </c>
      <c r="E10" s="387">
        <v>0.88600000000000001</v>
      </c>
      <c r="F10" s="388">
        <v>0.89900000000000002</v>
      </c>
      <c r="G10" s="387">
        <v>0.90200000000000002</v>
      </c>
      <c r="H10" s="389">
        <v>0.88500000000000001</v>
      </c>
      <c r="I10" s="390">
        <f t="shared" si="0"/>
        <v>0.89433333333333331</v>
      </c>
      <c r="L10" s="391">
        <v>40</v>
      </c>
      <c r="M10" s="392">
        <f t="shared" si="1"/>
        <v>0.89433333333333331</v>
      </c>
      <c r="N10" s="392">
        <f t="shared" si="2"/>
        <v>0.92566666666666675</v>
      </c>
      <c r="O10" s="392">
        <f t="shared" si="3"/>
        <v>0.93533333333333335</v>
      </c>
      <c r="P10" s="392">
        <f>M10*'Data Sources'!D10+'Motor Efficiencies'!N10*'Data Sources'!F10+'Motor Efficiencies'!O10*'Data Sources'!H10</f>
        <v>0.90391735537190088</v>
      </c>
    </row>
    <row r="11" spans="2:16">
      <c r="B11" s="386">
        <v>50</v>
      </c>
      <c r="C11" s="387">
        <v>0.89700000000000002</v>
      </c>
      <c r="D11" s="387">
        <v>0.90700000000000003</v>
      </c>
      <c r="E11" s="387">
        <v>0.89100000000000001</v>
      </c>
      <c r="F11" s="388">
        <v>0.90600000000000003</v>
      </c>
      <c r="G11" s="387">
        <v>0.91700000000000004</v>
      </c>
      <c r="H11" s="389">
        <v>0.89</v>
      </c>
      <c r="I11" s="390">
        <f t="shared" si="0"/>
        <v>0.90133333333333343</v>
      </c>
      <c r="L11" s="391">
        <v>50</v>
      </c>
      <c r="M11" s="392">
        <f t="shared" si="1"/>
        <v>0.90133333333333343</v>
      </c>
      <c r="N11" s="392">
        <f t="shared" si="2"/>
        <v>0.92800000000000005</v>
      </c>
      <c r="O11" s="392">
        <f t="shared" si="3"/>
        <v>0.93866666666666665</v>
      </c>
      <c r="P11" s="392">
        <f>M11*'Data Sources'!D11+'Motor Efficiencies'!N11*'Data Sources'!F11+'Motor Efficiencies'!O11*'Data Sources'!H11</f>
        <v>0.91117152103559884</v>
      </c>
    </row>
    <row r="12" spans="2:16">
      <c r="B12" s="386">
        <v>60</v>
      </c>
      <c r="C12" s="387">
        <v>0.90800000000000003</v>
      </c>
      <c r="D12" s="387">
        <v>0.91300000000000003</v>
      </c>
      <c r="E12" s="387">
        <v>0.90400000000000003</v>
      </c>
      <c r="F12" s="388">
        <v>0.90800000000000003</v>
      </c>
      <c r="G12" s="387">
        <v>0.91800000000000004</v>
      </c>
      <c r="H12" s="389">
        <v>0.89400000000000002</v>
      </c>
      <c r="I12" s="390">
        <f t="shared" si="0"/>
        <v>0.90750000000000008</v>
      </c>
      <c r="L12" s="391">
        <v>60</v>
      </c>
      <c r="M12" s="392">
        <f t="shared" si="1"/>
        <v>0.90750000000000008</v>
      </c>
      <c r="N12" s="392">
        <f t="shared" si="2"/>
        <v>0.93400000000000005</v>
      </c>
      <c r="O12" s="392">
        <f t="shared" si="3"/>
        <v>0.94366666666666665</v>
      </c>
      <c r="P12" s="392">
        <f>M12*'Data Sources'!D12+'Motor Efficiencies'!N12*'Data Sources'!F12+'Motor Efficiencies'!O12*'Data Sources'!H12</f>
        <v>0.91254729729729744</v>
      </c>
    </row>
    <row r="13" spans="2:16">
      <c r="B13" s="386">
        <v>75</v>
      </c>
      <c r="C13" s="387">
        <v>0.91500000000000004</v>
      </c>
      <c r="D13" s="387">
        <v>0.91900000000000004</v>
      </c>
      <c r="E13" s="387">
        <v>0.90400000000000003</v>
      </c>
      <c r="F13" s="388">
        <v>0.91600000000000004</v>
      </c>
      <c r="G13" s="387">
        <v>0.91700000000000004</v>
      </c>
      <c r="H13" s="389">
        <v>0.90600000000000003</v>
      </c>
      <c r="I13" s="390">
        <f t="shared" si="0"/>
        <v>0.91283333333333327</v>
      </c>
      <c r="L13" s="391">
        <v>75</v>
      </c>
      <c r="M13" s="392">
        <f t="shared" si="1"/>
        <v>0.91283333333333327</v>
      </c>
      <c r="N13" s="392">
        <f t="shared" si="2"/>
        <v>0.93566666666666665</v>
      </c>
      <c r="O13" s="392">
        <f t="shared" si="3"/>
        <v>0.9451666666666666</v>
      </c>
      <c r="P13" s="392">
        <f>M13*'Data Sources'!D13+'Motor Efficiencies'!N13*'Data Sources'!F13+'Motor Efficiencies'!O13*'Data Sources'!H13</f>
        <v>0.91755698005698005</v>
      </c>
    </row>
    <row r="14" spans="2:16">
      <c r="B14" s="386">
        <v>100</v>
      </c>
      <c r="C14" s="387">
        <v>0.92200000000000004</v>
      </c>
      <c r="D14" s="387">
        <v>0.92100000000000004</v>
      </c>
      <c r="E14" s="387">
        <v>0.90500000000000003</v>
      </c>
      <c r="F14" s="388">
        <v>0.91400000000000003</v>
      </c>
      <c r="G14" s="387">
        <v>0.92300000000000004</v>
      </c>
      <c r="H14" s="389">
        <v>0.90900000000000003</v>
      </c>
      <c r="I14" s="390">
        <f t="shared" si="0"/>
        <v>0.91566666666666674</v>
      </c>
      <c r="L14" s="391">
        <v>100</v>
      </c>
      <c r="M14" s="392">
        <f t="shared" si="1"/>
        <v>0.91566666666666674</v>
      </c>
      <c r="N14" s="392">
        <f t="shared" si="2"/>
        <v>0.9388333333333333</v>
      </c>
      <c r="O14" s="392">
        <f t="shared" si="3"/>
        <v>0.9474999999999999</v>
      </c>
      <c r="P14" s="392">
        <f>M14*'Data Sources'!D14+'Motor Efficiencies'!N14*'Data Sources'!F14+'Motor Efficiencies'!O14*'Data Sources'!H14</f>
        <v>0.92220159680638736</v>
      </c>
    </row>
    <row r="15" spans="2:16">
      <c r="B15" s="386">
        <v>125</v>
      </c>
      <c r="C15" s="387">
        <v>0.92</v>
      </c>
      <c r="D15" s="387">
        <v>0.92200000000000004</v>
      </c>
      <c r="E15" s="387">
        <v>0.91200000000000003</v>
      </c>
      <c r="F15" s="388">
        <v>0.92100000000000004</v>
      </c>
      <c r="G15" s="387">
        <v>0.92200000000000004</v>
      </c>
      <c r="H15" s="389">
        <v>0.90900000000000003</v>
      </c>
      <c r="I15" s="390">
        <f t="shared" si="0"/>
        <v>0.91766666666666652</v>
      </c>
      <c r="L15" s="391">
        <v>125</v>
      </c>
      <c r="M15" s="392">
        <f t="shared" si="1"/>
        <v>0.91766666666666652</v>
      </c>
      <c r="N15" s="392">
        <f t="shared" si="2"/>
        <v>0.94216666666666671</v>
      </c>
      <c r="O15" s="392">
        <f t="shared" si="3"/>
        <v>0.94983333333333331</v>
      </c>
      <c r="P15" s="392">
        <f>M15*'Data Sources'!D15+'Motor Efficiencies'!N15*'Data Sources'!F15+'Motor Efficiencies'!O15*'Data Sources'!H15</f>
        <v>0.92461946902654846</v>
      </c>
    </row>
    <row r="16" spans="2:16">
      <c r="B16" s="386">
        <v>150</v>
      </c>
      <c r="C16" s="387">
        <v>0.92600000000000005</v>
      </c>
      <c r="D16" s="387">
        <v>0.92800000000000005</v>
      </c>
      <c r="E16" s="387">
        <v>0.91700000000000004</v>
      </c>
      <c r="F16" s="388">
        <v>0.93100000000000005</v>
      </c>
      <c r="G16" s="387">
        <v>0.93</v>
      </c>
      <c r="H16" s="389">
        <v>0.91500000000000004</v>
      </c>
      <c r="I16" s="390">
        <f t="shared" si="0"/>
        <v>0.92449999999999999</v>
      </c>
      <c r="L16" s="391">
        <v>150</v>
      </c>
      <c r="M16" s="392">
        <f t="shared" si="1"/>
        <v>0.92449999999999999</v>
      </c>
      <c r="N16" s="392">
        <f t="shared" si="2"/>
        <v>0.94600000000000006</v>
      </c>
      <c r="O16" s="392">
        <f t="shared" si="3"/>
        <v>0.95316666666666672</v>
      </c>
      <c r="P16" s="392">
        <f>M16*'Data Sources'!D16+'Motor Efficiencies'!N16*'Data Sources'!F16+'Motor Efficiencies'!O16*'Data Sources'!H16</f>
        <v>0.92892285714285727</v>
      </c>
    </row>
    <row r="17" spans="2:16">
      <c r="B17" s="386">
        <v>200</v>
      </c>
      <c r="C17" s="387">
        <v>0.92900000000000005</v>
      </c>
      <c r="D17" s="387">
        <v>0.93</v>
      </c>
      <c r="E17" s="387">
        <v>0.91500000000000004</v>
      </c>
      <c r="F17" s="388">
        <v>0.92600000000000005</v>
      </c>
      <c r="G17" s="387">
        <v>0.93500000000000005</v>
      </c>
      <c r="H17" s="389">
        <v>0.93500000000000005</v>
      </c>
      <c r="I17" s="390">
        <f t="shared" si="0"/>
        <v>0.92833333333333334</v>
      </c>
      <c r="L17" s="391">
        <v>200</v>
      </c>
      <c r="M17" s="392">
        <f t="shared" si="1"/>
        <v>0.92833333333333334</v>
      </c>
      <c r="N17" s="392">
        <f t="shared" si="2"/>
        <v>0.94833333333333336</v>
      </c>
      <c r="O17" s="392">
        <f t="shared" si="3"/>
        <v>0.95599999999999996</v>
      </c>
      <c r="P17" s="392">
        <f>M17*'Data Sources'!D17+'Motor Efficiencies'!N17*'Data Sources'!F17+'Motor Efficiencies'!O17*'Data Sources'!H17</f>
        <v>0.93240610328638507</v>
      </c>
    </row>
    <row r="18" spans="2:16">
      <c r="B18" s="386">
        <v>250</v>
      </c>
      <c r="C18" s="387">
        <v>0.94099999999999995</v>
      </c>
      <c r="D18" s="387">
        <v>0.94399999999999995</v>
      </c>
      <c r="E18" s="387">
        <v>0.93</v>
      </c>
      <c r="F18" s="388">
        <v>0.94399999999999995</v>
      </c>
      <c r="G18" s="387">
        <v>0.94199999999999995</v>
      </c>
      <c r="H18" s="389">
        <v>0.94699999999999995</v>
      </c>
      <c r="I18" s="390">
        <f t="shared" si="0"/>
        <v>0.94133333333333324</v>
      </c>
      <c r="L18" s="391">
        <v>250</v>
      </c>
      <c r="M18" s="392">
        <f t="shared" si="1"/>
        <v>0.94133333333333324</v>
      </c>
      <c r="N18" s="394"/>
      <c r="O18" s="392">
        <f t="shared" si="3"/>
        <v>0.95666666666666667</v>
      </c>
      <c r="P18" s="392">
        <f>M18*'Data Sources'!D18+'Motor Efficiencies'!N18*'Data Sources'!F18+'Motor Efficiencies'!O18*'Data Sources'!H18</f>
        <v>0.9423787878787877</v>
      </c>
    </row>
    <row r="19" spans="2:16">
      <c r="B19" s="386">
        <v>300</v>
      </c>
      <c r="C19" s="387">
        <v>0.94399999999999995</v>
      </c>
      <c r="D19" s="387">
        <v>0.94599999999999995</v>
      </c>
      <c r="E19" s="387">
        <v>0.93899999999999995</v>
      </c>
      <c r="F19" s="388">
        <v>0.94399999999999995</v>
      </c>
      <c r="G19" s="387">
        <v>0.94399999999999995</v>
      </c>
      <c r="H19" s="389">
        <v>0.94699999999999995</v>
      </c>
      <c r="I19" s="390">
        <f t="shared" si="0"/>
        <v>0.94399999999999995</v>
      </c>
      <c r="L19" s="391">
        <v>300</v>
      </c>
      <c r="M19" s="392">
        <f t="shared" si="1"/>
        <v>0.94399999999999995</v>
      </c>
      <c r="N19" s="394"/>
      <c r="O19" s="392">
        <f t="shared" si="3"/>
        <v>0.95733333333333326</v>
      </c>
      <c r="P19" s="392">
        <f>M19*'Data Sources'!D19+'Motor Efficiencies'!N19*'Data Sources'!F19+'Motor Efficiencies'!O19*'Data Sources'!H19</f>
        <v>0.94479012345679003</v>
      </c>
    </row>
    <row r="20" spans="2:16">
      <c r="B20" s="386">
        <v>350</v>
      </c>
      <c r="C20" s="387">
        <v>0.94499999999999995</v>
      </c>
      <c r="D20" s="387">
        <v>0.94099999999999995</v>
      </c>
      <c r="E20" s="387">
        <v>0.94199999999999995</v>
      </c>
      <c r="F20" s="388">
        <v>0.94299999999999995</v>
      </c>
      <c r="G20" s="387">
        <v>0.94599999999999995</v>
      </c>
      <c r="H20" s="389">
        <v>0.94699999999999995</v>
      </c>
      <c r="I20" s="390">
        <f t="shared" si="0"/>
        <v>0.94399999999999995</v>
      </c>
      <c r="L20" s="391">
        <v>350</v>
      </c>
      <c r="M20" s="392">
        <f t="shared" si="1"/>
        <v>0.94399999999999995</v>
      </c>
      <c r="N20" s="394"/>
      <c r="O20" s="392">
        <f t="shared" si="3"/>
        <v>0.95733333333333326</v>
      </c>
      <c r="P20" s="392">
        <f>M20*'Data Sources'!D20+'Motor Efficiencies'!N20*'Data Sources'!F20+'Motor Efficiencies'!O20*'Data Sources'!H20</f>
        <v>0.94513821138211385</v>
      </c>
    </row>
    <row r="21" spans="2:16">
      <c r="B21" s="386">
        <v>400</v>
      </c>
      <c r="C21" s="387">
        <v>0.95399999999999996</v>
      </c>
      <c r="D21" s="387">
        <v>0.94699999999999995</v>
      </c>
      <c r="E21" s="387">
        <v>0.94299999999999995</v>
      </c>
      <c r="F21" s="388">
        <v>0.95</v>
      </c>
      <c r="G21" s="387">
        <v>0.94799999999999995</v>
      </c>
      <c r="H21" s="389">
        <v>0.94799999999999995</v>
      </c>
      <c r="I21" s="390">
        <f t="shared" si="0"/>
        <v>0.94833333333333325</v>
      </c>
      <c r="L21" s="391">
        <v>400</v>
      </c>
      <c r="M21" s="392">
        <f t="shared" si="1"/>
        <v>0.94833333333333325</v>
      </c>
      <c r="N21" s="394"/>
      <c r="O21" s="392">
        <f t="shared" si="3"/>
        <v>0.95866666666666667</v>
      </c>
      <c r="P21" s="392">
        <f>M21*'Data Sources'!D21+'Motor Efficiencies'!N21*'Data Sources'!F21+'Motor Efficiencies'!O21*'Data Sources'!H21</f>
        <v>0.94870909090909084</v>
      </c>
    </row>
    <row r="22" spans="2:16">
      <c r="B22" s="386">
        <v>450</v>
      </c>
      <c r="C22" s="387">
        <v>0.95399999999999996</v>
      </c>
      <c r="D22" s="387">
        <v>0.95</v>
      </c>
      <c r="E22" s="387">
        <v>0.94599999999999995</v>
      </c>
      <c r="F22" s="388">
        <v>0.95</v>
      </c>
      <c r="G22" s="387">
        <v>0.94899999999999995</v>
      </c>
      <c r="H22" s="389">
        <v>0.94499999999999995</v>
      </c>
      <c r="I22" s="390">
        <f t="shared" si="0"/>
        <v>0.94899999999999995</v>
      </c>
      <c r="L22" s="391">
        <v>450</v>
      </c>
      <c r="M22" s="392">
        <f t="shared" si="1"/>
        <v>0.94899999999999995</v>
      </c>
      <c r="N22" s="394"/>
      <c r="O22" s="392">
        <f t="shared" si="3"/>
        <v>0.96</v>
      </c>
      <c r="P22" s="392">
        <f>M22*'Data Sources'!D22+'Motor Efficiencies'!N22*'Data Sources'!F22+'Motor Efficiencies'!O22*'Data Sources'!H22</f>
        <v>0.94966666666666677</v>
      </c>
    </row>
    <row r="23" spans="2:16">
      <c r="B23" s="379">
        <v>500</v>
      </c>
      <c r="C23" s="395">
        <v>0.95399999999999996</v>
      </c>
      <c r="D23" s="395">
        <v>0.95</v>
      </c>
      <c r="E23" s="395">
        <v>0.94599999999999995</v>
      </c>
      <c r="F23" s="396">
        <v>0.95</v>
      </c>
      <c r="G23" s="395">
        <v>0.94899999999999995</v>
      </c>
      <c r="H23" s="397">
        <v>0.94499999999999995</v>
      </c>
      <c r="I23" s="398">
        <f t="shared" si="0"/>
        <v>0.94899999999999995</v>
      </c>
      <c r="L23" s="391">
        <v>500</v>
      </c>
      <c r="M23" s="392">
        <f t="shared" si="1"/>
        <v>0.94899999999999995</v>
      </c>
      <c r="N23" s="394"/>
      <c r="O23" s="392">
        <f t="shared" si="3"/>
        <v>0.96</v>
      </c>
      <c r="P23" s="392">
        <f>M23*'Data Sources'!D23+'Motor Efficiencies'!N23*'Data Sources'!F23+'Motor Efficiencies'!O23*'Data Sources'!H23</f>
        <v>0.94899999999999995</v>
      </c>
    </row>
    <row r="24" spans="2:16" ht="37.5" customHeight="1">
      <c r="B24" s="701" t="s">
        <v>516</v>
      </c>
      <c r="C24" s="701"/>
      <c r="D24" s="701"/>
      <c r="E24" s="701"/>
      <c r="F24" s="701"/>
      <c r="G24" s="701"/>
      <c r="H24" s="701"/>
      <c r="I24" s="701"/>
      <c r="L24" s="391">
        <v>600</v>
      </c>
      <c r="M24" s="392">
        <f>'Data Sources'!C29</f>
        <v>0.94199999999999995</v>
      </c>
      <c r="N24" s="394"/>
      <c r="O24" s="394"/>
      <c r="P24" s="392">
        <f t="shared" ref="P24:P39" si="4">M24</f>
        <v>0.94199999999999995</v>
      </c>
    </row>
    <row r="25" spans="2:16">
      <c r="L25" s="391">
        <v>700</v>
      </c>
      <c r="M25" s="392">
        <f>'Data Sources'!C30</f>
        <v>0.94399999999999995</v>
      </c>
      <c r="N25" s="394"/>
      <c r="O25" s="394"/>
      <c r="P25" s="392">
        <f t="shared" si="4"/>
        <v>0.94399999999999995</v>
      </c>
    </row>
    <row r="26" spans="2:16">
      <c r="L26" s="391">
        <v>800</v>
      </c>
      <c r="M26" s="392">
        <f>'Data Sources'!C31</f>
        <v>0.94499999999999995</v>
      </c>
      <c r="N26" s="394"/>
      <c r="O26" s="394"/>
      <c r="P26" s="392">
        <f t="shared" si="4"/>
        <v>0.94499999999999995</v>
      </c>
    </row>
    <row r="27" spans="2:16" ht="13.5" thickBot="1">
      <c r="L27" s="391">
        <v>900</v>
      </c>
      <c r="M27" s="392">
        <f>'Data Sources'!C32</f>
        <v>0.94599999999999995</v>
      </c>
      <c r="N27" s="394"/>
      <c r="O27" s="394"/>
      <c r="P27" s="392">
        <f t="shared" si="4"/>
        <v>0.94599999999999995</v>
      </c>
    </row>
    <row r="28" spans="2:16" ht="13.5" thickBot="1">
      <c r="B28" s="691" t="s">
        <v>517</v>
      </c>
      <c r="C28" s="692"/>
      <c r="D28" s="692"/>
      <c r="E28" s="692"/>
      <c r="F28" s="692"/>
      <c r="G28" s="692"/>
      <c r="H28" s="692"/>
      <c r="I28" s="693"/>
      <c r="L28" s="391">
        <v>1000</v>
      </c>
      <c r="M28" s="392">
        <f>'Data Sources'!E29</f>
        <v>0.94799999999999995</v>
      </c>
      <c r="N28" s="394"/>
      <c r="O28" s="394"/>
      <c r="P28" s="392">
        <f t="shared" si="4"/>
        <v>0.94799999999999995</v>
      </c>
    </row>
    <row r="29" spans="2:16">
      <c r="B29" s="377"/>
      <c r="C29" s="702" t="s">
        <v>466</v>
      </c>
      <c r="D29" s="702"/>
      <c r="E29" s="702"/>
      <c r="F29" s="694" t="s">
        <v>467</v>
      </c>
      <c r="G29" s="694"/>
      <c r="H29" s="694"/>
      <c r="I29" s="378"/>
      <c r="L29" s="391">
        <v>1250</v>
      </c>
      <c r="M29" s="392">
        <f>'Data Sources'!E30</f>
        <v>0.95</v>
      </c>
      <c r="N29" s="394"/>
      <c r="O29" s="394"/>
      <c r="P29" s="392">
        <f t="shared" si="4"/>
        <v>0.95</v>
      </c>
    </row>
    <row r="30" spans="2:16">
      <c r="B30" s="399" t="s">
        <v>509</v>
      </c>
      <c r="C30" s="400" t="s">
        <v>473</v>
      </c>
      <c r="D30" s="401" t="s">
        <v>474</v>
      </c>
      <c r="E30" s="402" t="s">
        <v>475</v>
      </c>
      <c r="F30" s="381" t="s">
        <v>473</v>
      </c>
      <c r="G30" s="382" t="s">
        <v>474</v>
      </c>
      <c r="H30" s="383" t="s">
        <v>475</v>
      </c>
      <c r="I30" s="379" t="s">
        <v>511</v>
      </c>
      <c r="L30" s="391">
        <v>1500</v>
      </c>
      <c r="M30" s="392">
        <f>'Data Sources'!E31</f>
        <v>0.95099999999999996</v>
      </c>
      <c r="N30" s="394"/>
      <c r="O30" s="394"/>
      <c r="P30" s="392">
        <f t="shared" si="4"/>
        <v>0.95099999999999996</v>
      </c>
    </row>
    <row r="31" spans="2:16">
      <c r="B31" s="403">
        <v>15</v>
      </c>
      <c r="C31" s="388">
        <v>0.90200000000000002</v>
      </c>
      <c r="D31" s="387">
        <v>0.91</v>
      </c>
      <c r="E31" s="389">
        <v>0.89500000000000002</v>
      </c>
      <c r="F31" s="404">
        <v>0.90200000000000002</v>
      </c>
      <c r="G31" s="405">
        <v>0.91</v>
      </c>
      <c r="H31" s="406">
        <v>0.90200000000000002</v>
      </c>
      <c r="I31" s="390">
        <f t="shared" ref="I31:I42" si="5">AVERAGE(C31:H31)</f>
        <v>0.90350000000000008</v>
      </c>
      <c r="L31" s="391">
        <v>1750</v>
      </c>
      <c r="M31" s="392">
        <f>'Data Sources'!E32</f>
        <v>0.95299999999999996</v>
      </c>
      <c r="N31" s="394"/>
      <c r="O31" s="394"/>
      <c r="P31" s="392">
        <f t="shared" si="4"/>
        <v>0.95299999999999996</v>
      </c>
    </row>
    <row r="32" spans="2:16">
      <c r="B32" s="403">
        <v>20</v>
      </c>
      <c r="C32" s="388">
        <v>0.91</v>
      </c>
      <c r="D32" s="387">
        <v>0.91</v>
      </c>
      <c r="E32" s="389">
        <v>0.90200000000000002</v>
      </c>
      <c r="F32" s="404">
        <v>0.90200000000000002</v>
      </c>
      <c r="G32" s="405">
        <v>0.91</v>
      </c>
      <c r="H32" s="406">
        <v>0.90200000000000002</v>
      </c>
      <c r="I32" s="390">
        <f t="shared" si="5"/>
        <v>0.90600000000000003</v>
      </c>
      <c r="L32" s="391">
        <v>2000</v>
      </c>
      <c r="M32" s="392">
        <f>'Data Sources'!G29</f>
        <v>0.95499999999999996</v>
      </c>
      <c r="N32" s="394"/>
      <c r="O32" s="394"/>
      <c r="P32" s="392">
        <f t="shared" si="4"/>
        <v>0.95499999999999996</v>
      </c>
    </row>
    <row r="33" spans="2:16">
      <c r="B33" s="403">
        <v>25</v>
      </c>
      <c r="C33" s="388">
        <v>0.91700000000000004</v>
      </c>
      <c r="D33" s="387">
        <v>0.91700000000000004</v>
      </c>
      <c r="E33" s="389">
        <v>0.91</v>
      </c>
      <c r="F33" s="404">
        <v>0.91700000000000004</v>
      </c>
      <c r="G33" s="405">
        <v>0.92400000000000004</v>
      </c>
      <c r="H33" s="406">
        <v>0.91</v>
      </c>
      <c r="I33" s="390">
        <f t="shared" si="5"/>
        <v>0.9158333333333335</v>
      </c>
      <c r="L33" s="391">
        <v>2250</v>
      </c>
      <c r="M33" s="392">
        <f>'Data Sources'!G30</f>
        <v>0.95799999999999996</v>
      </c>
      <c r="N33" s="394"/>
      <c r="O33" s="394"/>
      <c r="P33" s="392">
        <f t="shared" si="4"/>
        <v>0.95799999999999996</v>
      </c>
    </row>
    <row r="34" spans="2:16">
      <c r="B34" s="403">
        <v>30</v>
      </c>
      <c r="C34" s="388">
        <v>0.92400000000000004</v>
      </c>
      <c r="D34" s="387">
        <v>0.92400000000000004</v>
      </c>
      <c r="E34" s="389">
        <v>0.91</v>
      </c>
      <c r="F34" s="404">
        <v>0.91700000000000004</v>
      </c>
      <c r="G34" s="405">
        <v>0.92400000000000004</v>
      </c>
      <c r="H34" s="406">
        <v>0.91</v>
      </c>
      <c r="I34" s="390">
        <f t="shared" si="5"/>
        <v>0.91816666666666669</v>
      </c>
      <c r="L34" s="391">
        <v>2500</v>
      </c>
      <c r="M34" s="392">
        <f>'Data Sources'!G31</f>
        <v>0.95899999999999996</v>
      </c>
      <c r="N34" s="394"/>
      <c r="O34" s="394"/>
      <c r="P34" s="392">
        <f t="shared" si="4"/>
        <v>0.95899999999999996</v>
      </c>
    </row>
    <row r="35" spans="2:16">
      <c r="B35" s="403">
        <v>40</v>
      </c>
      <c r="C35" s="388">
        <v>0.93</v>
      </c>
      <c r="D35" s="387">
        <v>0.93</v>
      </c>
      <c r="E35" s="389">
        <v>0.91700000000000004</v>
      </c>
      <c r="F35" s="404">
        <v>0.93</v>
      </c>
      <c r="G35" s="405">
        <v>0.93</v>
      </c>
      <c r="H35" s="406">
        <v>0.91700000000000004</v>
      </c>
      <c r="I35" s="390">
        <f t="shared" si="5"/>
        <v>0.92566666666666675</v>
      </c>
      <c r="L35" s="391">
        <v>3000</v>
      </c>
      <c r="M35" s="392">
        <f>'Data Sources'!G32</f>
        <v>0.96199999999999997</v>
      </c>
      <c r="N35" s="394"/>
      <c r="O35" s="394"/>
      <c r="P35" s="392">
        <f t="shared" si="4"/>
        <v>0.96199999999999997</v>
      </c>
    </row>
    <row r="36" spans="2:16">
      <c r="B36" s="403">
        <v>50</v>
      </c>
      <c r="C36" s="388">
        <v>0.93</v>
      </c>
      <c r="D36" s="387">
        <v>0.93</v>
      </c>
      <c r="E36" s="389">
        <v>0.92400000000000004</v>
      </c>
      <c r="F36" s="404">
        <v>0.93</v>
      </c>
      <c r="G36" s="405">
        <v>0.93</v>
      </c>
      <c r="H36" s="406">
        <v>0.92400000000000004</v>
      </c>
      <c r="I36" s="390">
        <f t="shared" si="5"/>
        <v>0.92800000000000005</v>
      </c>
      <c r="L36" s="391">
        <v>3500</v>
      </c>
      <c r="M36" s="392">
        <f>'Data Sources'!I29</f>
        <v>0.96299999999999997</v>
      </c>
      <c r="N36" s="394"/>
      <c r="O36" s="394"/>
      <c r="P36" s="392">
        <f t="shared" si="4"/>
        <v>0.96299999999999997</v>
      </c>
    </row>
    <row r="37" spans="2:16">
      <c r="B37" s="403">
        <v>60</v>
      </c>
      <c r="C37" s="388">
        <v>0.93600000000000005</v>
      </c>
      <c r="D37" s="387">
        <v>0.93600000000000005</v>
      </c>
      <c r="E37" s="389">
        <v>0.93</v>
      </c>
      <c r="F37" s="404">
        <v>0.93600000000000005</v>
      </c>
      <c r="G37" s="405">
        <v>0.93600000000000005</v>
      </c>
      <c r="H37" s="406">
        <v>0.93</v>
      </c>
      <c r="I37" s="390">
        <f t="shared" si="5"/>
        <v>0.93400000000000005</v>
      </c>
      <c r="L37" s="391">
        <v>4000</v>
      </c>
      <c r="M37" s="392">
        <f>'Data Sources'!I30</f>
        <v>0.96299999999999997</v>
      </c>
      <c r="N37" s="394"/>
      <c r="O37" s="394"/>
      <c r="P37" s="392">
        <f t="shared" si="4"/>
        <v>0.96299999999999997</v>
      </c>
    </row>
    <row r="38" spans="2:16">
      <c r="B38" s="403">
        <v>75</v>
      </c>
      <c r="C38" s="388">
        <v>0.93600000000000005</v>
      </c>
      <c r="D38" s="387">
        <v>0.94099999999999995</v>
      </c>
      <c r="E38" s="389">
        <v>0.93</v>
      </c>
      <c r="F38" s="404">
        <v>0.93600000000000005</v>
      </c>
      <c r="G38" s="405">
        <v>0.94099999999999995</v>
      </c>
      <c r="H38" s="406">
        <v>0.93</v>
      </c>
      <c r="I38" s="390">
        <f t="shared" si="5"/>
        <v>0.93566666666666665</v>
      </c>
      <c r="L38" s="391">
        <v>4500</v>
      </c>
      <c r="M38" s="392">
        <f>'Data Sources'!I31</f>
        <v>0.96399999999999997</v>
      </c>
      <c r="N38" s="394"/>
      <c r="O38" s="394"/>
      <c r="P38" s="392">
        <f t="shared" si="4"/>
        <v>0.96399999999999997</v>
      </c>
    </row>
    <row r="39" spans="2:16">
      <c r="B39" s="403">
        <v>100</v>
      </c>
      <c r="C39" s="388">
        <v>0.94099999999999995</v>
      </c>
      <c r="D39" s="387">
        <v>0.94</v>
      </c>
      <c r="E39" s="389">
        <v>0.93</v>
      </c>
      <c r="F39" s="404">
        <v>0.94099999999999995</v>
      </c>
      <c r="G39" s="405">
        <v>0.94499999999999995</v>
      </c>
      <c r="H39" s="406">
        <v>0.93600000000000005</v>
      </c>
      <c r="I39" s="390">
        <f t="shared" si="5"/>
        <v>0.9388333333333333</v>
      </c>
      <c r="L39" s="391">
        <v>5000</v>
      </c>
      <c r="M39" s="392">
        <f>'Data Sources'!I32</f>
        <v>0.96499999999999997</v>
      </c>
      <c r="N39" s="394"/>
      <c r="O39" s="394"/>
      <c r="P39" s="392">
        <f t="shared" si="4"/>
        <v>0.96499999999999997</v>
      </c>
    </row>
    <row r="40" spans="2:16">
      <c r="B40" s="403">
        <v>125</v>
      </c>
      <c r="C40" s="388">
        <v>0.94099999999999995</v>
      </c>
      <c r="D40" s="387">
        <v>0.94499999999999995</v>
      </c>
      <c r="E40" s="389">
        <v>0.93600000000000005</v>
      </c>
      <c r="F40" s="404">
        <v>0.94099999999999995</v>
      </c>
      <c r="G40" s="405">
        <v>0.94499999999999995</v>
      </c>
      <c r="H40" s="406">
        <v>0.94499999999999995</v>
      </c>
      <c r="I40" s="390">
        <f t="shared" si="5"/>
        <v>0.94216666666666671</v>
      </c>
    </row>
    <row r="41" spans="2:16">
      <c r="B41" s="403">
        <v>150</v>
      </c>
      <c r="C41" s="388">
        <v>0.94499999999999995</v>
      </c>
      <c r="D41" s="387">
        <v>0.95</v>
      </c>
      <c r="E41" s="389">
        <v>0.93600000000000005</v>
      </c>
      <c r="F41" s="404">
        <v>0.95</v>
      </c>
      <c r="G41" s="405">
        <v>0.95</v>
      </c>
      <c r="H41" s="406">
        <v>0.94499999999999995</v>
      </c>
      <c r="I41" s="390">
        <f t="shared" si="5"/>
        <v>0.94600000000000006</v>
      </c>
    </row>
    <row r="42" spans="2:16">
      <c r="B42" s="403">
        <v>200</v>
      </c>
      <c r="C42" s="388">
        <v>0.94499999999999995</v>
      </c>
      <c r="D42" s="387">
        <v>0.95</v>
      </c>
      <c r="E42" s="389">
        <v>0.94499999999999995</v>
      </c>
      <c r="F42" s="404">
        <v>0.95</v>
      </c>
      <c r="G42" s="405">
        <v>0.95</v>
      </c>
      <c r="H42" s="406">
        <v>0.95</v>
      </c>
      <c r="I42" s="390">
        <f t="shared" si="5"/>
        <v>0.94833333333333336</v>
      </c>
      <c r="O42" s="407"/>
      <c r="P42" s="376"/>
    </row>
    <row r="43" spans="2:16">
      <c r="B43" s="403">
        <v>250</v>
      </c>
      <c r="C43" s="408">
        <v>0</v>
      </c>
      <c r="D43" s="409">
        <v>0</v>
      </c>
      <c r="E43" s="410">
        <v>0</v>
      </c>
      <c r="F43" s="408">
        <v>0</v>
      </c>
      <c r="G43" s="409">
        <v>0</v>
      </c>
      <c r="H43" s="410">
        <v>0</v>
      </c>
      <c r="I43" s="378"/>
      <c r="K43" s="411"/>
      <c r="L43" s="412"/>
      <c r="M43" s="387"/>
      <c r="N43" s="387"/>
      <c r="O43" s="387"/>
      <c r="P43" s="376"/>
    </row>
    <row r="44" spans="2:16">
      <c r="B44" s="403">
        <v>300</v>
      </c>
      <c r="C44" s="408">
        <v>0</v>
      </c>
      <c r="D44" s="409">
        <v>0</v>
      </c>
      <c r="E44" s="410">
        <v>0</v>
      </c>
      <c r="F44" s="408">
        <v>0</v>
      </c>
      <c r="G44" s="409">
        <v>0</v>
      </c>
      <c r="H44" s="410">
        <v>0</v>
      </c>
      <c r="I44" s="378"/>
      <c r="K44" s="411"/>
      <c r="L44" s="412"/>
      <c r="M44" s="387"/>
      <c r="N44" s="387"/>
      <c r="O44" s="387"/>
      <c r="P44" s="376"/>
    </row>
    <row r="45" spans="2:16">
      <c r="B45" s="403">
        <v>350</v>
      </c>
      <c r="C45" s="408">
        <v>0</v>
      </c>
      <c r="D45" s="409">
        <v>0</v>
      </c>
      <c r="E45" s="410">
        <v>0</v>
      </c>
      <c r="F45" s="408">
        <v>0</v>
      </c>
      <c r="G45" s="409">
        <v>0</v>
      </c>
      <c r="H45" s="410">
        <v>0</v>
      </c>
      <c r="I45" s="378"/>
      <c r="K45" s="411"/>
      <c r="L45" s="412"/>
      <c r="M45" s="376"/>
      <c r="N45" s="376"/>
      <c r="O45" s="376"/>
      <c r="P45" s="376"/>
    </row>
    <row r="46" spans="2:16">
      <c r="B46" s="403">
        <v>400</v>
      </c>
      <c r="C46" s="408">
        <v>0</v>
      </c>
      <c r="D46" s="409">
        <v>0</v>
      </c>
      <c r="E46" s="410">
        <v>0</v>
      </c>
      <c r="F46" s="408">
        <v>0</v>
      </c>
      <c r="G46" s="409">
        <v>0</v>
      </c>
      <c r="H46" s="410">
        <v>0</v>
      </c>
      <c r="I46" s="378"/>
      <c r="K46" s="411"/>
      <c r="L46" s="412"/>
      <c r="M46" s="376"/>
      <c r="N46" s="376"/>
      <c r="O46" s="376"/>
      <c r="P46" s="376"/>
    </row>
    <row r="47" spans="2:16">
      <c r="B47" s="403">
        <v>450</v>
      </c>
      <c r="C47" s="408">
        <v>0</v>
      </c>
      <c r="D47" s="409">
        <v>0</v>
      </c>
      <c r="E47" s="410">
        <v>0</v>
      </c>
      <c r="F47" s="408">
        <v>0</v>
      </c>
      <c r="G47" s="409">
        <v>0</v>
      </c>
      <c r="H47" s="410">
        <v>0</v>
      </c>
      <c r="I47" s="378"/>
      <c r="K47" s="411"/>
      <c r="L47" s="412"/>
      <c r="M47" s="376"/>
      <c r="N47" s="376"/>
      <c r="O47" s="376"/>
      <c r="P47" s="376"/>
    </row>
    <row r="48" spans="2:16">
      <c r="B48" s="399">
        <v>500</v>
      </c>
      <c r="C48" s="413">
        <v>0</v>
      </c>
      <c r="D48" s="414">
        <v>0</v>
      </c>
      <c r="E48" s="415">
        <v>0</v>
      </c>
      <c r="F48" s="413">
        <v>0</v>
      </c>
      <c r="G48" s="414">
        <v>0</v>
      </c>
      <c r="H48" s="415">
        <v>0</v>
      </c>
      <c r="I48" s="416"/>
      <c r="K48" s="411"/>
      <c r="L48" s="412"/>
      <c r="M48" s="376"/>
      <c r="N48" s="376"/>
      <c r="O48" s="376"/>
      <c r="P48" s="376"/>
    </row>
    <row r="49" spans="2:16" ht="41.25" customHeight="1">
      <c r="B49" s="701" t="s">
        <v>518</v>
      </c>
      <c r="C49" s="701"/>
      <c r="D49" s="701"/>
      <c r="E49" s="701"/>
      <c r="F49" s="701"/>
      <c r="G49" s="701"/>
      <c r="H49" s="701"/>
      <c r="I49" s="701"/>
      <c r="K49" s="411"/>
      <c r="L49" s="412"/>
      <c r="M49" s="376"/>
      <c r="N49" s="376"/>
      <c r="O49" s="376"/>
      <c r="P49" s="376"/>
    </row>
    <row r="50" spans="2:16">
      <c r="K50" s="411"/>
      <c r="L50" s="412"/>
      <c r="M50" s="376"/>
      <c r="N50" s="376"/>
      <c r="O50" s="376"/>
      <c r="P50" s="376"/>
    </row>
    <row r="51" spans="2:16">
      <c r="P51" s="376"/>
    </row>
    <row r="52" spans="2:16" ht="13.5" thickBot="1">
      <c r="P52" s="376"/>
    </row>
    <row r="53" spans="2:16" ht="13.5" thickBot="1">
      <c r="B53" s="691" t="s">
        <v>519</v>
      </c>
      <c r="C53" s="692"/>
      <c r="D53" s="692"/>
      <c r="E53" s="692"/>
      <c r="F53" s="692"/>
      <c r="G53" s="692"/>
      <c r="H53" s="692"/>
      <c r="I53" s="693"/>
      <c r="K53" s="690"/>
      <c r="L53" s="690"/>
      <c r="M53" s="690"/>
      <c r="N53" s="690"/>
      <c r="O53" s="690"/>
      <c r="P53" s="376"/>
    </row>
    <row r="54" spans="2:16">
      <c r="B54" s="377"/>
      <c r="C54" s="694" t="s">
        <v>466</v>
      </c>
      <c r="D54" s="694"/>
      <c r="E54" s="695"/>
      <c r="F54" s="694" t="s">
        <v>467</v>
      </c>
      <c r="G54" s="694"/>
      <c r="H54" s="694"/>
      <c r="I54" s="417"/>
      <c r="K54" s="376"/>
      <c r="L54" s="376"/>
      <c r="M54" s="690"/>
      <c r="N54" s="690"/>
      <c r="O54" s="690"/>
      <c r="P54" s="376"/>
    </row>
    <row r="55" spans="2:16">
      <c r="B55" s="379" t="s">
        <v>509</v>
      </c>
      <c r="C55" s="380" t="s">
        <v>473</v>
      </c>
      <c r="D55" s="380" t="s">
        <v>474</v>
      </c>
      <c r="E55" s="380" t="s">
        <v>475</v>
      </c>
      <c r="F55" s="381" t="s">
        <v>473</v>
      </c>
      <c r="G55" s="382" t="s">
        <v>474</v>
      </c>
      <c r="H55" s="383" t="s">
        <v>475</v>
      </c>
      <c r="I55" s="379" t="s">
        <v>511</v>
      </c>
      <c r="K55" s="411"/>
      <c r="L55" s="411"/>
      <c r="M55" s="411"/>
      <c r="N55" s="411"/>
      <c r="O55" s="411"/>
      <c r="P55" s="376"/>
    </row>
    <row r="56" spans="2:16">
      <c r="B56" s="386">
        <v>15</v>
      </c>
      <c r="C56" s="388">
        <v>0.91700000000000004</v>
      </c>
      <c r="D56" s="387">
        <v>0.93</v>
      </c>
      <c r="E56" s="389">
        <v>0.90200000000000002</v>
      </c>
      <c r="F56" s="387">
        <v>0.91700000000000004</v>
      </c>
      <c r="G56" s="387">
        <v>0.92400000000000004</v>
      </c>
      <c r="H56" s="387">
        <v>0.91</v>
      </c>
      <c r="I56" s="390">
        <f t="shared" ref="I56:I73" si="6">AVERAGE(C56:H56)</f>
        <v>0.91666666666666685</v>
      </c>
      <c r="K56" s="411"/>
      <c r="O56" s="411"/>
      <c r="P56" s="376"/>
    </row>
    <row r="57" spans="2:16">
      <c r="B57" s="386">
        <v>20</v>
      </c>
      <c r="C57" s="388">
        <v>0.92400000000000004</v>
      </c>
      <c r="D57" s="387">
        <v>0.93</v>
      </c>
      <c r="E57" s="389">
        <v>0.91</v>
      </c>
      <c r="F57" s="387">
        <v>0.91700000000000004</v>
      </c>
      <c r="G57" s="387">
        <v>0.93</v>
      </c>
      <c r="H57" s="387">
        <v>0.91</v>
      </c>
      <c r="I57" s="390">
        <f t="shared" si="6"/>
        <v>0.92016666666666669</v>
      </c>
      <c r="K57" s="411"/>
      <c r="O57" s="411"/>
      <c r="P57" s="376"/>
    </row>
    <row r="58" spans="2:16">
      <c r="B58" s="386">
        <v>25</v>
      </c>
      <c r="C58" s="388">
        <v>0.93</v>
      </c>
      <c r="D58" s="387">
        <v>0.93600000000000005</v>
      </c>
      <c r="E58" s="389">
        <v>0.91700000000000004</v>
      </c>
      <c r="F58" s="387">
        <v>0.93</v>
      </c>
      <c r="G58" s="387">
        <v>0.93600000000000005</v>
      </c>
      <c r="H58" s="387">
        <v>0.91700000000000004</v>
      </c>
      <c r="I58" s="390">
        <f t="shared" si="6"/>
        <v>0.92766666666666675</v>
      </c>
      <c r="K58" s="411"/>
      <c r="O58" s="387"/>
      <c r="P58" s="376"/>
    </row>
    <row r="59" spans="2:16">
      <c r="B59" s="386">
        <v>30</v>
      </c>
      <c r="C59" s="388">
        <v>0.93600000000000005</v>
      </c>
      <c r="D59" s="387">
        <v>0.94099999999999995</v>
      </c>
      <c r="E59" s="389">
        <v>0.91700000000000004</v>
      </c>
      <c r="F59" s="387">
        <v>0.93</v>
      </c>
      <c r="G59" s="387">
        <v>0.93600000000000005</v>
      </c>
      <c r="H59" s="387">
        <v>0.91700000000000004</v>
      </c>
      <c r="I59" s="390">
        <f t="shared" si="6"/>
        <v>0.92949999999999999</v>
      </c>
      <c r="K59" s="411"/>
      <c r="O59" s="387"/>
      <c r="P59" s="376"/>
    </row>
    <row r="60" spans="2:16">
      <c r="B60" s="386">
        <v>40</v>
      </c>
      <c r="C60" s="388">
        <v>0.94099999999999995</v>
      </c>
      <c r="D60" s="387">
        <v>0.94099999999999995</v>
      </c>
      <c r="E60" s="389">
        <v>0.92400000000000004</v>
      </c>
      <c r="F60" s="387">
        <v>0.94099999999999995</v>
      </c>
      <c r="G60" s="387">
        <v>0.94099999999999995</v>
      </c>
      <c r="H60" s="387">
        <v>0.92400000000000004</v>
      </c>
      <c r="I60" s="390">
        <f t="shared" si="6"/>
        <v>0.93533333333333335</v>
      </c>
      <c r="K60" s="411"/>
      <c r="O60" s="387"/>
      <c r="P60" s="376"/>
    </row>
    <row r="61" spans="2:16">
      <c r="B61" s="386">
        <v>50</v>
      </c>
      <c r="C61" s="388">
        <v>0.94099999999999995</v>
      </c>
      <c r="D61" s="387">
        <v>0.94499999999999995</v>
      </c>
      <c r="E61" s="389">
        <v>0.93</v>
      </c>
      <c r="F61" s="387">
        <v>0.94099999999999995</v>
      </c>
      <c r="G61" s="387">
        <v>0.94499999999999995</v>
      </c>
      <c r="H61" s="387">
        <v>0.93</v>
      </c>
      <c r="I61" s="390">
        <f t="shared" si="6"/>
        <v>0.93866666666666665</v>
      </c>
      <c r="K61" s="411"/>
      <c r="O61" s="387"/>
      <c r="P61" s="376"/>
    </row>
    <row r="62" spans="2:16">
      <c r="B62" s="386">
        <v>60</v>
      </c>
      <c r="C62" s="388">
        <v>0.94499999999999995</v>
      </c>
      <c r="D62" s="387">
        <v>0.95</v>
      </c>
      <c r="E62" s="389">
        <v>0.93600000000000005</v>
      </c>
      <c r="F62" s="387">
        <v>0.94499999999999995</v>
      </c>
      <c r="G62" s="387">
        <v>0.95</v>
      </c>
      <c r="H62" s="387">
        <v>0.93600000000000005</v>
      </c>
      <c r="I62" s="390">
        <f t="shared" si="6"/>
        <v>0.94366666666666665</v>
      </c>
      <c r="K62" s="411"/>
      <c r="O62" s="387"/>
      <c r="P62" s="376"/>
    </row>
    <row r="63" spans="2:16">
      <c r="B63" s="386">
        <v>75</v>
      </c>
      <c r="C63" s="388">
        <v>0.95</v>
      </c>
      <c r="D63" s="387">
        <v>0.95</v>
      </c>
      <c r="E63" s="389">
        <v>0.93600000000000005</v>
      </c>
      <c r="F63" s="387">
        <v>0.94499999999999995</v>
      </c>
      <c r="G63" s="387">
        <v>0.95399999999999996</v>
      </c>
      <c r="H63" s="387">
        <v>0.93600000000000005</v>
      </c>
      <c r="I63" s="390">
        <f t="shared" si="6"/>
        <v>0.9451666666666666</v>
      </c>
      <c r="K63" s="411"/>
      <c r="O63" s="387"/>
      <c r="P63" s="376"/>
    </row>
    <row r="64" spans="2:16">
      <c r="B64" s="386">
        <v>100</v>
      </c>
      <c r="C64" s="388">
        <v>0.95</v>
      </c>
      <c r="D64" s="387">
        <v>0.95399999999999996</v>
      </c>
      <c r="E64" s="389">
        <v>0.93600000000000005</v>
      </c>
      <c r="F64" s="387">
        <v>0.95</v>
      </c>
      <c r="G64" s="387">
        <v>0.95399999999999996</v>
      </c>
      <c r="H64" s="387">
        <v>0.94099999999999995</v>
      </c>
      <c r="I64" s="390">
        <f t="shared" si="6"/>
        <v>0.9474999999999999</v>
      </c>
      <c r="K64" s="411"/>
      <c r="O64" s="387"/>
      <c r="P64" s="376"/>
    </row>
    <row r="65" spans="2:16">
      <c r="B65" s="386">
        <v>125</v>
      </c>
      <c r="C65" s="404">
        <v>0.95</v>
      </c>
      <c r="D65" s="387">
        <v>0.95399999999999996</v>
      </c>
      <c r="E65" s="389">
        <v>0.94099999999999995</v>
      </c>
      <c r="F65" s="387">
        <v>0.95</v>
      </c>
      <c r="G65" s="387">
        <v>0.95399999999999996</v>
      </c>
      <c r="H65" s="387">
        <v>0.95</v>
      </c>
      <c r="I65" s="390">
        <f t="shared" si="6"/>
        <v>0.94983333333333331</v>
      </c>
      <c r="K65" s="411"/>
      <c r="O65" s="387"/>
      <c r="P65" s="376"/>
    </row>
    <row r="66" spans="2:16">
      <c r="B66" s="386">
        <v>150</v>
      </c>
      <c r="C66" s="388">
        <v>0.95399999999999996</v>
      </c>
      <c r="D66" s="387">
        <v>0.95799999999999996</v>
      </c>
      <c r="E66" s="389">
        <v>0.94099999999999995</v>
      </c>
      <c r="F66" s="387">
        <v>0.95799999999999996</v>
      </c>
      <c r="G66" s="387">
        <v>0.95799999999999996</v>
      </c>
      <c r="H66" s="387">
        <v>0.95</v>
      </c>
      <c r="I66" s="390">
        <f t="shared" si="6"/>
        <v>0.95316666666666672</v>
      </c>
      <c r="K66" s="411"/>
      <c r="O66" s="387"/>
      <c r="P66" s="376"/>
    </row>
    <row r="67" spans="2:16">
      <c r="B67" s="386">
        <v>200</v>
      </c>
      <c r="C67" s="388">
        <v>0.95399999999999996</v>
      </c>
      <c r="D67" s="387">
        <v>0.95799999999999996</v>
      </c>
      <c r="E67" s="389">
        <v>0.95</v>
      </c>
      <c r="F67" s="387">
        <v>0.95799999999999996</v>
      </c>
      <c r="G67" s="387">
        <v>0.96199999999999997</v>
      </c>
      <c r="H67" s="387">
        <v>0.95399999999999996</v>
      </c>
      <c r="I67" s="390">
        <f t="shared" si="6"/>
        <v>0.95599999999999996</v>
      </c>
      <c r="K67" s="411"/>
      <c r="O67" s="387"/>
      <c r="P67" s="376"/>
    </row>
    <row r="68" spans="2:16">
      <c r="B68" s="386">
        <v>250</v>
      </c>
      <c r="C68" s="388">
        <v>0.95399999999999996</v>
      </c>
      <c r="D68" s="387">
        <v>0.95799999999999996</v>
      </c>
      <c r="E68" s="389">
        <v>0.95</v>
      </c>
      <c r="F68" s="387">
        <v>0.95799999999999996</v>
      </c>
      <c r="G68" s="387">
        <v>0.96199999999999997</v>
      </c>
      <c r="H68" s="387">
        <v>0.95799999999999996</v>
      </c>
      <c r="I68" s="390">
        <f t="shared" si="6"/>
        <v>0.95666666666666667</v>
      </c>
      <c r="K68" s="411"/>
      <c r="O68" s="387"/>
      <c r="P68" s="376"/>
    </row>
    <row r="69" spans="2:16">
      <c r="B69" s="386">
        <v>300</v>
      </c>
      <c r="C69" s="388">
        <v>0.95399999999999996</v>
      </c>
      <c r="D69" s="387">
        <v>0.95799999999999996</v>
      </c>
      <c r="E69" s="389">
        <v>0.95399999999999996</v>
      </c>
      <c r="F69" s="387">
        <v>0.95799999999999996</v>
      </c>
      <c r="G69" s="387">
        <v>0.96199999999999997</v>
      </c>
      <c r="H69" s="387">
        <v>0.95799999999999996</v>
      </c>
      <c r="I69" s="390">
        <f t="shared" si="6"/>
        <v>0.95733333333333326</v>
      </c>
      <c r="K69" s="411"/>
      <c r="O69" s="387"/>
      <c r="P69" s="376"/>
    </row>
    <row r="70" spans="2:16">
      <c r="B70" s="386">
        <v>350</v>
      </c>
      <c r="C70" s="388">
        <v>0.95399999999999996</v>
      </c>
      <c r="D70" s="387">
        <v>0.95799999999999996</v>
      </c>
      <c r="E70" s="389">
        <v>0.95399999999999996</v>
      </c>
      <c r="F70" s="387">
        <v>0.95799999999999996</v>
      </c>
      <c r="G70" s="387">
        <v>0.96199999999999997</v>
      </c>
      <c r="H70" s="387">
        <v>0.95799999999999996</v>
      </c>
      <c r="I70" s="390">
        <f t="shared" si="6"/>
        <v>0.95733333333333326</v>
      </c>
      <c r="K70" s="411"/>
      <c r="O70" s="387"/>
      <c r="P70" s="376"/>
    </row>
    <row r="71" spans="2:16">
      <c r="B71" s="386">
        <v>400</v>
      </c>
      <c r="C71" s="388">
        <v>0.95799999999999996</v>
      </c>
      <c r="D71" s="387">
        <v>0.95799999999999996</v>
      </c>
      <c r="E71" s="389">
        <v>0.95799999999999996</v>
      </c>
      <c r="F71" s="387">
        <v>0.95799999999999996</v>
      </c>
      <c r="G71" s="387">
        <v>0.96199999999999997</v>
      </c>
      <c r="H71" s="387">
        <v>0.95799999999999996</v>
      </c>
      <c r="I71" s="390">
        <f t="shared" si="6"/>
        <v>0.95866666666666667</v>
      </c>
      <c r="K71" s="411"/>
      <c r="O71" s="387"/>
      <c r="P71" s="376"/>
    </row>
    <row r="72" spans="2:16">
      <c r="B72" s="386">
        <v>450</v>
      </c>
      <c r="C72" s="388">
        <v>0.96199999999999997</v>
      </c>
      <c r="D72" s="387">
        <v>0.96199999999999997</v>
      </c>
      <c r="E72" s="389">
        <v>0.95799999999999996</v>
      </c>
      <c r="F72" s="387">
        <v>0.95799999999999996</v>
      </c>
      <c r="G72" s="387">
        <v>0.96199999999999997</v>
      </c>
      <c r="H72" s="387">
        <v>0.95799999999999996</v>
      </c>
      <c r="I72" s="390">
        <f t="shared" si="6"/>
        <v>0.96</v>
      </c>
      <c r="K72" s="411"/>
      <c r="O72" s="387"/>
      <c r="P72" s="376"/>
    </row>
    <row r="73" spans="2:16">
      <c r="B73" s="379">
        <v>500</v>
      </c>
      <c r="C73" s="396">
        <v>0.96199999999999997</v>
      </c>
      <c r="D73" s="395">
        <v>0.96199999999999997</v>
      </c>
      <c r="E73" s="397">
        <v>0.95799999999999996</v>
      </c>
      <c r="F73" s="396">
        <v>0.95799999999999996</v>
      </c>
      <c r="G73" s="395">
        <v>0.96199999999999997</v>
      </c>
      <c r="H73" s="395">
        <v>0.95799999999999996</v>
      </c>
      <c r="I73" s="398">
        <f t="shared" si="6"/>
        <v>0.96</v>
      </c>
      <c r="K73" s="411"/>
      <c r="O73" s="387"/>
      <c r="P73" s="376"/>
    </row>
    <row r="74" spans="2:16" ht="42" customHeight="1">
      <c r="B74" s="701" t="s">
        <v>518</v>
      </c>
      <c r="C74" s="701"/>
      <c r="D74" s="701"/>
      <c r="E74" s="701"/>
      <c r="F74" s="701"/>
      <c r="G74" s="701"/>
      <c r="H74" s="701"/>
      <c r="I74" s="701"/>
      <c r="K74" s="411"/>
      <c r="O74" s="418"/>
      <c r="P74" s="376"/>
    </row>
    <row r="75" spans="2:16">
      <c r="K75" s="411"/>
      <c r="O75" s="387"/>
      <c r="P75" s="376"/>
    </row>
    <row r="76" spans="2:16">
      <c r="P76" s="376"/>
    </row>
    <row r="77" spans="2:16">
      <c r="B77" s="703"/>
      <c r="C77" s="703"/>
      <c r="D77" s="703"/>
      <c r="E77" s="703"/>
      <c r="F77" s="703"/>
      <c r="G77" s="703"/>
      <c r="H77" s="703"/>
    </row>
    <row r="79" spans="2:16">
      <c r="F79" s="419"/>
    </row>
  </sheetData>
  <mergeCells count="17">
    <mergeCell ref="C54:E54"/>
    <mergeCell ref="F54:H54"/>
    <mergeCell ref="M54:O54"/>
    <mergeCell ref="B74:I74"/>
    <mergeCell ref="B77:H77"/>
    <mergeCell ref="K53:O53"/>
    <mergeCell ref="B3:I3"/>
    <mergeCell ref="C4:E4"/>
    <mergeCell ref="F4:H4"/>
    <mergeCell ref="L4:L5"/>
    <mergeCell ref="M4:P4"/>
    <mergeCell ref="B24:I24"/>
    <mergeCell ref="B28:I28"/>
    <mergeCell ref="C29:E29"/>
    <mergeCell ref="F29:H29"/>
    <mergeCell ref="B49:I49"/>
    <mergeCell ref="B53:I53"/>
  </mergeCells>
  <pageMargins left="0.7" right="0.7" top="0.75" bottom="0.75" header="0.3" footer="0.3"/>
  <pageSetup orientation="portrait" r:id="rId1"/>
  <drawing r:id="rId2"/>
</worksheet>
</file>

<file path=xl/worksheets/sheet16.xml><?xml version="1.0" encoding="utf-8"?>
<worksheet xmlns="http://schemas.openxmlformats.org/spreadsheetml/2006/main" xmlns:r="http://schemas.openxmlformats.org/officeDocument/2006/relationships">
  <sheetPr codeName="Sheet17"/>
  <dimension ref="A1:S192"/>
  <sheetViews>
    <sheetView workbookViewId="0">
      <selection activeCell="C4" sqref="C4:D4"/>
    </sheetView>
  </sheetViews>
  <sheetFormatPr defaultRowHeight="12.75"/>
  <cols>
    <col min="1" max="1" width="4.7109375" style="220" customWidth="1"/>
    <col min="2" max="2" width="16.140625" style="220" customWidth="1"/>
    <col min="3" max="3" width="20.5703125" style="220" customWidth="1"/>
    <col min="4" max="4" width="11.85546875" style="220" customWidth="1"/>
    <col min="5" max="5" width="12.5703125" style="220" bestFit="1" customWidth="1"/>
    <col min="6" max="6" width="12.42578125" style="220" customWidth="1"/>
    <col min="7" max="7" width="11.7109375" style="220" customWidth="1"/>
    <col min="8" max="8" width="11.5703125" style="220" customWidth="1"/>
    <col min="9" max="9" width="17.85546875" style="220" customWidth="1"/>
    <col min="10" max="10" width="14.42578125" style="220" bestFit="1" customWidth="1"/>
    <col min="11" max="11" width="15.42578125" style="220" customWidth="1"/>
    <col min="12" max="16" width="13.42578125" style="220" customWidth="1"/>
    <col min="17" max="17" width="10.85546875" style="220" bestFit="1" customWidth="1"/>
    <col min="18" max="18" width="13.42578125" style="220" customWidth="1"/>
    <col min="19" max="16384" width="9.140625" style="220"/>
  </cols>
  <sheetData>
    <row r="1" spans="1:19">
      <c r="B1" s="221" t="s">
        <v>520</v>
      </c>
    </row>
    <row r="2" spans="1:19" ht="13.5" thickBot="1"/>
    <row r="3" spans="1:19" ht="15" thickBot="1">
      <c r="B3" s="706" t="s">
        <v>521</v>
      </c>
      <c r="C3" s="707"/>
      <c r="D3" s="707"/>
      <c r="E3" s="707"/>
      <c r="F3" s="707"/>
      <c r="G3" s="707"/>
      <c r="H3" s="708"/>
      <c r="L3" s="706" t="s">
        <v>522</v>
      </c>
      <c r="M3" s="707"/>
      <c r="N3" s="707"/>
      <c r="O3" s="707"/>
      <c r="P3" s="707"/>
      <c r="Q3" s="707"/>
      <c r="R3" s="708"/>
    </row>
    <row r="4" spans="1:19" ht="15.75" thickBot="1">
      <c r="B4" s="709" t="s">
        <v>509</v>
      </c>
      <c r="C4" s="711" t="s">
        <v>523</v>
      </c>
      <c r="D4" s="712"/>
      <c r="E4" s="711" t="s">
        <v>524</v>
      </c>
      <c r="F4" s="712"/>
      <c r="G4" s="711" t="s">
        <v>525</v>
      </c>
      <c r="H4" s="712"/>
      <c r="I4" s="420" t="s">
        <v>166</v>
      </c>
      <c r="L4" s="709" t="s">
        <v>509</v>
      </c>
      <c r="M4" s="711" t="s">
        <v>523</v>
      </c>
      <c r="N4" s="712"/>
      <c r="O4" s="711" t="s">
        <v>524</v>
      </c>
      <c r="P4" s="712"/>
      <c r="Q4" s="711" t="s">
        <v>525</v>
      </c>
      <c r="R4" s="712"/>
      <c r="S4" s="420" t="s">
        <v>166</v>
      </c>
    </row>
    <row r="5" spans="1:19" ht="15" thickBot="1">
      <c r="B5" s="710"/>
      <c r="C5" s="421" t="s">
        <v>526</v>
      </c>
      <c r="D5" s="421" t="s">
        <v>527</v>
      </c>
      <c r="E5" s="421" t="s">
        <v>526</v>
      </c>
      <c r="F5" s="421" t="s">
        <v>527</v>
      </c>
      <c r="G5" s="421" t="s">
        <v>526</v>
      </c>
      <c r="H5" s="421" t="s">
        <v>527</v>
      </c>
      <c r="I5" s="421" t="s">
        <v>526</v>
      </c>
      <c r="L5" s="710"/>
      <c r="M5" s="421" t="s">
        <v>526</v>
      </c>
      <c r="N5" s="421" t="s">
        <v>527</v>
      </c>
      <c r="O5" s="421" t="s">
        <v>526</v>
      </c>
      <c r="P5" s="421" t="s">
        <v>527</v>
      </c>
      <c r="Q5" s="421" t="s">
        <v>526</v>
      </c>
      <c r="R5" s="421" t="s">
        <v>527</v>
      </c>
      <c r="S5" s="421" t="s">
        <v>526</v>
      </c>
    </row>
    <row r="6" spans="1:19" ht="15.75" thickBot="1">
      <c r="A6" s="422"/>
      <c r="B6" s="423">
        <v>15</v>
      </c>
      <c r="C6" s="424">
        <v>82</v>
      </c>
      <c r="D6" s="425">
        <f t="shared" ref="D6:D23" si="0">C6/$I6</f>
        <v>0.5</v>
      </c>
      <c r="E6" s="424">
        <v>25</v>
      </c>
      <c r="F6" s="425">
        <f t="shared" ref="F6:F17" si="1">E6/$I6</f>
        <v>0.1524390243902439</v>
      </c>
      <c r="G6" s="424">
        <v>57</v>
      </c>
      <c r="H6" s="425">
        <f t="shared" ref="H6:H23" si="2">G6/$I6</f>
        <v>0.34756097560975607</v>
      </c>
      <c r="I6" s="424">
        <f t="shared" ref="I6:I23" si="3">SUM(C6,E6,G6)</f>
        <v>164</v>
      </c>
      <c r="L6" s="423" t="s">
        <v>528</v>
      </c>
      <c r="M6" s="424">
        <f>SUM(C6:C7)</f>
        <v>197</v>
      </c>
      <c r="N6" s="425">
        <f>M6/$S6</f>
        <v>0.59696969696969693</v>
      </c>
      <c r="O6" s="424">
        <f>SUM(E6:E7)</f>
        <v>57</v>
      </c>
      <c r="P6" s="425">
        <f>O6/$S6</f>
        <v>0.17272727272727273</v>
      </c>
      <c r="Q6" s="424">
        <f>SUM(G6:G7)</f>
        <v>76</v>
      </c>
      <c r="R6" s="425">
        <f>Q6/$S6</f>
        <v>0.23030303030303031</v>
      </c>
      <c r="S6" s="424">
        <f>SUM(M6,O6,Q6)</f>
        <v>330</v>
      </c>
    </row>
    <row r="7" spans="1:19" ht="15.75" thickBot="1">
      <c r="A7" s="422"/>
      <c r="B7" s="426">
        <v>20</v>
      </c>
      <c r="C7" s="427">
        <v>115</v>
      </c>
      <c r="D7" s="425">
        <f t="shared" si="0"/>
        <v>0.69277108433734935</v>
      </c>
      <c r="E7" s="427">
        <v>32</v>
      </c>
      <c r="F7" s="425">
        <f t="shared" si="1"/>
        <v>0.19277108433734941</v>
      </c>
      <c r="G7" s="427">
        <v>19</v>
      </c>
      <c r="H7" s="425">
        <f t="shared" si="2"/>
        <v>0.1144578313253012</v>
      </c>
      <c r="I7" s="427">
        <f t="shared" si="3"/>
        <v>166</v>
      </c>
      <c r="L7" s="423" t="s">
        <v>529</v>
      </c>
      <c r="M7" s="424">
        <f>SUM(C8:C11)</f>
        <v>311</v>
      </c>
      <c r="N7" s="425">
        <f>M7/$S7</f>
        <v>0.72494172494172493</v>
      </c>
      <c r="O7" s="424">
        <f>SUM(E8:E11)</f>
        <v>72</v>
      </c>
      <c r="P7" s="425">
        <f>O7/$S7</f>
        <v>0.16783216783216784</v>
      </c>
      <c r="Q7" s="424">
        <f>SUM(G8:G11)</f>
        <v>46</v>
      </c>
      <c r="R7" s="425">
        <f>Q7/$S7</f>
        <v>0.10722610722610723</v>
      </c>
      <c r="S7" s="424">
        <f>SUM(M7,O7,Q7)</f>
        <v>429</v>
      </c>
    </row>
    <row r="8" spans="1:19" ht="15.75" thickBot="1">
      <c r="B8" s="423">
        <v>25</v>
      </c>
      <c r="C8" s="424">
        <v>75</v>
      </c>
      <c r="D8" s="425">
        <f t="shared" si="0"/>
        <v>0.72115384615384615</v>
      </c>
      <c r="E8" s="424">
        <v>21</v>
      </c>
      <c r="F8" s="425">
        <f t="shared" si="1"/>
        <v>0.20192307692307693</v>
      </c>
      <c r="G8" s="424">
        <v>8</v>
      </c>
      <c r="H8" s="425">
        <f t="shared" si="2"/>
        <v>7.6923076923076927E-2</v>
      </c>
      <c r="I8" s="424">
        <f t="shared" si="3"/>
        <v>104</v>
      </c>
      <c r="L8" s="423" t="s">
        <v>530</v>
      </c>
      <c r="M8" s="424">
        <f>SUM(C12:C14)</f>
        <v>379</v>
      </c>
      <c r="N8" s="425">
        <f>M8/$S8</f>
        <v>0.79789473684210521</v>
      </c>
      <c r="O8" s="424">
        <f>SUM(E12:E14)</f>
        <v>61</v>
      </c>
      <c r="P8" s="425">
        <f>O8/$S8</f>
        <v>0.12842105263157894</v>
      </c>
      <c r="Q8" s="424">
        <f>SUM(G12:G14)</f>
        <v>35</v>
      </c>
      <c r="R8" s="425">
        <f>Q8/$S8</f>
        <v>7.3684210526315783E-2</v>
      </c>
      <c r="S8" s="424">
        <f>SUM(M8,O8,Q8)</f>
        <v>475</v>
      </c>
    </row>
    <row r="9" spans="1:19" ht="15.75" thickBot="1">
      <c r="B9" s="426">
        <v>30</v>
      </c>
      <c r="C9" s="427">
        <v>77</v>
      </c>
      <c r="D9" s="425">
        <f t="shared" si="0"/>
        <v>0.76237623762376239</v>
      </c>
      <c r="E9" s="427">
        <v>14</v>
      </c>
      <c r="F9" s="425">
        <f t="shared" si="1"/>
        <v>0.13861386138613863</v>
      </c>
      <c r="G9" s="427">
        <v>10</v>
      </c>
      <c r="H9" s="425">
        <f t="shared" si="2"/>
        <v>9.9009900990099015E-2</v>
      </c>
      <c r="I9" s="427">
        <f t="shared" si="3"/>
        <v>101</v>
      </c>
      <c r="L9" s="423" t="s">
        <v>531</v>
      </c>
      <c r="M9" s="424">
        <f>SUM(C15:C17)</f>
        <v>456</v>
      </c>
      <c r="N9" s="425">
        <f>M9/$S9</f>
        <v>0.79720279720279719</v>
      </c>
      <c r="O9" s="424">
        <f>SUM(E15:E17)</f>
        <v>87</v>
      </c>
      <c r="P9" s="425">
        <f>O9/$S9</f>
        <v>0.15209790209790211</v>
      </c>
      <c r="Q9" s="424">
        <f>SUM(G15:G17)</f>
        <v>29</v>
      </c>
      <c r="R9" s="425">
        <f>Q9/$S9</f>
        <v>5.0699300699300696E-2</v>
      </c>
      <c r="S9" s="424">
        <f>SUM(M9,O9,Q9)</f>
        <v>572</v>
      </c>
    </row>
    <row r="10" spans="1:19" ht="15.75" thickBot="1">
      <c r="B10" s="423">
        <v>40</v>
      </c>
      <c r="C10" s="424">
        <v>88</v>
      </c>
      <c r="D10" s="425">
        <f t="shared" si="0"/>
        <v>0.72727272727272729</v>
      </c>
      <c r="E10" s="424">
        <v>20</v>
      </c>
      <c r="F10" s="425">
        <f t="shared" si="1"/>
        <v>0.16528925619834711</v>
      </c>
      <c r="G10" s="424">
        <v>13</v>
      </c>
      <c r="H10" s="425">
        <f t="shared" si="2"/>
        <v>0.10743801652892562</v>
      </c>
      <c r="I10" s="424">
        <f t="shared" si="3"/>
        <v>121</v>
      </c>
      <c r="L10" s="423" t="s">
        <v>532</v>
      </c>
      <c r="M10" s="424">
        <f>SUM(C18:C23)</f>
        <v>501</v>
      </c>
      <c r="N10" s="425">
        <f>M10/$S10</f>
        <v>0.94350282485875703</v>
      </c>
      <c r="O10" s="424">
        <f>SUM(E18:E23)</f>
        <v>0</v>
      </c>
      <c r="P10" s="425">
        <f>O10/$S10</f>
        <v>0</v>
      </c>
      <c r="Q10" s="424">
        <f>SUM(G18:G23)</f>
        <v>30</v>
      </c>
      <c r="R10" s="425">
        <f>Q10/$S10</f>
        <v>5.6497175141242938E-2</v>
      </c>
      <c r="S10" s="424">
        <f>SUM(M10,O10,Q10)</f>
        <v>531</v>
      </c>
    </row>
    <row r="11" spans="1:19" ht="15.75" thickBot="1">
      <c r="B11" s="426">
        <v>50</v>
      </c>
      <c r="C11" s="427">
        <v>71</v>
      </c>
      <c r="D11" s="425">
        <f t="shared" si="0"/>
        <v>0.68932038834951459</v>
      </c>
      <c r="E11" s="427">
        <v>17</v>
      </c>
      <c r="F11" s="425">
        <f t="shared" si="1"/>
        <v>0.1650485436893204</v>
      </c>
      <c r="G11" s="427">
        <v>15</v>
      </c>
      <c r="H11" s="425">
        <f t="shared" si="2"/>
        <v>0.14563106796116504</v>
      </c>
      <c r="I11" s="427">
        <f t="shared" si="3"/>
        <v>103</v>
      </c>
      <c r="L11" s="426" t="s">
        <v>533</v>
      </c>
      <c r="M11" s="427">
        <f>SUM(M6:M10)</f>
        <v>1844</v>
      </c>
      <c r="N11" s="428"/>
      <c r="O11" s="427">
        <f>SUM(O6:O10)</f>
        <v>277</v>
      </c>
      <c r="P11" s="428"/>
      <c r="Q11" s="427">
        <f>SUM(Q6:Q10)</f>
        <v>216</v>
      </c>
      <c r="R11" s="428"/>
      <c r="S11" s="427">
        <f>SUM(S6:S10)</f>
        <v>2337</v>
      </c>
    </row>
    <row r="12" spans="1:19" ht="15.75" thickBot="1">
      <c r="B12" s="423">
        <v>60</v>
      </c>
      <c r="C12" s="424">
        <v>61</v>
      </c>
      <c r="D12" s="425">
        <f t="shared" si="0"/>
        <v>0.82432432432432434</v>
      </c>
      <c r="E12" s="424">
        <v>10</v>
      </c>
      <c r="F12" s="425">
        <f t="shared" si="1"/>
        <v>0.13513513513513514</v>
      </c>
      <c r="G12" s="424">
        <v>3</v>
      </c>
      <c r="H12" s="425">
        <f t="shared" si="2"/>
        <v>4.0540540540540543E-2</v>
      </c>
      <c r="I12" s="424">
        <f t="shared" si="3"/>
        <v>74</v>
      </c>
    </row>
    <row r="13" spans="1:19" ht="15.75" thickBot="1">
      <c r="B13" s="426">
        <v>75</v>
      </c>
      <c r="C13" s="427">
        <v>191</v>
      </c>
      <c r="D13" s="425">
        <f t="shared" si="0"/>
        <v>0.81623931623931623</v>
      </c>
      <c r="E13" s="427">
        <v>30</v>
      </c>
      <c r="F13" s="425">
        <f t="shared" si="1"/>
        <v>0.12820512820512819</v>
      </c>
      <c r="G13" s="427">
        <v>13</v>
      </c>
      <c r="H13" s="425">
        <f t="shared" si="2"/>
        <v>5.5555555555555552E-2</v>
      </c>
      <c r="I13" s="427">
        <f t="shared" si="3"/>
        <v>234</v>
      </c>
    </row>
    <row r="14" spans="1:19" ht="15.75" thickBot="1">
      <c r="B14" s="423">
        <v>100</v>
      </c>
      <c r="C14" s="424">
        <v>127</v>
      </c>
      <c r="D14" s="425">
        <f t="shared" si="0"/>
        <v>0.76047904191616766</v>
      </c>
      <c r="E14" s="424">
        <v>21</v>
      </c>
      <c r="F14" s="425">
        <f t="shared" si="1"/>
        <v>0.12574850299401197</v>
      </c>
      <c r="G14" s="424">
        <v>19</v>
      </c>
      <c r="H14" s="425">
        <f t="shared" si="2"/>
        <v>0.11377245508982035</v>
      </c>
      <c r="I14" s="424">
        <f t="shared" si="3"/>
        <v>167</v>
      </c>
      <c r="K14" s="221"/>
    </row>
    <row r="15" spans="1:19" ht="15.75" thickBot="1">
      <c r="B15" s="426">
        <v>125</v>
      </c>
      <c r="C15" s="427">
        <v>85</v>
      </c>
      <c r="D15" s="425">
        <f t="shared" si="0"/>
        <v>0.75221238938053092</v>
      </c>
      <c r="E15" s="427">
        <v>15</v>
      </c>
      <c r="F15" s="425">
        <f t="shared" si="1"/>
        <v>0.13274336283185842</v>
      </c>
      <c r="G15" s="427">
        <v>13</v>
      </c>
      <c r="H15" s="425">
        <f t="shared" si="2"/>
        <v>0.11504424778761062</v>
      </c>
      <c r="I15" s="427">
        <f t="shared" si="3"/>
        <v>113</v>
      </c>
    </row>
    <row r="16" spans="1:19" ht="15.75" thickBot="1">
      <c r="B16" s="423">
        <v>150</v>
      </c>
      <c r="C16" s="424">
        <v>141</v>
      </c>
      <c r="D16" s="425">
        <f t="shared" si="0"/>
        <v>0.80571428571428572</v>
      </c>
      <c r="E16" s="424">
        <v>28</v>
      </c>
      <c r="F16" s="425">
        <f t="shared" si="1"/>
        <v>0.16</v>
      </c>
      <c r="G16" s="424">
        <v>6</v>
      </c>
      <c r="H16" s="425">
        <f t="shared" si="2"/>
        <v>3.4285714285714287E-2</v>
      </c>
      <c r="I16" s="424">
        <f t="shared" si="3"/>
        <v>175</v>
      </c>
    </row>
    <row r="17" spans="2:9" ht="15.75" thickBot="1">
      <c r="B17" s="426">
        <v>200</v>
      </c>
      <c r="C17" s="427">
        <v>230</v>
      </c>
      <c r="D17" s="425">
        <f t="shared" si="0"/>
        <v>0.8098591549295775</v>
      </c>
      <c r="E17" s="427">
        <v>44</v>
      </c>
      <c r="F17" s="425">
        <f t="shared" si="1"/>
        <v>0.15492957746478872</v>
      </c>
      <c r="G17" s="427">
        <v>10</v>
      </c>
      <c r="H17" s="425">
        <f t="shared" si="2"/>
        <v>3.5211267605633804E-2</v>
      </c>
      <c r="I17" s="427">
        <f t="shared" si="3"/>
        <v>284</v>
      </c>
    </row>
    <row r="18" spans="2:9" ht="15.75" thickBot="1">
      <c r="B18" s="423">
        <v>250</v>
      </c>
      <c r="C18" s="424">
        <v>123</v>
      </c>
      <c r="D18" s="425">
        <f t="shared" si="0"/>
        <v>0.93181818181818177</v>
      </c>
      <c r="E18" s="429"/>
      <c r="F18" s="430"/>
      <c r="G18" s="424">
        <v>9</v>
      </c>
      <c r="H18" s="425">
        <f t="shared" si="2"/>
        <v>6.8181818181818177E-2</v>
      </c>
      <c r="I18" s="424">
        <f t="shared" si="3"/>
        <v>132</v>
      </c>
    </row>
    <row r="19" spans="2:9" ht="15.75" thickBot="1">
      <c r="B19" s="426">
        <v>300</v>
      </c>
      <c r="C19" s="427">
        <v>127</v>
      </c>
      <c r="D19" s="425">
        <f t="shared" si="0"/>
        <v>0.94074074074074077</v>
      </c>
      <c r="E19" s="429"/>
      <c r="F19" s="430"/>
      <c r="G19" s="427">
        <v>8</v>
      </c>
      <c r="H19" s="425">
        <f t="shared" si="2"/>
        <v>5.9259259259259262E-2</v>
      </c>
      <c r="I19" s="427">
        <f t="shared" si="3"/>
        <v>135</v>
      </c>
    </row>
    <row r="20" spans="2:9" ht="15.75" thickBot="1">
      <c r="B20" s="423">
        <v>350</v>
      </c>
      <c r="C20" s="424">
        <v>75</v>
      </c>
      <c r="D20" s="425">
        <f t="shared" si="0"/>
        <v>0.91463414634146345</v>
      </c>
      <c r="E20" s="429"/>
      <c r="F20" s="430"/>
      <c r="G20" s="424">
        <v>7</v>
      </c>
      <c r="H20" s="425">
        <f t="shared" si="2"/>
        <v>8.5365853658536592E-2</v>
      </c>
      <c r="I20" s="424">
        <f t="shared" si="3"/>
        <v>82</v>
      </c>
    </row>
    <row r="21" spans="2:9" ht="15.75" thickBot="1">
      <c r="B21" s="426">
        <v>400</v>
      </c>
      <c r="C21" s="427">
        <v>106</v>
      </c>
      <c r="D21" s="425">
        <f t="shared" si="0"/>
        <v>0.96363636363636362</v>
      </c>
      <c r="E21" s="429"/>
      <c r="F21" s="430"/>
      <c r="G21" s="427">
        <v>4</v>
      </c>
      <c r="H21" s="425">
        <f t="shared" si="2"/>
        <v>3.6363636363636362E-2</v>
      </c>
      <c r="I21" s="427">
        <f t="shared" si="3"/>
        <v>110</v>
      </c>
    </row>
    <row r="22" spans="2:9" ht="15.75" thickBot="1">
      <c r="B22" s="423">
        <v>450</v>
      </c>
      <c r="C22" s="424">
        <v>31</v>
      </c>
      <c r="D22" s="425">
        <f t="shared" si="0"/>
        <v>0.93939393939393945</v>
      </c>
      <c r="E22" s="429"/>
      <c r="F22" s="430"/>
      <c r="G22" s="424">
        <v>2</v>
      </c>
      <c r="H22" s="425">
        <f t="shared" si="2"/>
        <v>6.0606060606060608E-2</v>
      </c>
      <c r="I22" s="424">
        <f t="shared" si="3"/>
        <v>33</v>
      </c>
    </row>
    <row r="23" spans="2:9" ht="15.75" thickBot="1">
      <c r="B23" s="426">
        <v>500</v>
      </c>
      <c r="C23" s="427">
        <v>39</v>
      </c>
      <c r="D23" s="425">
        <f t="shared" si="0"/>
        <v>1</v>
      </c>
      <c r="E23" s="429"/>
      <c r="F23" s="430"/>
      <c r="G23" s="427">
        <v>0</v>
      </c>
      <c r="H23" s="425">
        <f t="shared" si="2"/>
        <v>0</v>
      </c>
      <c r="I23" s="424">
        <f t="shared" si="3"/>
        <v>39</v>
      </c>
    </row>
    <row r="24" spans="2:9" ht="15.75" thickBot="1">
      <c r="B24" s="431" t="s">
        <v>166</v>
      </c>
      <c r="C24" s="432">
        <f>SUM(C6:C23)</f>
        <v>1844</v>
      </c>
      <c r="D24" s="433">
        <f>C24/$I$24</f>
        <v>0.78904578519469404</v>
      </c>
      <c r="E24" s="432">
        <f>SUM(E6:E23)</f>
        <v>277</v>
      </c>
      <c r="F24" s="433">
        <f>E24/$I$24</f>
        <v>0.11852802738553701</v>
      </c>
      <c r="G24" s="432">
        <f>SUM(G6:G23)</f>
        <v>216</v>
      </c>
      <c r="H24" s="433">
        <f>G24/$I$24</f>
        <v>9.2426187419768935E-2</v>
      </c>
      <c r="I24" s="432">
        <f>SUM(I6:I23)</f>
        <v>2337</v>
      </c>
    </row>
    <row r="26" spans="2:9" ht="13.5" thickBot="1">
      <c r="B26" s="221"/>
    </row>
    <row r="27" spans="2:9" ht="15" thickBot="1">
      <c r="B27" s="713" t="s">
        <v>534</v>
      </c>
      <c r="C27" s="713"/>
      <c r="D27" s="713"/>
      <c r="E27" s="713"/>
      <c r="F27" s="713"/>
      <c r="G27" s="713"/>
      <c r="H27" s="713"/>
      <c r="I27" s="713"/>
    </row>
    <row r="28" spans="2:9" ht="15">
      <c r="B28" s="434"/>
      <c r="C28" s="435" t="s">
        <v>535</v>
      </c>
      <c r="D28" s="436" t="s">
        <v>509</v>
      </c>
      <c r="E28" s="435" t="s">
        <v>535</v>
      </c>
      <c r="F28" s="436" t="s">
        <v>509</v>
      </c>
      <c r="G28" s="435" t="s">
        <v>535</v>
      </c>
      <c r="H28" s="436" t="s">
        <v>509</v>
      </c>
      <c r="I28" s="435" t="s">
        <v>535</v>
      </c>
    </row>
    <row r="29" spans="2:9" ht="15">
      <c r="B29" s="437">
        <v>600</v>
      </c>
      <c r="C29" s="438">
        <v>0.94199999999999995</v>
      </c>
      <c r="D29" s="439">
        <v>1000</v>
      </c>
      <c r="E29" s="438">
        <v>0.94799999999999995</v>
      </c>
      <c r="F29" s="439">
        <v>2000</v>
      </c>
      <c r="G29" s="438">
        <v>0.95499999999999996</v>
      </c>
      <c r="H29" s="439">
        <v>3500</v>
      </c>
      <c r="I29" s="438">
        <v>0.96299999999999997</v>
      </c>
    </row>
    <row r="30" spans="2:9" ht="15">
      <c r="B30" s="440">
        <v>700</v>
      </c>
      <c r="C30" s="441">
        <v>0.94399999999999995</v>
      </c>
      <c r="D30" s="442">
        <v>1250</v>
      </c>
      <c r="E30" s="441">
        <v>0.95</v>
      </c>
      <c r="F30" s="442">
        <v>2250</v>
      </c>
      <c r="G30" s="441">
        <v>0.95799999999999996</v>
      </c>
      <c r="H30" s="443">
        <v>4000</v>
      </c>
      <c r="I30" s="441">
        <v>0.96299999999999997</v>
      </c>
    </row>
    <row r="31" spans="2:9" ht="15">
      <c r="B31" s="437">
        <v>800</v>
      </c>
      <c r="C31" s="438">
        <v>0.94499999999999995</v>
      </c>
      <c r="D31" s="439">
        <v>1500</v>
      </c>
      <c r="E31" s="438">
        <v>0.95099999999999996</v>
      </c>
      <c r="F31" s="439">
        <v>2500</v>
      </c>
      <c r="G31" s="438">
        <v>0.95899999999999996</v>
      </c>
      <c r="H31" s="439">
        <v>4500</v>
      </c>
      <c r="I31" s="438">
        <v>0.96399999999999997</v>
      </c>
    </row>
    <row r="32" spans="2:9" ht="15">
      <c r="B32" s="440">
        <v>900</v>
      </c>
      <c r="C32" s="441">
        <v>0.94599999999999995</v>
      </c>
      <c r="D32" s="442">
        <v>1750</v>
      </c>
      <c r="E32" s="441">
        <v>0.95299999999999996</v>
      </c>
      <c r="F32" s="442">
        <v>3000</v>
      </c>
      <c r="G32" s="441">
        <v>0.96199999999999997</v>
      </c>
      <c r="H32" s="443">
        <v>5000</v>
      </c>
      <c r="I32" s="441">
        <v>0.96499999999999997</v>
      </c>
    </row>
    <row r="33" spans="2:11" ht="15.75" thickBot="1">
      <c r="B33" s="444"/>
      <c r="C33" s="445"/>
      <c r="D33" s="446"/>
      <c r="E33" s="446"/>
      <c r="F33" s="446"/>
      <c r="G33" s="446"/>
      <c r="H33" s="446"/>
      <c r="I33" s="445"/>
    </row>
    <row r="34" spans="2:11" ht="15.75" thickBot="1">
      <c r="B34" s="221" t="s">
        <v>536</v>
      </c>
      <c r="C34" s="445"/>
      <c r="D34" s="446"/>
      <c r="E34" s="446"/>
      <c r="F34" s="446"/>
      <c r="H34" s="446"/>
      <c r="I34" s="445"/>
    </row>
    <row r="35" spans="2:11" ht="15" thickBot="1">
      <c r="B35" s="714" t="s">
        <v>537</v>
      </c>
      <c r="C35" s="714"/>
      <c r="D35" s="714"/>
      <c r="E35" s="714"/>
      <c r="F35" s="714"/>
      <c r="G35" s="714"/>
      <c r="H35" s="714"/>
      <c r="I35" s="714"/>
      <c r="J35" s="447"/>
    </row>
    <row r="36" spans="2:11" ht="14.25">
      <c r="B36" s="715" t="s">
        <v>509</v>
      </c>
      <c r="C36" s="440" t="s">
        <v>538</v>
      </c>
      <c r="D36" s="448"/>
      <c r="E36" s="440" t="s">
        <v>539</v>
      </c>
      <c r="F36" s="449"/>
      <c r="G36" s="448"/>
      <c r="H36" s="440" t="s">
        <v>539</v>
      </c>
      <c r="I36" s="717" t="s">
        <v>540</v>
      </c>
    </row>
    <row r="37" spans="2:11" ht="42.75">
      <c r="B37" s="716"/>
      <c r="C37" s="440" t="s">
        <v>541</v>
      </c>
      <c r="D37" s="450"/>
      <c r="E37" s="440" t="s">
        <v>542</v>
      </c>
      <c r="F37" s="449" t="s">
        <v>543</v>
      </c>
      <c r="G37" s="451"/>
      <c r="H37" s="440" t="s">
        <v>542</v>
      </c>
      <c r="I37" s="718"/>
    </row>
    <row r="38" spans="2:11" ht="15">
      <c r="B38" s="437" t="s">
        <v>544</v>
      </c>
      <c r="C38" s="452">
        <v>3391</v>
      </c>
      <c r="D38" s="452"/>
      <c r="E38" s="453">
        <v>302</v>
      </c>
      <c r="F38" s="452">
        <v>5331</v>
      </c>
      <c r="G38" s="452"/>
      <c r="H38" s="452">
        <v>4388</v>
      </c>
      <c r="I38" s="452">
        <v>5325</v>
      </c>
      <c r="K38" s="454"/>
    </row>
    <row r="39" spans="2:11" ht="15">
      <c r="B39" s="440" t="s">
        <v>529</v>
      </c>
      <c r="C39" s="455">
        <v>4067</v>
      </c>
      <c r="D39" s="455"/>
      <c r="E39" s="456">
        <v>301</v>
      </c>
      <c r="F39" s="455">
        <v>5608</v>
      </c>
      <c r="G39" s="455"/>
      <c r="H39" s="455">
        <v>5657</v>
      </c>
      <c r="I39" s="455">
        <v>5592</v>
      </c>
      <c r="K39" s="454"/>
    </row>
    <row r="40" spans="2:11" ht="15">
      <c r="B40" s="437" t="s">
        <v>530</v>
      </c>
      <c r="C40" s="452">
        <v>5329</v>
      </c>
      <c r="D40" s="452"/>
      <c r="E40" s="453">
        <v>832</v>
      </c>
      <c r="F40" s="452">
        <v>5804</v>
      </c>
      <c r="G40" s="452"/>
      <c r="H40" s="452">
        <v>2723</v>
      </c>
      <c r="I40" s="452">
        <v>5829</v>
      </c>
      <c r="K40" s="454"/>
    </row>
    <row r="41" spans="2:11" ht="15">
      <c r="B41" s="440" t="s">
        <v>531</v>
      </c>
      <c r="C41" s="455">
        <v>5200</v>
      </c>
      <c r="D41" s="455"/>
      <c r="E41" s="456">
        <v>522</v>
      </c>
      <c r="F41" s="455">
        <v>5982</v>
      </c>
      <c r="G41" s="455"/>
      <c r="H41" s="455">
        <v>1672</v>
      </c>
      <c r="I41" s="455">
        <v>5922</v>
      </c>
      <c r="K41" s="454"/>
    </row>
    <row r="42" spans="2:11" ht="15">
      <c r="B42" s="437" t="s">
        <v>532</v>
      </c>
      <c r="C42" s="452">
        <v>6132</v>
      </c>
      <c r="D42" s="452"/>
      <c r="E42" s="453">
        <v>486</v>
      </c>
      <c r="F42" s="452">
        <v>6513</v>
      </c>
      <c r="G42" s="452"/>
      <c r="H42" s="453">
        <v>700</v>
      </c>
      <c r="I42" s="452">
        <v>5743</v>
      </c>
      <c r="K42" s="454"/>
    </row>
    <row r="43" spans="2:11" ht="15">
      <c r="B43" s="440" t="s">
        <v>545</v>
      </c>
      <c r="C43" s="455">
        <v>7186</v>
      </c>
      <c r="D43" s="455"/>
      <c r="E43" s="456">
        <v>54</v>
      </c>
      <c r="F43" s="455">
        <v>7342</v>
      </c>
      <c r="G43" s="455"/>
      <c r="H43" s="456">
        <v>278</v>
      </c>
      <c r="I43" s="455">
        <v>7065</v>
      </c>
      <c r="K43" s="454"/>
    </row>
    <row r="44" spans="2:11" ht="15.75" thickBot="1">
      <c r="B44" s="444" t="s">
        <v>546</v>
      </c>
      <c r="C44" s="445">
        <v>7436</v>
      </c>
      <c r="D44" s="445"/>
      <c r="E44" s="446">
        <v>39</v>
      </c>
      <c r="F44" s="446">
        <v>7164</v>
      </c>
      <c r="G44" s="446"/>
      <c r="H44" s="446">
        <v>41</v>
      </c>
      <c r="I44" s="445">
        <v>7038</v>
      </c>
      <c r="K44" s="454"/>
    </row>
    <row r="45" spans="2:11">
      <c r="B45" s="221" t="s">
        <v>547</v>
      </c>
    </row>
    <row r="46" spans="2:11">
      <c r="B46" s="221" t="s">
        <v>548</v>
      </c>
    </row>
    <row r="47" spans="2:11" ht="13.5" thickBot="1"/>
    <row r="48" spans="2:11" ht="15" customHeight="1" thickBot="1">
      <c r="B48" s="719" t="s">
        <v>549</v>
      </c>
      <c r="C48" s="719"/>
      <c r="D48" s="719"/>
      <c r="E48" s="719"/>
      <c r="F48" s="719"/>
      <c r="G48" s="719"/>
    </row>
    <row r="49" spans="2:14" ht="28.5">
      <c r="B49" s="457" t="s">
        <v>509</v>
      </c>
      <c r="C49" s="457" t="s">
        <v>550</v>
      </c>
      <c r="D49" s="457" t="s">
        <v>511</v>
      </c>
      <c r="E49" s="457" t="s">
        <v>551</v>
      </c>
      <c r="F49" s="457" t="s">
        <v>362</v>
      </c>
      <c r="G49" s="457" t="s">
        <v>552</v>
      </c>
      <c r="M49" s="458" t="s">
        <v>553</v>
      </c>
    </row>
    <row r="50" spans="2:14" ht="15">
      <c r="B50" s="459" t="s">
        <v>544</v>
      </c>
      <c r="C50" s="460">
        <v>7</v>
      </c>
      <c r="D50" s="461">
        <v>2221</v>
      </c>
      <c r="E50" s="461">
        <v>1039</v>
      </c>
      <c r="F50" s="461">
        <v>3410</v>
      </c>
      <c r="G50" s="460">
        <v>713</v>
      </c>
      <c r="M50" s="462" t="s">
        <v>554</v>
      </c>
    </row>
    <row r="51" spans="2:14" ht="15">
      <c r="B51" s="457" t="s">
        <v>529</v>
      </c>
      <c r="C51" s="463">
        <v>74</v>
      </c>
      <c r="D51" s="464">
        <v>2691</v>
      </c>
      <c r="E51" s="463">
        <v>841</v>
      </c>
      <c r="F51" s="464">
        <v>7745</v>
      </c>
      <c r="G51" s="464">
        <v>1630</v>
      </c>
      <c r="M51" s="462" t="s">
        <v>555</v>
      </c>
    </row>
    <row r="52" spans="2:14" ht="15">
      <c r="B52" s="459" t="s">
        <v>530</v>
      </c>
      <c r="C52" s="460">
        <v>101</v>
      </c>
      <c r="D52" s="461">
        <v>2357</v>
      </c>
      <c r="E52" s="460">
        <v>814</v>
      </c>
      <c r="F52" s="461">
        <v>6886</v>
      </c>
      <c r="G52" s="461">
        <v>1268</v>
      </c>
      <c r="M52" s="462" t="s">
        <v>556</v>
      </c>
    </row>
    <row r="53" spans="2:14" ht="15">
      <c r="B53" s="457" t="s">
        <v>531</v>
      </c>
      <c r="C53" s="463">
        <v>98</v>
      </c>
      <c r="D53" s="464">
        <v>2198</v>
      </c>
      <c r="E53" s="463">
        <v>822</v>
      </c>
      <c r="F53" s="464">
        <v>4878</v>
      </c>
      <c r="G53" s="463">
        <v>912</v>
      </c>
      <c r="M53" s="462" t="s">
        <v>557</v>
      </c>
    </row>
    <row r="54" spans="2:14" ht="15">
      <c r="B54" s="459" t="s">
        <v>532</v>
      </c>
      <c r="C54" s="460">
        <v>50</v>
      </c>
      <c r="D54" s="461">
        <v>2674</v>
      </c>
      <c r="E54" s="460">
        <v>834</v>
      </c>
      <c r="F54" s="461">
        <v>5673</v>
      </c>
      <c r="G54" s="461">
        <v>1269</v>
      </c>
      <c r="M54" s="462" t="s">
        <v>558</v>
      </c>
    </row>
    <row r="55" spans="2:14" ht="15">
      <c r="B55" s="457" t="s">
        <v>545</v>
      </c>
      <c r="C55" s="463">
        <v>4</v>
      </c>
      <c r="D55" s="464">
        <v>2124</v>
      </c>
      <c r="E55" s="464">
        <v>1831</v>
      </c>
      <c r="F55" s="464">
        <v>2567</v>
      </c>
      <c r="G55" s="463">
        <v>360</v>
      </c>
      <c r="M55" s="462" t="s">
        <v>559</v>
      </c>
    </row>
    <row r="56" spans="2:14" ht="15">
      <c r="B56" s="459" t="s">
        <v>546</v>
      </c>
      <c r="C56" s="460" t="s">
        <v>560</v>
      </c>
      <c r="D56" s="460" t="s">
        <v>561</v>
      </c>
      <c r="E56" s="460"/>
      <c r="F56" s="460"/>
      <c r="G56" s="460"/>
      <c r="N56" s="465" t="s">
        <v>562</v>
      </c>
    </row>
    <row r="57" spans="2:14" ht="15.75" thickBot="1">
      <c r="B57" s="466" t="s">
        <v>166</v>
      </c>
      <c r="C57" s="467">
        <v>334</v>
      </c>
      <c r="D57" s="467"/>
      <c r="E57" s="467"/>
      <c r="F57" s="467"/>
      <c r="G57" s="467"/>
    </row>
    <row r="59" spans="2:14" ht="19.5" customHeight="1">
      <c r="B59" s="704" t="s">
        <v>563</v>
      </c>
      <c r="C59" s="705"/>
      <c r="D59" s="705"/>
      <c r="E59" s="705"/>
      <c r="F59" s="705"/>
      <c r="G59" s="705"/>
    </row>
    <row r="60" spans="2:14" ht="19.5" customHeight="1">
      <c r="B60" s="705"/>
      <c r="C60" s="705"/>
      <c r="D60" s="705"/>
      <c r="E60" s="705"/>
      <c r="F60" s="705"/>
      <c r="G60" s="705"/>
    </row>
    <row r="61" spans="2:14" ht="19.5" customHeight="1">
      <c r="B61" s="705"/>
      <c r="C61" s="705"/>
      <c r="D61" s="705"/>
      <c r="E61" s="705"/>
      <c r="F61" s="705"/>
      <c r="G61" s="705"/>
    </row>
    <row r="62" spans="2:14" ht="19.5" customHeight="1">
      <c r="B62" s="705"/>
      <c r="C62" s="705"/>
      <c r="D62" s="705"/>
      <c r="E62" s="705"/>
      <c r="F62" s="705"/>
      <c r="G62" s="705"/>
    </row>
    <row r="63" spans="2:14" ht="19.5" customHeight="1">
      <c r="B63" s="705"/>
      <c r="C63" s="705"/>
      <c r="D63" s="705"/>
      <c r="E63" s="705"/>
      <c r="F63" s="705"/>
      <c r="G63" s="705"/>
    </row>
    <row r="64" spans="2:14" ht="19.5" customHeight="1">
      <c r="B64" s="705"/>
      <c r="C64" s="705"/>
      <c r="D64" s="705"/>
      <c r="E64" s="705"/>
      <c r="F64" s="705"/>
      <c r="G64" s="705"/>
    </row>
    <row r="65" spans="2:14" ht="19.5" customHeight="1">
      <c r="B65" s="468"/>
      <c r="C65" s="468"/>
      <c r="D65" s="468"/>
      <c r="E65" s="468"/>
      <c r="F65" s="468"/>
      <c r="G65" s="468"/>
    </row>
    <row r="66" spans="2:14" ht="15" thickBot="1">
      <c r="B66" s="469" t="s">
        <v>564</v>
      </c>
    </row>
    <row r="67" spans="2:14" ht="15" thickBot="1">
      <c r="B67" s="470" t="s">
        <v>565</v>
      </c>
      <c r="C67" s="470" t="s">
        <v>566</v>
      </c>
    </row>
    <row r="68" spans="2:14" ht="15">
      <c r="B68" s="471" t="s">
        <v>567</v>
      </c>
      <c r="C68" s="472">
        <v>0.79</v>
      </c>
    </row>
    <row r="69" spans="2:14" ht="15">
      <c r="B69" s="473" t="s">
        <v>568</v>
      </c>
      <c r="C69" s="474">
        <v>0.8</v>
      </c>
    </row>
    <row r="70" spans="2:14" ht="15">
      <c r="B70" s="471" t="s">
        <v>569</v>
      </c>
      <c r="C70" s="472">
        <v>0.78</v>
      </c>
    </row>
    <row r="71" spans="2:14" ht="15">
      <c r="B71" s="473" t="s">
        <v>570</v>
      </c>
      <c r="C71" s="474">
        <v>0.8</v>
      </c>
      <c r="N71" s="465" t="s">
        <v>571</v>
      </c>
    </row>
    <row r="72" spans="2:14" ht="15">
      <c r="B72" s="471" t="s">
        <v>572</v>
      </c>
      <c r="C72" s="472">
        <v>0.82</v>
      </c>
    </row>
    <row r="73" spans="2:14" ht="15">
      <c r="B73" s="473" t="s">
        <v>573</v>
      </c>
      <c r="C73" s="474">
        <v>0.82</v>
      </c>
    </row>
    <row r="74" spans="2:14" ht="15.75" thickBot="1">
      <c r="B74" s="475" t="s">
        <v>574</v>
      </c>
      <c r="C74" s="476">
        <v>0.82</v>
      </c>
    </row>
    <row r="76" spans="2:14" ht="15" customHeight="1">
      <c r="B76" s="704" t="s">
        <v>575</v>
      </c>
      <c r="C76" s="705"/>
      <c r="D76" s="705"/>
      <c r="E76" s="705"/>
      <c r="F76" s="705"/>
      <c r="G76" s="705"/>
    </row>
    <row r="77" spans="2:14" ht="15" customHeight="1">
      <c r="B77" s="705"/>
      <c r="C77" s="705"/>
      <c r="D77" s="705"/>
      <c r="E77" s="705"/>
      <c r="F77" s="705"/>
      <c r="G77" s="705"/>
    </row>
    <row r="78" spans="2:14" ht="15" customHeight="1">
      <c r="B78" s="705"/>
      <c r="C78" s="705"/>
      <c r="D78" s="705"/>
      <c r="E78" s="705"/>
      <c r="F78" s="705"/>
      <c r="G78" s="705"/>
    </row>
    <row r="79" spans="2:14" ht="15" customHeight="1">
      <c r="B79" s="705"/>
      <c r="C79" s="705"/>
      <c r="D79" s="705"/>
      <c r="E79" s="705"/>
      <c r="F79" s="705"/>
      <c r="G79" s="705"/>
    </row>
    <row r="80" spans="2:14" ht="15" customHeight="1">
      <c r="B80" s="705"/>
      <c r="C80" s="705"/>
      <c r="D80" s="705"/>
      <c r="E80" s="705"/>
      <c r="F80" s="705"/>
      <c r="G80" s="705"/>
    </row>
    <row r="81" spans="2:7" ht="15" customHeight="1">
      <c r="B81" s="705"/>
      <c r="C81" s="705"/>
      <c r="D81" s="705"/>
      <c r="E81" s="705"/>
      <c r="F81" s="705"/>
      <c r="G81" s="705"/>
    </row>
    <row r="83" spans="2:7" ht="16.5" thickBot="1">
      <c r="B83" s="477" t="s">
        <v>576</v>
      </c>
    </row>
    <row r="84" spans="2:7" ht="43.5" thickBot="1">
      <c r="B84" s="470" t="s">
        <v>565</v>
      </c>
      <c r="C84" s="470" t="s">
        <v>542</v>
      </c>
      <c r="D84" s="478" t="s">
        <v>566</v>
      </c>
      <c r="E84" s="470" t="s">
        <v>551</v>
      </c>
      <c r="F84" s="470" t="s">
        <v>362</v>
      </c>
      <c r="G84" s="478" t="s">
        <v>552</v>
      </c>
    </row>
    <row r="85" spans="2:7" ht="15">
      <c r="B85" s="471" t="s">
        <v>567</v>
      </c>
      <c r="C85" s="479">
        <v>32</v>
      </c>
      <c r="D85" s="472">
        <v>1</v>
      </c>
      <c r="E85" s="472">
        <v>0.4</v>
      </c>
      <c r="F85" s="472">
        <v>1.44</v>
      </c>
      <c r="G85" s="479">
        <v>0.22277</v>
      </c>
    </row>
    <row r="86" spans="2:7" ht="15">
      <c r="B86" s="473" t="s">
        <v>568</v>
      </c>
      <c r="C86" s="480">
        <v>123</v>
      </c>
      <c r="D86" s="474">
        <v>0.94</v>
      </c>
      <c r="E86" s="474">
        <v>0.22</v>
      </c>
      <c r="F86" s="474">
        <v>1.42</v>
      </c>
      <c r="G86" s="480">
        <v>0.21495600000000001</v>
      </c>
    </row>
    <row r="87" spans="2:7" ht="15">
      <c r="B87" s="471" t="s">
        <v>569</v>
      </c>
      <c r="C87" s="479">
        <v>136</v>
      </c>
      <c r="D87" s="472">
        <v>1</v>
      </c>
      <c r="E87" s="472">
        <v>0.36</v>
      </c>
      <c r="F87" s="472">
        <v>1.41</v>
      </c>
      <c r="G87" s="479">
        <v>0.19101399999999999</v>
      </c>
    </row>
    <row r="88" spans="2:7" ht="15">
      <c r="B88" s="473" t="s">
        <v>570</v>
      </c>
      <c r="C88" s="480">
        <v>107</v>
      </c>
      <c r="D88" s="474">
        <v>0.96</v>
      </c>
      <c r="E88" s="474">
        <v>0.27</v>
      </c>
      <c r="F88" s="474">
        <v>1.57</v>
      </c>
      <c r="G88" s="480">
        <v>0.20060700000000001</v>
      </c>
    </row>
    <row r="89" spans="2:7" ht="15">
      <c r="B89" s="471" t="s">
        <v>572</v>
      </c>
      <c r="C89" s="479">
        <v>115</v>
      </c>
      <c r="D89" s="472">
        <v>1</v>
      </c>
      <c r="E89" s="472">
        <v>0.26</v>
      </c>
      <c r="F89" s="472">
        <v>1.52</v>
      </c>
      <c r="G89" s="479">
        <v>0.18219199999999999</v>
      </c>
    </row>
    <row r="90" spans="2:7" ht="15">
      <c r="B90" s="473" t="s">
        <v>577</v>
      </c>
      <c r="C90" s="480">
        <v>70</v>
      </c>
      <c r="D90" s="474">
        <v>1.1499999999999999</v>
      </c>
      <c r="E90" s="474">
        <v>0.63</v>
      </c>
      <c r="F90" s="474">
        <v>1.43</v>
      </c>
      <c r="G90" s="480">
        <v>0.18673300000000001</v>
      </c>
    </row>
    <row r="91" spans="2:7" ht="15.75" thickBot="1">
      <c r="B91" s="475" t="s">
        <v>578</v>
      </c>
      <c r="C91" s="481">
        <v>25</v>
      </c>
      <c r="D91" s="476">
        <v>0.96</v>
      </c>
      <c r="E91" s="476">
        <v>0.78</v>
      </c>
      <c r="F91" s="476">
        <v>1.34</v>
      </c>
      <c r="G91" s="481">
        <v>0.13389899999999999</v>
      </c>
    </row>
    <row r="93" spans="2:7" ht="15" customHeight="1">
      <c r="B93" s="704" t="s">
        <v>579</v>
      </c>
      <c r="C93" s="705"/>
      <c r="D93" s="705"/>
      <c r="E93" s="705"/>
      <c r="F93" s="705"/>
      <c r="G93" s="705"/>
    </row>
    <row r="94" spans="2:7" ht="15" customHeight="1">
      <c r="B94" s="705"/>
      <c r="C94" s="705"/>
      <c r="D94" s="705"/>
      <c r="E94" s="705"/>
      <c r="F94" s="705"/>
      <c r="G94" s="705"/>
    </row>
    <row r="95" spans="2:7" ht="15" customHeight="1">
      <c r="B95" s="705"/>
      <c r="C95" s="705"/>
      <c r="D95" s="705"/>
      <c r="E95" s="705"/>
      <c r="F95" s="705"/>
      <c r="G95" s="705"/>
    </row>
    <row r="96" spans="2:7" ht="15" customHeight="1">
      <c r="B96" s="705"/>
      <c r="C96" s="705"/>
      <c r="D96" s="705"/>
      <c r="E96" s="705"/>
      <c r="F96" s="705"/>
      <c r="G96" s="705"/>
    </row>
    <row r="97" spans="2:12" ht="15" customHeight="1">
      <c r="B97" s="705"/>
      <c r="C97" s="705"/>
      <c r="D97" s="705"/>
      <c r="E97" s="705"/>
      <c r="F97" s="705"/>
      <c r="G97" s="705"/>
    </row>
    <row r="98" spans="2:12" ht="15" customHeight="1">
      <c r="B98" s="705"/>
      <c r="C98" s="705"/>
      <c r="D98" s="705"/>
      <c r="E98" s="705"/>
      <c r="F98" s="705"/>
      <c r="G98" s="705"/>
    </row>
    <row r="101" spans="2:12">
      <c r="B101" s="482" t="s">
        <v>580</v>
      </c>
      <c r="C101" s="483"/>
      <c r="D101" s="483"/>
      <c r="E101" s="225"/>
      <c r="F101" s="225"/>
      <c r="G101" s="225"/>
      <c r="H101" s="225"/>
      <c r="I101" s="225"/>
      <c r="J101" s="225"/>
      <c r="K101" s="225"/>
      <c r="L101" s="225"/>
    </row>
    <row r="102" spans="2:12">
      <c r="B102" s="484" t="s">
        <v>581</v>
      </c>
      <c r="C102" s="485"/>
      <c r="D102" s="485"/>
    </row>
    <row r="103" spans="2:12">
      <c r="B103" s="484" t="s">
        <v>582</v>
      </c>
      <c r="C103" s="485"/>
      <c r="D103" s="485"/>
    </row>
    <row r="104" spans="2:12">
      <c r="B104" s="484" t="s">
        <v>583</v>
      </c>
      <c r="C104" s="485"/>
      <c r="D104" s="485"/>
    </row>
    <row r="105" spans="2:12">
      <c r="B105" s="485"/>
      <c r="C105" s="485"/>
      <c r="D105" s="485"/>
    </row>
    <row r="106" spans="2:12">
      <c r="C106" s="485"/>
      <c r="D106" s="485"/>
    </row>
    <row r="107" spans="2:12">
      <c r="B107" s="482" t="s">
        <v>584</v>
      </c>
      <c r="C107" s="483"/>
      <c r="D107" s="483"/>
      <c r="E107" s="225"/>
      <c r="F107" s="225"/>
      <c r="G107" s="225"/>
      <c r="H107" s="225"/>
      <c r="I107" s="225"/>
      <c r="J107" s="225"/>
      <c r="K107" s="225"/>
      <c r="L107" s="225"/>
    </row>
    <row r="108" spans="2:12">
      <c r="B108" s="486" t="s">
        <v>585</v>
      </c>
      <c r="C108" s="485"/>
      <c r="D108" s="485"/>
    </row>
    <row r="109" spans="2:12">
      <c r="B109" s="487" t="s">
        <v>586</v>
      </c>
      <c r="C109" s="485"/>
      <c r="D109" s="485"/>
    </row>
    <row r="110" spans="2:12">
      <c r="B110" s="486" t="s">
        <v>587</v>
      </c>
    </row>
    <row r="111" spans="2:12">
      <c r="B111" s="488" t="s">
        <v>588</v>
      </c>
    </row>
    <row r="112" spans="2:12">
      <c r="B112" s="488"/>
    </row>
    <row r="113" spans="2:5">
      <c r="B113" s="489" t="s">
        <v>589</v>
      </c>
      <c r="C113" s="486"/>
      <c r="D113" s="486"/>
    </row>
    <row r="114" spans="2:5" ht="38.25">
      <c r="B114" s="490" t="s">
        <v>590</v>
      </c>
      <c r="C114" s="490" t="s">
        <v>591</v>
      </c>
      <c r="D114" s="490" t="s">
        <v>592</v>
      </c>
    </row>
    <row r="115" spans="2:5">
      <c r="B115" s="491" t="s">
        <v>593</v>
      </c>
      <c r="C115" s="492">
        <v>12.9</v>
      </c>
      <c r="D115" s="493" t="s">
        <v>594</v>
      </c>
    </row>
    <row r="116" spans="2:5">
      <c r="B116" s="494" t="s">
        <v>595</v>
      </c>
      <c r="C116" s="492">
        <v>17.100000000000001</v>
      </c>
      <c r="D116" s="492" t="s">
        <v>596</v>
      </c>
    </row>
    <row r="117" spans="2:5">
      <c r="B117" s="491" t="s">
        <v>597</v>
      </c>
      <c r="C117" s="492">
        <v>19.399999999999999</v>
      </c>
      <c r="D117" s="492" t="s">
        <v>598</v>
      </c>
    </row>
    <row r="118" spans="2:5">
      <c r="B118" s="491" t="s">
        <v>599</v>
      </c>
      <c r="C118" s="492">
        <v>21.8</v>
      </c>
      <c r="D118" s="492" t="s">
        <v>600</v>
      </c>
    </row>
    <row r="119" spans="2:5">
      <c r="B119" s="491" t="s">
        <v>601</v>
      </c>
      <c r="C119" s="492">
        <v>28.5</v>
      </c>
      <c r="D119" s="492" t="s">
        <v>602</v>
      </c>
    </row>
    <row r="120" spans="2:5">
      <c r="B120" s="491" t="s">
        <v>603</v>
      </c>
      <c r="C120" s="492">
        <v>29.3</v>
      </c>
      <c r="D120" s="492" t="s">
        <v>604</v>
      </c>
    </row>
    <row r="122" spans="2:5">
      <c r="B122" s="220" t="s">
        <v>605</v>
      </c>
    </row>
    <row r="123" spans="2:5">
      <c r="B123" s="488" t="s">
        <v>606</v>
      </c>
    </row>
    <row r="125" spans="2:5">
      <c r="B125" s="489" t="s">
        <v>607</v>
      </c>
      <c r="C125" s="486"/>
      <c r="D125" s="486"/>
    </row>
    <row r="126" spans="2:5" ht="63.75">
      <c r="B126" s="490" t="s">
        <v>590</v>
      </c>
      <c r="C126" s="490" t="s">
        <v>608</v>
      </c>
      <c r="D126" s="490" t="s">
        <v>609</v>
      </c>
    </row>
    <row r="127" spans="2:5">
      <c r="B127" s="495" t="s">
        <v>610</v>
      </c>
      <c r="C127" s="492">
        <v>5</v>
      </c>
      <c r="D127" s="496">
        <v>31505</v>
      </c>
      <c r="E127" s="223"/>
    </row>
    <row r="128" spans="2:5">
      <c r="B128" s="495" t="s">
        <v>611</v>
      </c>
      <c r="C128" s="492">
        <v>5</v>
      </c>
      <c r="D128" s="497">
        <v>32850</v>
      </c>
    </row>
    <row r="129" spans="2:5">
      <c r="B129" s="491" t="s">
        <v>612</v>
      </c>
      <c r="C129" s="492">
        <v>10</v>
      </c>
      <c r="D129" s="497">
        <v>64881</v>
      </c>
    </row>
    <row r="130" spans="2:5">
      <c r="B130" s="491" t="s">
        <v>613</v>
      </c>
      <c r="C130" s="492">
        <v>10</v>
      </c>
      <c r="D130" s="497">
        <v>67819</v>
      </c>
    </row>
    <row r="131" spans="2:5">
      <c r="B131" s="491" t="s">
        <v>614</v>
      </c>
      <c r="C131" s="492">
        <v>15</v>
      </c>
      <c r="D131" s="497">
        <v>106424</v>
      </c>
    </row>
    <row r="132" spans="2:5">
      <c r="B132" s="491" t="s">
        <v>615</v>
      </c>
      <c r="C132" s="492">
        <v>15</v>
      </c>
      <c r="D132" s="497">
        <v>108398</v>
      </c>
    </row>
    <row r="134" spans="2:5">
      <c r="B134" s="224" t="s">
        <v>616</v>
      </c>
    </row>
    <row r="135" spans="2:5" ht="25.5">
      <c r="B135" s="490" t="s">
        <v>617</v>
      </c>
      <c r="C135" s="490" t="s">
        <v>618</v>
      </c>
    </row>
    <row r="136" spans="2:5">
      <c r="B136" s="495" t="s">
        <v>619</v>
      </c>
      <c r="C136" s="492">
        <v>15</v>
      </c>
    </row>
    <row r="137" spans="2:5">
      <c r="B137" s="495" t="s">
        <v>620</v>
      </c>
      <c r="C137" s="492">
        <v>15</v>
      </c>
    </row>
    <row r="138" spans="2:5">
      <c r="B138" s="491" t="s">
        <v>621</v>
      </c>
      <c r="C138" s="492">
        <v>11</v>
      </c>
    </row>
    <row r="139" spans="2:5" ht="25.5">
      <c r="B139" s="491" t="s">
        <v>622</v>
      </c>
      <c r="C139" s="492">
        <v>20</v>
      </c>
    </row>
    <row r="140" spans="2:5">
      <c r="B140" s="491" t="s">
        <v>380</v>
      </c>
      <c r="C140" s="492">
        <v>15</v>
      </c>
    </row>
    <row r="142" spans="2:5">
      <c r="B142" s="224" t="s">
        <v>623</v>
      </c>
    </row>
    <row r="143" spans="2:5" ht="25.5" customHeight="1">
      <c r="B143" s="725" t="s">
        <v>590</v>
      </c>
      <c r="C143" s="727" t="s">
        <v>624</v>
      </c>
      <c r="D143" s="728"/>
      <c r="E143" s="729"/>
    </row>
    <row r="144" spans="2:5" ht="25.5">
      <c r="B144" s="726"/>
      <c r="C144" s="498" t="s">
        <v>468</v>
      </c>
      <c r="D144" s="498" t="s">
        <v>425</v>
      </c>
      <c r="E144" s="498" t="s">
        <v>625</v>
      </c>
    </row>
    <row r="145" spans="2:9">
      <c r="B145" s="495" t="s">
        <v>610</v>
      </c>
      <c r="C145" s="492">
        <v>5</v>
      </c>
      <c r="D145" s="499">
        <v>15</v>
      </c>
      <c r="E145" s="499">
        <v>13</v>
      </c>
    </row>
    <row r="146" spans="2:9">
      <c r="B146" s="495" t="s">
        <v>611</v>
      </c>
      <c r="C146" s="492">
        <v>5</v>
      </c>
      <c r="D146" s="499">
        <v>14</v>
      </c>
      <c r="E146" s="499">
        <v>13</v>
      </c>
    </row>
    <row r="147" spans="2:9">
      <c r="B147" s="491" t="s">
        <v>612</v>
      </c>
      <c r="C147" s="492">
        <v>10</v>
      </c>
      <c r="D147" s="499">
        <v>26</v>
      </c>
      <c r="E147" s="499">
        <v>25</v>
      </c>
    </row>
    <row r="148" spans="2:9">
      <c r="B148" s="491" t="s">
        <v>613</v>
      </c>
      <c r="C148" s="492">
        <v>10</v>
      </c>
      <c r="D148" s="499">
        <v>26</v>
      </c>
      <c r="E148" s="499">
        <v>26</v>
      </c>
    </row>
    <row r="149" spans="2:9">
      <c r="B149" s="491" t="s">
        <v>614</v>
      </c>
      <c r="C149" s="492">
        <v>15</v>
      </c>
      <c r="D149" s="499">
        <v>29</v>
      </c>
      <c r="E149" s="499">
        <v>29</v>
      </c>
    </row>
    <row r="150" spans="2:9">
      <c r="B150" s="491" t="s">
        <v>615</v>
      </c>
      <c r="C150" s="492">
        <v>15</v>
      </c>
      <c r="D150" s="499">
        <v>29</v>
      </c>
      <c r="E150" s="499">
        <v>29</v>
      </c>
    </row>
    <row r="152" spans="2:9">
      <c r="B152" s="224" t="s">
        <v>626</v>
      </c>
    </row>
    <row r="153" spans="2:9">
      <c r="B153" s="720" t="s">
        <v>627</v>
      </c>
      <c r="C153" s="721"/>
      <c r="D153" s="721"/>
      <c r="E153" s="721"/>
      <c r="F153" s="721"/>
      <c r="G153" s="721"/>
      <c r="H153" s="721"/>
      <c r="I153" s="722"/>
    </row>
    <row r="154" spans="2:9">
      <c r="B154" s="229" t="s">
        <v>617</v>
      </c>
      <c r="C154" s="500" t="s">
        <v>610</v>
      </c>
      <c r="D154" s="500" t="s">
        <v>611</v>
      </c>
      <c r="E154" s="501" t="s">
        <v>612</v>
      </c>
      <c r="F154" s="501" t="s">
        <v>613</v>
      </c>
      <c r="G154" s="501" t="s">
        <v>614</v>
      </c>
      <c r="H154" s="501" t="s">
        <v>615</v>
      </c>
      <c r="I154" s="229" t="s">
        <v>628</v>
      </c>
    </row>
    <row r="155" spans="2:9">
      <c r="B155" s="502" t="s">
        <v>619</v>
      </c>
      <c r="C155" s="503">
        <v>1.7999999999999999E-2</v>
      </c>
      <c r="D155" s="503">
        <v>1.2999999999999999E-2</v>
      </c>
      <c r="E155" s="503">
        <v>2.1999999999999999E-2</v>
      </c>
      <c r="F155" s="503">
        <v>5.6000000000000001E-2</v>
      </c>
      <c r="G155" s="503">
        <v>5.3999999999999999E-2</v>
      </c>
      <c r="H155" s="503">
        <v>8.3000000000000004E-2</v>
      </c>
      <c r="I155" s="503">
        <v>2.1999999999999999E-2</v>
      </c>
    </row>
    <row r="156" spans="2:9">
      <c r="B156" s="502" t="s">
        <v>620</v>
      </c>
      <c r="C156" s="503">
        <v>0.22500000000000001</v>
      </c>
      <c r="D156" s="503">
        <v>0.249</v>
      </c>
      <c r="E156" s="503">
        <v>0.26600000000000001</v>
      </c>
      <c r="F156" s="503">
        <v>0.25700000000000001</v>
      </c>
      <c r="G156" s="503">
        <v>0.189</v>
      </c>
      <c r="H156" s="503">
        <v>0.217</v>
      </c>
      <c r="I156" s="503">
        <v>0.24</v>
      </c>
    </row>
    <row r="157" spans="2:9">
      <c r="B157" s="504" t="s">
        <v>621</v>
      </c>
      <c r="C157" s="503">
        <v>0.223</v>
      </c>
      <c r="D157" s="503">
        <v>0.316</v>
      </c>
      <c r="E157" s="503">
        <v>0.33</v>
      </c>
      <c r="F157" s="503">
        <v>0.34200000000000003</v>
      </c>
      <c r="G157" s="503">
        <v>0.36</v>
      </c>
      <c r="H157" s="503">
        <v>0.255</v>
      </c>
      <c r="I157" s="503">
        <v>0.28499999999999998</v>
      </c>
    </row>
    <row r="158" spans="2:9" ht="25.5">
      <c r="B158" s="504" t="s">
        <v>622</v>
      </c>
      <c r="C158" s="503">
        <v>0.12</v>
      </c>
      <c r="D158" s="503">
        <v>9.4E-2</v>
      </c>
      <c r="E158" s="503">
        <v>6.8000000000000005E-2</v>
      </c>
      <c r="F158" s="503">
        <v>0.106</v>
      </c>
      <c r="G158" s="503">
        <v>7.8E-2</v>
      </c>
      <c r="H158" s="503">
        <v>7.5999999999999998E-2</v>
      </c>
      <c r="I158" s="503">
        <v>0.1</v>
      </c>
    </row>
    <row r="159" spans="2:9">
      <c r="B159" s="504" t="s">
        <v>380</v>
      </c>
      <c r="C159" s="503">
        <v>0.41399999999999998</v>
      </c>
      <c r="D159" s="503">
        <v>0.32800000000000001</v>
      </c>
      <c r="E159" s="503">
        <v>0.314</v>
      </c>
      <c r="F159" s="503">
        <v>0.23899999999999999</v>
      </c>
      <c r="G159" s="503">
        <v>0.31900000000000001</v>
      </c>
      <c r="H159" s="503">
        <v>0.36899999999999999</v>
      </c>
      <c r="I159" s="503">
        <v>0.35299999999999998</v>
      </c>
    </row>
    <row r="160" spans="2:9">
      <c r="B160" s="504" t="s">
        <v>629</v>
      </c>
      <c r="C160" s="503">
        <v>0</v>
      </c>
      <c r="D160" s="503">
        <v>0</v>
      </c>
      <c r="E160" s="503">
        <v>0</v>
      </c>
      <c r="F160" s="503">
        <v>0</v>
      </c>
      <c r="G160" s="503">
        <v>0</v>
      </c>
      <c r="H160" s="503">
        <v>0</v>
      </c>
      <c r="I160" s="503">
        <v>0</v>
      </c>
    </row>
    <row r="162" spans="2:12">
      <c r="B162" s="224" t="s">
        <v>630</v>
      </c>
      <c r="J162" s="730" t="s">
        <v>631</v>
      </c>
      <c r="K162" s="731"/>
      <c r="L162" s="229" t="s">
        <v>632</v>
      </c>
    </row>
    <row r="163" spans="2:12" ht="12.75" customHeight="1">
      <c r="B163" s="720" t="s">
        <v>627</v>
      </c>
      <c r="C163" s="721"/>
      <c r="D163" s="721"/>
      <c r="E163" s="721"/>
      <c r="F163" s="721"/>
      <c r="G163" s="721"/>
      <c r="H163" s="722"/>
      <c r="J163" s="723" t="s">
        <v>509</v>
      </c>
      <c r="K163" s="505" t="s">
        <v>468</v>
      </c>
      <c r="L163" s="229" t="s">
        <v>625</v>
      </c>
    </row>
    <row r="164" spans="2:12" ht="12.75" customHeight="1">
      <c r="B164" s="506" t="s">
        <v>468</v>
      </c>
      <c r="C164" s="500" t="s">
        <v>610</v>
      </c>
      <c r="D164" s="500" t="s">
        <v>611</v>
      </c>
      <c r="E164" s="501" t="s">
        <v>612</v>
      </c>
      <c r="F164" s="501" t="s">
        <v>613</v>
      </c>
      <c r="G164" s="501" t="s">
        <v>614</v>
      </c>
      <c r="H164" s="501" t="s">
        <v>615</v>
      </c>
      <c r="J164" s="724"/>
      <c r="K164" s="507" t="s">
        <v>633</v>
      </c>
      <c r="L164" s="507" t="s">
        <v>633</v>
      </c>
    </row>
    <row r="165" spans="2:12">
      <c r="B165" s="502" t="s">
        <v>619</v>
      </c>
      <c r="C165" s="508">
        <v>4647</v>
      </c>
      <c r="D165" s="508">
        <v>5033</v>
      </c>
      <c r="E165" s="508">
        <v>4578</v>
      </c>
      <c r="F165" s="508">
        <v>5337</v>
      </c>
      <c r="G165" s="508">
        <v>6226</v>
      </c>
      <c r="H165" s="508">
        <v>6349</v>
      </c>
      <c r="J165" s="222" t="s">
        <v>544</v>
      </c>
      <c r="K165" s="509">
        <f t="shared" ref="K165:K171" si="4">I38</f>
        <v>5325</v>
      </c>
      <c r="L165" s="509">
        <f t="shared" ref="L165:L171" si="5">D50</f>
        <v>2221</v>
      </c>
    </row>
    <row r="166" spans="2:12">
      <c r="B166" s="502" t="s">
        <v>620</v>
      </c>
      <c r="C166" s="508">
        <v>6193</v>
      </c>
      <c r="D166" s="508">
        <v>6490</v>
      </c>
      <c r="E166" s="508">
        <v>5849</v>
      </c>
      <c r="F166" s="508">
        <v>6975</v>
      </c>
      <c r="G166" s="508">
        <v>7163</v>
      </c>
      <c r="H166" s="508">
        <v>8015</v>
      </c>
      <c r="J166" s="222" t="s">
        <v>529</v>
      </c>
      <c r="K166" s="509">
        <f t="shared" si="4"/>
        <v>5592</v>
      </c>
      <c r="L166" s="509">
        <f t="shared" si="5"/>
        <v>2691</v>
      </c>
    </row>
    <row r="167" spans="2:12">
      <c r="B167" s="504" t="s">
        <v>621</v>
      </c>
      <c r="C167" s="508">
        <v>6028</v>
      </c>
      <c r="D167" s="508">
        <v>6773</v>
      </c>
      <c r="E167" s="508">
        <v>6972</v>
      </c>
      <c r="F167" s="508">
        <v>6869</v>
      </c>
      <c r="G167" s="508">
        <v>6985</v>
      </c>
      <c r="H167" s="508">
        <v>6934</v>
      </c>
      <c r="J167" s="222" t="s">
        <v>530</v>
      </c>
      <c r="K167" s="509">
        <f t="shared" si="4"/>
        <v>5829</v>
      </c>
      <c r="L167" s="509">
        <f t="shared" si="5"/>
        <v>2357</v>
      </c>
    </row>
    <row r="168" spans="2:12" ht="25.5">
      <c r="B168" s="504" t="s">
        <v>622</v>
      </c>
      <c r="C168" s="508">
        <v>6486</v>
      </c>
      <c r="D168" s="508">
        <v>6284</v>
      </c>
      <c r="E168" s="508">
        <v>6518</v>
      </c>
      <c r="F168" s="508">
        <v>6315</v>
      </c>
      <c r="G168" s="508">
        <v>7172</v>
      </c>
      <c r="H168" s="508">
        <v>6116</v>
      </c>
      <c r="J168" s="222" t="s">
        <v>531</v>
      </c>
      <c r="K168" s="509">
        <f t="shared" si="4"/>
        <v>5922</v>
      </c>
      <c r="L168" s="509">
        <f t="shared" si="5"/>
        <v>2198</v>
      </c>
    </row>
    <row r="169" spans="2:12">
      <c r="B169" s="504" t="s">
        <v>380</v>
      </c>
      <c r="C169" s="508">
        <v>6571</v>
      </c>
      <c r="D169" s="508">
        <v>6274</v>
      </c>
      <c r="E169" s="508">
        <v>6814</v>
      </c>
      <c r="F169" s="508">
        <v>7128</v>
      </c>
      <c r="G169" s="508">
        <v>7337</v>
      </c>
      <c r="H169" s="508">
        <v>7528</v>
      </c>
      <c r="J169" s="222" t="s">
        <v>532</v>
      </c>
      <c r="K169" s="509">
        <f t="shared" si="4"/>
        <v>5743</v>
      </c>
      <c r="L169" s="509">
        <f t="shared" si="5"/>
        <v>2674</v>
      </c>
    </row>
    <row r="170" spans="2:12">
      <c r="B170" s="504" t="s">
        <v>629</v>
      </c>
      <c r="C170" s="508">
        <v>13</v>
      </c>
      <c r="D170" s="508">
        <v>366</v>
      </c>
      <c r="E170" s="508">
        <v>366</v>
      </c>
      <c r="F170" s="508">
        <v>3848</v>
      </c>
      <c r="G170" s="508">
        <v>4411</v>
      </c>
      <c r="H170" s="508">
        <v>4411</v>
      </c>
      <c r="J170" s="222" t="s">
        <v>545</v>
      </c>
      <c r="K170" s="509">
        <f t="shared" si="4"/>
        <v>7065</v>
      </c>
      <c r="L170" s="509">
        <f t="shared" si="5"/>
        <v>2124</v>
      </c>
    </row>
    <row r="171" spans="2:12">
      <c r="B171" s="510" t="s">
        <v>515</v>
      </c>
      <c r="C171" s="511">
        <f t="shared" ref="C171:H171" si="6">SUMPRODUCT(C165:C170,C155:C160)</f>
        <v>6320.0289999999986</v>
      </c>
      <c r="D171" s="511">
        <f t="shared" si="6"/>
        <v>6470.2750000000005</v>
      </c>
      <c r="E171" s="511">
        <f t="shared" si="6"/>
        <v>6540.130000000001</v>
      </c>
      <c r="F171" s="511">
        <f t="shared" si="6"/>
        <v>6813.6270000000004</v>
      </c>
      <c r="G171" s="511">
        <f t="shared" si="6"/>
        <v>7104.5300000000007</v>
      </c>
      <c r="H171" s="511">
        <f t="shared" si="6"/>
        <v>7277.0399999999991</v>
      </c>
      <c r="J171" s="222" t="s">
        <v>546</v>
      </c>
      <c r="K171" s="509">
        <f t="shared" si="4"/>
        <v>7038</v>
      </c>
      <c r="L171" s="512" t="str">
        <f t="shared" si="5"/>
        <v>2,124*</v>
      </c>
    </row>
    <row r="172" spans="2:12" ht="15">
      <c r="B172" s="510" t="s">
        <v>634</v>
      </c>
      <c r="C172" s="511">
        <f>K165</f>
        <v>5325</v>
      </c>
      <c r="D172" s="511">
        <f>K165</f>
        <v>5325</v>
      </c>
      <c r="E172" s="511">
        <f>K166</f>
        <v>5592</v>
      </c>
      <c r="F172" s="511">
        <f>K167</f>
        <v>5829</v>
      </c>
      <c r="G172" s="511">
        <f>K168</f>
        <v>5922</v>
      </c>
      <c r="H172" s="511">
        <f>K169</f>
        <v>5743</v>
      </c>
      <c r="J172" s="447"/>
      <c r="K172" s="513"/>
    </row>
    <row r="173" spans="2:12">
      <c r="B173" s="506" t="s">
        <v>425</v>
      </c>
      <c r="C173" s="500"/>
      <c r="D173" s="500"/>
      <c r="E173" s="501"/>
      <c r="F173" s="501"/>
      <c r="G173" s="501"/>
      <c r="H173" s="501"/>
    </row>
    <row r="174" spans="2:12">
      <c r="B174" s="502" t="s">
        <v>619</v>
      </c>
      <c r="C174" s="508">
        <v>1000</v>
      </c>
      <c r="D174" s="508">
        <v>1200</v>
      </c>
      <c r="E174" s="508">
        <v>1500</v>
      </c>
      <c r="F174" s="508">
        <v>1500</v>
      </c>
      <c r="G174" s="508">
        <v>1500</v>
      </c>
      <c r="H174" s="508">
        <v>1500</v>
      </c>
    </row>
    <row r="175" spans="2:12">
      <c r="B175" s="502" t="s">
        <v>620</v>
      </c>
      <c r="C175" s="508">
        <v>3000</v>
      </c>
      <c r="D175" s="508">
        <v>3300</v>
      </c>
      <c r="E175" s="508">
        <v>3600</v>
      </c>
      <c r="F175" s="508">
        <v>3900</v>
      </c>
      <c r="G175" s="508">
        <v>4200</v>
      </c>
      <c r="H175" s="508">
        <v>4500</v>
      </c>
    </row>
    <row r="176" spans="2:12">
      <c r="B176" s="504" t="s">
        <v>621</v>
      </c>
      <c r="C176" s="508">
        <v>1500</v>
      </c>
      <c r="D176" s="508">
        <v>1650</v>
      </c>
      <c r="E176" s="508">
        <v>1800</v>
      </c>
      <c r="F176" s="508">
        <v>1950</v>
      </c>
      <c r="G176" s="508">
        <v>2100</v>
      </c>
      <c r="H176" s="508">
        <v>2250</v>
      </c>
    </row>
    <row r="177" spans="2:8" ht="25.5">
      <c r="B177" s="504" t="s">
        <v>622</v>
      </c>
      <c r="C177" s="508">
        <v>1959</v>
      </c>
      <c r="D177" s="508">
        <v>2165</v>
      </c>
      <c r="E177" s="508">
        <v>2380</v>
      </c>
      <c r="F177" s="508">
        <v>2567</v>
      </c>
      <c r="G177" s="508">
        <v>2753</v>
      </c>
      <c r="H177" s="508">
        <v>2939</v>
      </c>
    </row>
    <row r="178" spans="2:8">
      <c r="B178" s="504" t="s">
        <v>380</v>
      </c>
      <c r="C178" s="508">
        <v>1959</v>
      </c>
      <c r="D178" s="508">
        <v>2165</v>
      </c>
      <c r="E178" s="508">
        <v>2380</v>
      </c>
      <c r="F178" s="508">
        <v>2567</v>
      </c>
      <c r="G178" s="508">
        <v>2753</v>
      </c>
      <c r="H178" s="508">
        <v>2939</v>
      </c>
    </row>
    <row r="179" spans="2:8">
      <c r="B179" s="504" t="s">
        <v>629</v>
      </c>
      <c r="C179" s="514" t="s">
        <v>635</v>
      </c>
      <c r="D179" s="514" t="s">
        <v>635</v>
      </c>
      <c r="E179" s="514" t="s">
        <v>635</v>
      </c>
      <c r="F179" s="514" t="s">
        <v>635</v>
      </c>
      <c r="G179" s="514" t="s">
        <v>635</v>
      </c>
      <c r="H179" s="514" t="s">
        <v>635</v>
      </c>
    </row>
    <row r="180" spans="2:8">
      <c r="B180" s="510" t="s">
        <v>515</v>
      </c>
      <c r="C180" s="511">
        <f t="shared" ref="C180:H180" si="7">SUMPRODUCT(C174:C179,C155:C160)</f>
        <v>2073.6059999999998</v>
      </c>
      <c r="D180" s="511">
        <f t="shared" si="7"/>
        <v>2272.33</v>
      </c>
      <c r="E180" s="511">
        <f t="shared" si="7"/>
        <v>2493.7599999999998</v>
      </c>
      <c r="F180" s="511">
        <f t="shared" si="7"/>
        <v>2638.8150000000001</v>
      </c>
      <c r="G180" s="511">
        <f t="shared" si="7"/>
        <v>2723.741</v>
      </c>
      <c r="H180" s="511">
        <f t="shared" si="7"/>
        <v>2982.605</v>
      </c>
    </row>
    <row r="181" spans="2:8">
      <c r="B181" s="506" t="s">
        <v>625</v>
      </c>
      <c r="C181" s="500"/>
      <c r="D181" s="500"/>
      <c r="E181" s="501"/>
      <c r="F181" s="501"/>
      <c r="G181" s="501"/>
      <c r="H181" s="501"/>
    </row>
    <row r="182" spans="2:8">
      <c r="B182" s="502" t="s">
        <v>619</v>
      </c>
      <c r="C182" s="508">
        <v>1901</v>
      </c>
      <c r="D182" s="508">
        <v>1901</v>
      </c>
      <c r="E182" s="508">
        <v>1901</v>
      </c>
      <c r="F182" s="508">
        <v>1901</v>
      </c>
      <c r="G182" s="508">
        <v>1901</v>
      </c>
      <c r="H182" s="508">
        <v>1901</v>
      </c>
    </row>
    <row r="183" spans="2:8">
      <c r="B183" s="502" t="s">
        <v>620</v>
      </c>
      <c r="C183" s="508">
        <v>4800</v>
      </c>
      <c r="D183" s="508">
        <v>4800</v>
      </c>
      <c r="E183" s="508">
        <v>4800</v>
      </c>
      <c r="F183" s="508">
        <v>4800</v>
      </c>
      <c r="G183" s="508">
        <v>4800</v>
      </c>
      <c r="H183" s="508">
        <v>4800</v>
      </c>
    </row>
    <row r="184" spans="2:8">
      <c r="B184" s="504" t="s">
        <v>621</v>
      </c>
      <c r="C184" s="508">
        <v>1800</v>
      </c>
      <c r="D184" s="508">
        <v>1800</v>
      </c>
      <c r="E184" s="508">
        <v>1800</v>
      </c>
      <c r="F184" s="508">
        <v>1900</v>
      </c>
      <c r="G184" s="508">
        <v>2000</v>
      </c>
      <c r="H184" s="508">
        <v>2000</v>
      </c>
    </row>
    <row r="185" spans="2:8" ht="25.5">
      <c r="B185" s="504" t="s">
        <v>622</v>
      </c>
      <c r="C185" s="508">
        <v>1500</v>
      </c>
      <c r="D185" s="508">
        <v>1500</v>
      </c>
      <c r="E185" s="508">
        <v>1500</v>
      </c>
      <c r="F185" s="508">
        <v>1500</v>
      </c>
      <c r="G185" s="508">
        <v>1500</v>
      </c>
      <c r="H185" s="508">
        <v>1500</v>
      </c>
    </row>
    <row r="186" spans="2:8">
      <c r="B186" s="504" t="s">
        <v>380</v>
      </c>
      <c r="C186" s="508">
        <v>1901</v>
      </c>
      <c r="D186" s="508">
        <v>1901</v>
      </c>
      <c r="E186" s="508">
        <v>1901</v>
      </c>
      <c r="F186" s="508">
        <v>1901</v>
      </c>
      <c r="G186" s="508">
        <v>1901</v>
      </c>
      <c r="H186" s="508">
        <v>1901</v>
      </c>
    </row>
    <row r="187" spans="2:8">
      <c r="B187" s="504" t="s">
        <v>629</v>
      </c>
      <c r="C187" s="514" t="s">
        <v>635</v>
      </c>
      <c r="D187" s="514" t="s">
        <v>635</v>
      </c>
      <c r="E187" s="514" t="s">
        <v>635</v>
      </c>
      <c r="F187" s="514" t="s">
        <v>635</v>
      </c>
      <c r="G187" s="514" t="s">
        <v>635</v>
      </c>
      <c r="H187" s="514" t="s">
        <v>635</v>
      </c>
    </row>
    <row r="188" spans="2:8">
      <c r="B188" s="510" t="s">
        <v>515</v>
      </c>
      <c r="C188" s="511">
        <f t="shared" ref="C188:H188" si="8">SUMPRODUCT(C182:C187,C155:C160)</f>
        <v>2482.6320000000001</v>
      </c>
      <c r="D188" s="511">
        <f t="shared" si="8"/>
        <v>2553.241</v>
      </c>
      <c r="E188" s="511">
        <f t="shared" si="8"/>
        <v>2611.5360000000001</v>
      </c>
      <c r="F188" s="511">
        <f t="shared" si="8"/>
        <v>2603.1950000000002</v>
      </c>
      <c r="G188" s="511">
        <f t="shared" si="8"/>
        <v>2453.2730000000001</v>
      </c>
      <c r="H188" s="511">
        <f t="shared" si="8"/>
        <v>2524.8519999999999</v>
      </c>
    </row>
    <row r="189" spans="2:8">
      <c r="B189" s="510" t="s">
        <v>634</v>
      </c>
      <c r="C189" s="511">
        <f>L165</f>
        <v>2221</v>
      </c>
      <c r="D189" s="511">
        <f>L165</f>
        <v>2221</v>
      </c>
      <c r="E189" s="511">
        <f>L166</f>
        <v>2691</v>
      </c>
      <c r="F189" s="511">
        <f>L167</f>
        <v>2357</v>
      </c>
      <c r="G189" s="511">
        <f>L168</f>
        <v>2198</v>
      </c>
      <c r="H189" s="511">
        <f>L170</f>
        <v>2124</v>
      </c>
    </row>
    <row r="191" spans="2:8">
      <c r="B191" s="220" t="s">
        <v>636</v>
      </c>
      <c r="C191" s="454">
        <f t="shared" ref="C191:H191" si="9">1-(C172/C171)</f>
        <v>0.15744057503533593</v>
      </c>
      <c r="D191" s="454">
        <f t="shared" si="9"/>
        <v>0.1770056141354116</v>
      </c>
      <c r="E191" s="454">
        <f t="shared" si="9"/>
        <v>0.1449711244271904</v>
      </c>
      <c r="F191" s="454">
        <f t="shared" si="9"/>
        <v>0.14450849745664096</v>
      </c>
      <c r="G191" s="454">
        <f t="shared" si="9"/>
        <v>0.1664473230460003</v>
      </c>
      <c r="H191" s="454">
        <f t="shared" si="9"/>
        <v>0.21080549234304047</v>
      </c>
    </row>
    <row r="192" spans="2:8">
      <c r="B192" s="220" t="s">
        <v>637</v>
      </c>
      <c r="C192" s="454">
        <f t="shared" ref="C192:H192" si="10">1-(C189/C188)</f>
        <v>0.10538493018699513</v>
      </c>
      <c r="D192" s="454">
        <f t="shared" si="10"/>
        <v>0.1301252016554646</v>
      </c>
      <c r="E192" s="454">
        <f t="shared" si="10"/>
        <v>-3.0428069917473932E-2</v>
      </c>
      <c r="F192" s="454">
        <f t="shared" si="10"/>
        <v>9.4574167513382656E-2</v>
      </c>
      <c r="G192" s="454">
        <f t="shared" si="10"/>
        <v>0.10405405350321795</v>
      </c>
      <c r="H192" s="454">
        <f t="shared" si="10"/>
        <v>0.15876257301418062</v>
      </c>
    </row>
  </sheetData>
  <mergeCells count="24">
    <mergeCell ref="B163:H163"/>
    <mergeCell ref="J163:J164"/>
    <mergeCell ref="B76:G81"/>
    <mergeCell ref="B93:G98"/>
    <mergeCell ref="B143:B144"/>
    <mergeCell ref="C143:E143"/>
    <mergeCell ref="B153:I153"/>
    <mergeCell ref="J162:K162"/>
    <mergeCell ref="B59:G64"/>
    <mergeCell ref="B3:H3"/>
    <mergeCell ref="L3:R3"/>
    <mergeCell ref="B4:B5"/>
    <mergeCell ref="C4:D4"/>
    <mergeCell ref="E4:F4"/>
    <mergeCell ref="G4:H4"/>
    <mergeCell ref="L4:L5"/>
    <mergeCell ref="M4:N4"/>
    <mergeCell ref="O4:P4"/>
    <mergeCell ref="Q4:R4"/>
    <mergeCell ref="B27:I27"/>
    <mergeCell ref="B35:I35"/>
    <mergeCell ref="B36:B37"/>
    <mergeCell ref="I36:I37"/>
    <mergeCell ref="B48:G48"/>
  </mergeCells>
  <hyperlinks>
    <hyperlink ref="B111" r:id="rId1"/>
    <hyperlink ref="B123" r:id="rId2" location="!documentDetail;D=EERE-2010-BT-STD-0027-0023"/>
  </hyperlinks>
  <pageMargins left="0.7" right="0.7" top="0.75" bottom="0.75" header="0.3" footer="0.3"/>
  <pageSetup orientation="portrait" verticalDpi="0" r:id="rId3"/>
  <drawing r:id="rId4"/>
</worksheet>
</file>

<file path=xl/worksheets/sheet17.xml><?xml version="1.0" encoding="utf-8"?>
<worksheet xmlns="http://schemas.openxmlformats.org/spreadsheetml/2006/main" xmlns:r="http://schemas.openxmlformats.org/officeDocument/2006/relationships">
  <sheetPr codeName="Sheet19"/>
  <dimension ref="A1:E45"/>
  <sheetViews>
    <sheetView topLeftCell="A25" workbookViewId="0">
      <selection activeCell="D4" sqref="D4"/>
    </sheetView>
  </sheetViews>
  <sheetFormatPr defaultColWidth="8.85546875" defaultRowHeight="12.75"/>
  <cols>
    <col min="1" max="1" width="8.85546875" style="486"/>
    <col min="2" max="2" width="9.28515625" style="486" bestFit="1" customWidth="1"/>
    <col min="3" max="3" width="10.28515625" style="486" bestFit="1" customWidth="1"/>
    <col min="4" max="4" width="11.7109375" style="486" bestFit="1" customWidth="1"/>
    <col min="5" max="5" width="9.5703125" style="486" bestFit="1" customWidth="1"/>
    <col min="6" max="16384" width="8.85546875" style="486"/>
  </cols>
  <sheetData>
    <row r="1" spans="1:5">
      <c r="A1" s="515" t="s">
        <v>638</v>
      </c>
    </row>
    <row r="10" spans="1:5">
      <c r="A10" s="516" t="s">
        <v>453</v>
      </c>
      <c r="B10" s="517" t="s">
        <v>633</v>
      </c>
      <c r="C10" s="486" t="s">
        <v>639</v>
      </c>
      <c r="D10" s="518" t="s">
        <v>640</v>
      </c>
      <c r="E10" s="519" t="s">
        <v>641</v>
      </c>
    </row>
    <row r="11" spans="1:5">
      <c r="A11" s="328">
        <v>15</v>
      </c>
      <c r="B11" s="520">
        <f>'SavingsData&amp;Analysis-Ind'!C13</f>
        <v>5325</v>
      </c>
      <c r="C11" s="521">
        <v>40000</v>
      </c>
      <c r="D11" s="522">
        <f>ROUND(MIN(C11/B11,20),0)</f>
        <v>8</v>
      </c>
      <c r="E11" s="523">
        <f>'SavingsData&amp;Analysis-Ind'!AL13</f>
        <v>164</v>
      </c>
    </row>
    <row r="12" spans="1:5">
      <c r="A12" s="328">
        <v>20</v>
      </c>
      <c r="B12" s="520">
        <f>'SavingsData&amp;Analysis-Ind'!C14</f>
        <v>5325</v>
      </c>
      <c r="C12" s="521">
        <v>40000</v>
      </c>
      <c r="D12" s="522">
        <f t="shared" ref="D12:D44" si="0">ROUND(MIN(C12/B12,20),0)</f>
        <v>8</v>
      </c>
      <c r="E12" s="523">
        <f>'SavingsData&amp;Analysis-Ind'!AL14</f>
        <v>166</v>
      </c>
    </row>
    <row r="13" spans="1:5">
      <c r="A13" s="328">
        <v>25</v>
      </c>
      <c r="B13" s="520">
        <f>'SavingsData&amp;Analysis-Ind'!C15</f>
        <v>5592</v>
      </c>
      <c r="C13" s="521">
        <v>45000</v>
      </c>
      <c r="D13" s="522">
        <f t="shared" si="0"/>
        <v>8</v>
      </c>
      <c r="E13" s="523">
        <f>'SavingsData&amp;Analysis-Ind'!AL15</f>
        <v>104</v>
      </c>
    </row>
    <row r="14" spans="1:5">
      <c r="A14" s="328">
        <v>30</v>
      </c>
      <c r="B14" s="520">
        <f>'SavingsData&amp;Analysis-Ind'!C16</f>
        <v>5592</v>
      </c>
      <c r="C14" s="521">
        <v>45000</v>
      </c>
      <c r="D14" s="522">
        <f t="shared" si="0"/>
        <v>8</v>
      </c>
      <c r="E14" s="523">
        <f>'SavingsData&amp;Analysis-Ind'!AL16</f>
        <v>101</v>
      </c>
    </row>
    <row r="15" spans="1:5">
      <c r="A15" s="328">
        <v>40</v>
      </c>
      <c r="B15" s="520">
        <f>'SavingsData&amp;Analysis-Ind'!C17</f>
        <v>5592</v>
      </c>
      <c r="C15" s="521">
        <v>45000</v>
      </c>
      <c r="D15" s="522">
        <f t="shared" si="0"/>
        <v>8</v>
      </c>
      <c r="E15" s="523">
        <f>'SavingsData&amp;Analysis-Ind'!AL17</f>
        <v>121</v>
      </c>
    </row>
    <row r="16" spans="1:5">
      <c r="A16" s="328">
        <v>50</v>
      </c>
      <c r="B16" s="520">
        <f>'SavingsData&amp;Analysis-Ind'!C18</f>
        <v>5592</v>
      </c>
      <c r="C16" s="521">
        <v>45000</v>
      </c>
      <c r="D16" s="522">
        <f t="shared" si="0"/>
        <v>8</v>
      </c>
      <c r="E16" s="523">
        <f>'SavingsData&amp;Analysis-Ind'!AL18</f>
        <v>103</v>
      </c>
    </row>
    <row r="17" spans="1:5">
      <c r="A17" s="328">
        <v>60</v>
      </c>
      <c r="B17" s="520">
        <f>'SavingsData&amp;Analysis-Ind'!C19</f>
        <v>5829</v>
      </c>
      <c r="C17" s="521">
        <v>50000</v>
      </c>
      <c r="D17" s="522">
        <f t="shared" si="0"/>
        <v>9</v>
      </c>
      <c r="E17" s="523">
        <f>'SavingsData&amp;Analysis-Ind'!AL19</f>
        <v>74</v>
      </c>
    </row>
    <row r="18" spans="1:5">
      <c r="A18" s="328">
        <v>75</v>
      </c>
      <c r="B18" s="520">
        <f>'SavingsData&amp;Analysis-Ind'!C20</f>
        <v>5829</v>
      </c>
      <c r="C18" s="521">
        <v>50000</v>
      </c>
      <c r="D18" s="522">
        <f t="shared" si="0"/>
        <v>9</v>
      </c>
      <c r="E18" s="523">
        <f>'SavingsData&amp;Analysis-Ind'!AL20</f>
        <v>234</v>
      </c>
    </row>
    <row r="19" spans="1:5">
      <c r="A19" s="328">
        <v>100</v>
      </c>
      <c r="B19" s="520">
        <f>'SavingsData&amp;Analysis-Ind'!C21</f>
        <v>5829</v>
      </c>
      <c r="C19" s="521">
        <v>50000</v>
      </c>
      <c r="D19" s="522">
        <f t="shared" si="0"/>
        <v>9</v>
      </c>
      <c r="E19" s="523">
        <f>'SavingsData&amp;Analysis-Ind'!AL21</f>
        <v>167</v>
      </c>
    </row>
    <row r="20" spans="1:5">
      <c r="A20" s="328">
        <v>125</v>
      </c>
      <c r="B20" s="520">
        <f>'SavingsData&amp;Analysis-Ind'!C22</f>
        <v>5922</v>
      </c>
      <c r="C20" s="521">
        <v>50000</v>
      </c>
      <c r="D20" s="522">
        <f t="shared" si="0"/>
        <v>8</v>
      </c>
      <c r="E20" s="523">
        <f>'SavingsData&amp;Analysis-Ind'!AL22</f>
        <v>113</v>
      </c>
    </row>
    <row r="21" spans="1:5">
      <c r="A21" s="328">
        <v>150</v>
      </c>
      <c r="B21" s="520">
        <f>'SavingsData&amp;Analysis-Ind'!C23</f>
        <v>5922</v>
      </c>
      <c r="C21" s="521">
        <v>50000</v>
      </c>
      <c r="D21" s="522">
        <f t="shared" si="0"/>
        <v>8</v>
      </c>
      <c r="E21" s="523">
        <f>'SavingsData&amp;Analysis-Ind'!AL23</f>
        <v>175</v>
      </c>
    </row>
    <row r="22" spans="1:5">
      <c r="A22" s="328">
        <v>200</v>
      </c>
      <c r="B22" s="520">
        <f>'SavingsData&amp;Analysis-Ind'!C24</f>
        <v>5922</v>
      </c>
      <c r="C22" s="521">
        <v>50000</v>
      </c>
      <c r="D22" s="522">
        <f t="shared" si="0"/>
        <v>8</v>
      </c>
      <c r="E22" s="523">
        <f>'SavingsData&amp;Analysis-Ind'!AL24</f>
        <v>284</v>
      </c>
    </row>
    <row r="23" spans="1:5">
      <c r="A23" s="328">
        <v>250</v>
      </c>
      <c r="B23" s="520">
        <f>'SavingsData&amp;Analysis-Ind'!C25</f>
        <v>5743</v>
      </c>
      <c r="C23" s="521">
        <v>50000</v>
      </c>
      <c r="D23" s="522">
        <f t="shared" si="0"/>
        <v>9</v>
      </c>
      <c r="E23" s="523">
        <f>'SavingsData&amp;Analysis-Ind'!AL25</f>
        <v>132</v>
      </c>
    </row>
    <row r="24" spans="1:5">
      <c r="A24" s="328">
        <v>300</v>
      </c>
      <c r="B24" s="520">
        <f>'SavingsData&amp;Analysis-Ind'!C26</f>
        <v>5743</v>
      </c>
      <c r="C24" s="521">
        <v>50000</v>
      </c>
      <c r="D24" s="522">
        <f t="shared" si="0"/>
        <v>9</v>
      </c>
      <c r="E24" s="523">
        <f>'SavingsData&amp;Analysis-Ind'!AL26</f>
        <v>135</v>
      </c>
    </row>
    <row r="25" spans="1:5">
      <c r="A25" s="328">
        <v>350</v>
      </c>
      <c r="B25" s="520">
        <f>'SavingsData&amp;Analysis-Ind'!C27</f>
        <v>5743</v>
      </c>
      <c r="C25" s="521">
        <v>50000</v>
      </c>
      <c r="D25" s="522">
        <f t="shared" si="0"/>
        <v>9</v>
      </c>
      <c r="E25" s="523">
        <f>'SavingsData&amp;Analysis-Ind'!AL27</f>
        <v>82</v>
      </c>
    </row>
    <row r="26" spans="1:5" ht="12.75" customHeight="1">
      <c r="A26" s="328">
        <v>400</v>
      </c>
      <c r="B26" s="520">
        <f>'SavingsData&amp;Analysis-Ind'!C28</f>
        <v>5743</v>
      </c>
      <c r="C26" s="521">
        <v>50000</v>
      </c>
      <c r="D26" s="522">
        <f t="shared" si="0"/>
        <v>9</v>
      </c>
      <c r="E26" s="523">
        <f>'SavingsData&amp;Analysis-Ind'!AL28</f>
        <v>110</v>
      </c>
    </row>
    <row r="27" spans="1:5">
      <c r="A27" s="328">
        <v>450</v>
      </c>
      <c r="B27" s="520">
        <f>'SavingsData&amp;Analysis-Ind'!C29</f>
        <v>5743</v>
      </c>
      <c r="C27" s="521">
        <v>50000</v>
      </c>
      <c r="D27" s="522">
        <f t="shared" si="0"/>
        <v>9</v>
      </c>
      <c r="E27" s="523">
        <f>'SavingsData&amp;Analysis-Ind'!AL29</f>
        <v>33</v>
      </c>
    </row>
    <row r="28" spans="1:5">
      <c r="A28" s="328">
        <v>500</v>
      </c>
      <c r="B28" s="520">
        <f>'SavingsData&amp;Analysis-Ind'!C30</f>
        <v>5743</v>
      </c>
      <c r="C28" s="521">
        <v>50000</v>
      </c>
      <c r="D28" s="522">
        <f t="shared" si="0"/>
        <v>9</v>
      </c>
      <c r="E28" s="523">
        <f>'SavingsData&amp;Analysis-Ind'!AL30</f>
        <v>2.2941176470588234</v>
      </c>
    </row>
    <row r="29" spans="1:5">
      <c r="A29" s="328">
        <f>'CostData&amp;Analysis'!A55</f>
        <v>600</v>
      </c>
      <c r="B29" s="520">
        <f>'SavingsData&amp;Analysis-Ind'!C31</f>
        <v>7065</v>
      </c>
      <c r="C29" s="521">
        <v>50000</v>
      </c>
      <c r="D29" s="522">
        <f t="shared" si="0"/>
        <v>7</v>
      </c>
      <c r="E29" s="523">
        <f>'SavingsData&amp;Analysis-Ind'!AL31</f>
        <v>2.2941176470588234</v>
      </c>
    </row>
    <row r="30" spans="1:5">
      <c r="A30" s="328">
        <f>'CostData&amp;Analysis'!A56</f>
        <v>700</v>
      </c>
      <c r="B30" s="520">
        <f>'SavingsData&amp;Analysis-Ind'!C32</f>
        <v>7065</v>
      </c>
      <c r="C30" s="521">
        <v>50000</v>
      </c>
      <c r="D30" s="522">
        <f t="shared" si="0"/>
        <v>7</v>
      </c>
      <c r="E30" s="523">
        <f>'SavingsData&amp;Analysis-Ind'!AL32</f>
        <v>2.2941176470588234</v>
      </c>
    </row>
    <row r="31" spans="1:5">
      <c r="A31" s="328">
        <f>'CostData&amp;Analysis'!A57</f>
        <v>800</v>
      </c>
      <c r="B31" s="520">
        <f>'SavingsData&amp;Analysis-Ind'!C33</f>
        <v>7065</v>
      </c>
      <c r="C31" s="521">
        <v>50000</v>
      </c>
      <c r="D31" s="522">
        <f t="shared" si="0"/>
        <v>7</v>
      </c>
      <c r="E31" s="523">
        <f>'SavingsData&amp;Analysis-Ind'!AL33</f>
        <v>2.2941176470588234</v>
      </c>
    </row>
    <row r="32" spans="1:5">
      <c r="A32" s="328">
        <f>'CostData&amp;Analysis'!A58</f>
        <v>900</v>
      </c>
      <c r="B32" s="520">
        <f>'SavingsData&amp;Analysis-Ind'!C34</f>
        <v>7065</v>
      </c>
      <c r="C32" s="521">
        <v>50000</v>
      </c>
      <c r="D32" s="522">
        <f t="shared" si="0"/>
        <v>7</v>
      </c>
      <c r="E32" s="523">
        <f>'SavingsData&amp;Analysis-Ind'!AL34</f>
        <v>2.2941176470588234</v>
      </c>
    </row>
    <row r="33" spans="1:5">
      <c r="A33" s="328">
        <f>'CostData&amp;Analysis'!A59</f>
        <v>1000</v>
      </c>
      <c r="B33" s="520">
        <f>'SavingsData&amp;Analysis-Ind'!C35</f>
        <v>7065</v>
      </c>
      <c r="C33" s="521">
        <v>50000</v>
      </c>
      <c r="D33" s="522">
        <f t="shared" si="0"/>
        <v>7</v>
      </c>
      <c r="E33" s="523">
        <f>'SavingsData&amp;Analysis-Ind'!AL35</f>
        <v>2.2941176470588234</v>
      </c>
    </row>
    <row r="34" spans="1:5">
      <c r="A34" s="328">
        <f>'CostData&amp;Analysis'!A60</f>
        <v>1250</v>
      </c>
      <c r="B34" s="520">
        <f>'SavingsData&amp;Analysis-Ind'!C36</f>
        <v>7038</v>
      </c>
      <c r="C34" s="521">
        <v>50000</v>
      </c>
      <c r="D34" s="522">
        <f t="shared" si="0"/>
        <v>7</v>
      </c>
      <c r="E34" s="523">
        <f>'SavingsData&amp;Analysis-Ind'!AL36</f>
        <v>2.2941176470588234</v>
      </c>
    </row>
    <row r="35" spans="1:5">
      <c r="A35" s="328">
        <f>'CostData&amp;Analysis'!A61</f>
        <v>1500</v>
      </c>
      <c r="B35" s="520">
        <f>'SavingsData&amp;Analysis-Ind'!C37</f>
        <v>7038</v>
      </c>
      <c r="C35" s="521">
        <v>50000</v>
      </c>
      <c r="D35" s="522">
        <f t="shared" si="0"/>
        <v>7</v>
      </c>
      <c r="E35" s="523">
        <f>'SavingsData&amp;Analysis-Ind'!AL37</f>
        <v>2.2941176470588234</v>
      </c>
    </row>
    <row r="36" spans="1:5">
      <c r="A36" s="328">
        <f>'CostData&amp;Analysis'!A62</f>
        <v>1750</v>
      </c>
      <c r="B36" s="520">
        <f>'SavingsData&amp;Analysis-Ind'!C38</f>
        <v>7038</v>
      </c>
      <c r="C36" s="521">
        <v>50000</v>
      </c>
      <c r="D36" s="522">
        <f t="shared" si="0"/>
        <v>7</v>
      </c>
      <c r="E36" s="523">
        <f>'SavingsData&amp;Analysis-Ind'!AL38</f>
        <v>2.2941176470588234</v>
      </c>
    </row>
    <row r="37" spans="1:5">
      <c r="A37" s="328">
        <f>'CostData&amp;Analysis'!A63</f>
        <v>2000</v>
      </c>
      <c r="B37" s="520">
        <f>'SavingsData&amp;Analysis-Ind'!C39</f>
        <v>7038</v>
      </c>
      <c r="C37" s="521">
        <v>50000</v>
      </c>
      <c r="D37" s="522">
        <f t="shared" si="0"/>
        <v>7</v>
      </c>
      <c r="E37" s="523">
        <f>'SavingsData&amp;Analysis-Ind'!AL39</f>
        <v>2.2941176470588234</v>
      </c>
    </row>
    <row r="38" spans="1:5">
      <c r="A38" s="328">
        <f>'CostData&amp;Analysis'!A64</f>
        <v>2250</v>
      </c>
      <c r="B38" s="520">
        <f>'SavingsData&amp;Analysis-Ind'!C40</f>
        <v>7038</v>
      </c>
      <c r="C38" s="521">
        <v>50000</v>
      </c>
      <c r="D38" s="522">
        <f t="shared" si="0"/>
        <v>7</v>
      </c>
      <c r="E38" s="523">
        <f>'SavingsData&amp;Analysis-Ind'!AL40</f>
        <v>2.2941176470588234</v>
      </c>
    </row>
    <row r="39" spans="1:5">
      <c r="A39" s="328">
        <f>'CostData&amp;Analysis'!A65</f>
        <v>2500</v>
      </c>
      <c r="B39" s="520">
        <f>'SavingsData&amp;Analysis-Ind'!C41</f>
        <v>7038</v>
      </c>
      <c r="C39" s="521">
        <v>50000</v>
      </c>
      <c r="D39" s="522">
        <f t="shared" si="0"/>
        <v>7</v>
      </c>
      <c r="E39" s="523">
        <f>'SavingsData&amp;Analysis-Ind'!AL41</f>
        <v>2.2941176470588234</v>
      </c>
    </row>
    <row r="40" spans="1:5">
      <c r="A40" s="328">
        <f>'CostData&amp;Analysis'!A66</f>
        <v>3000</v>
      </c>
      <c r="B40" s="520">
        <f>'SavingsData&amp;Analysis-Ind'!C42</f>
        <v>7038</v>
      </c>
      <c r="C40" s="521">
        <v>50000</v>
      </c>
      <c r="D40" s="522">
        <f t="shared" si="0"/>
        <v>7</v>
      </c>
      <c r="E40" s="523">
        <f>'SavingsData&amp;Analysis-Ind'!AL42</f>
        <v>2.2941176470588234</v>
      </c>
    </row>
    <row r="41" spans="1:5">
      <c r="A41" s="328">
        <f>'CostData&amp;Analysis'!A67</f>
        <v>3500</v>
      </c>
      <c r="B41" s="520">
        <f>'SavingsData&amp;Analysis-Ind'!C43</f>
        <v>7038</v>
      </c>
      <c r="C41" s="521">
        <v>50000</v>
      </c>
      <c r="D41" s="522">
        <f t="shared" si="0"/>
        <v>7</v>
      </c>
      <c r="E41" s="523">
        <f>'SavingsData&amp;Analysis-Ind'!AL43</f>
        <v>2.2941176470588234</v>
      </c>
    </row>
    <row r="42" spans="1:5">
      <c r="A42" s="328">
        <f>'CostData&amp;Analysis'!A68</f>
        <v>4000</v>
      </c>
      <c r="B42" s="520">
        <f>'SavingsData&amp;Analysis-Ind'!C44</f>
        <v>7038</v>
      </c>
      <c r="C42" s="521">
        <v>50000</v>
      </c>
      <c r="D42" s="522">
        <f t="shared" si="0"/>
        <v>7</v>
      </c>
      <c r="E42" s="523">
        <f>'SavingsData&amp;Analysis-Ind'!AL44</f>
        <v>2.2941176470588234</v>
      </c>
    </row>
    <row r="43" spans="1:5">
      <c r="A43" s="328">
        <f>'CostData&amp;Analysis'!A69</f>
        <v>4500</v>
      </c>
      <c r="B43" s="520">
        <f>'SavingsData&amp;Analysis-Ind'!C45</f>
        <v>7038</v>
      </c>
      <c r="C43" s="521">
        <v>50000</v>
      </c>
      <c r="D43" s="522">
        <f t="shared" si="0"/>
        <v>7</v>
      </c>
      <c r="E43" s="523">
        <f>'SavingsData&amp;Analysis-Ind'!AL45</f>
        <v>2.2941176470588234</v>
      </c>
    </row>
    <row r="44" spans="1:5">
      <c r="A44" s="328">
        <f>'CostData&amp;Analysis'!A70</f>
        <v>5000</v>
      </c>
      <c r="B44" s="520">
        <f>'SavingsData&amp;Analysis-Ind'!C46</f>
        <v>7038</v>
      </c>
      <c r="C44" s="521">
        <v>50000</v>
      </c>
      <c r="D44" s="522">
        <f t="shared" si="0"/>
        <v>7</v>
      </c>
      <c r="E44" s="523">
        <f>'SavingsData&amp;Analysis-Ind'!AL46</f>
        <v>2.2941176470588234</v>
      </c>
    </row>
    <row r="45" spans="1:5">
      <c r="E45" s="524">
        <f>SUMPRODUCT(D11:D44,E11:E44)/SUM(E11:E44)</f>
        <v>8.3990535880590933</v>
      </c>
    </row>
  </sheetData>
  <pageMargins left="0.75" right="0.75" top="1" bottom="1" header="0.5" footer="0.5"/>
  <headerFooter alignWithMargins="0"/>
  <drawing r:id="rId1"/>
</worksheet>
</file>

<file path=xl/worksheets/sheet18.xml><?xml version="1.0" encoding="utf-8"?>
<worksheet xmlns="http://schemas.openxmlformats.org/spreadsheetml/2006/main" xmlns:r="http://schemas.openxmlformats.org/officeDocument/2006/relationships">
  <sheetPr codeName="Sheet20"/>
  <dimension ref="A1:O71"/>
  <sheetViews>
    <sheetView workbookViewId="0"/>
  </sheetViews>
  <sheetFormatPr defaultColWidth="8.85546875" defaultRowHeight="12.75"/>
  <cols>
    <col min="1" max="9" width="8.85546875" style="486"/>
    <col min="10" max="10" width="10" style="486" customWidth="1"/>
    <col min="11" max="11" width="8.85546875" style="486"/>
    <col min="12" max="12" width="12.42578125" style="486" customWidth="1"/>
    <col min="13" max="13" width="12.5703125" style="486" customWidth="1"/>
    <col min="14" max="14" width="10.42578125" style="486" customWidth="1"/>
    <col min="15" max="16384" width="8.85546875" style="486"/>
  </cols>
  <sheetData>
    <row r="1" spans="1:15">
      <c r="A1" s="489" t="s">
        <v>642</v>
      </c>
      <c r="C1" s="515"/>
    </row>
    <row r="3" spans="1:15">
      <c r="A3" s="486" t="s">
        <v>643</v>
      </c>
    </row>
    <row r="4" spans="1:15">
      <c r="A4" s="486" t="s">
        <v>644</v>
      </c>
      <c r="B4" s="525" t="s">
        <v>645</v>
      </c>
    </row>
    <row r="6" spans="1:15">
      <c r="A6" s="486" t="s">
        <v>646</v>
      </c>
      <c r="C6" s="486">
        <v>0.97</v>
      </c>
      <c r="D6" s="486" t="s">
        <v>647</v>
      </c>
    </row>
    <row r="8" spans="1:15" ht="13.5" thickBot="1"/>
    <row r="9" spans="1:15" ht="13.5" thickBot="1">
      <c r="A9" s="526"/>
      <c r="B9" s="735" t="s">
        <v>648</v>
      </c>
      <c r="C9" s="736"/>
      <c r="D9" s="737"/>
      <c r="E9" s="735" t="s">
        <v>649</v>
      </c>
      <c r="F9" s="736"/>
      <c r="G9" s="737"/>
      <c r="H9" s="735" t="s">
        <v>650</v>
      </c>
      <c r="I9" s="736"/>
      <c r="J9" s="736"/>
      <c r="K9" s="738" t="s">
        <v>651</v>
      </c>
      <c r="L9" s="739"/>
      <c r="M9" s="740"/>
    </row>
    <row r="10" spans="1:15" ht="51.75" thickBot="1">
      <c r="A10" s="527" t="s">
        <v>453</v>
      </c>
      <c r="B10" s="528" t="s">
        <v>652</v>
      </c>
      <c r="C10" s="529" t="s">
        <v>653</v>
      </c>
      <c r="D10" s="530" t="s">
        <v>654</v>
      </c>
      <c r="E10" s="531" t="s">
        <v>652</v>
      </c>
      <c r="F10" s="532" t="s">
        <v>653</v>
      </c>
      <c r="G10" s="533" t="s">
        <v>654</v>
      </c>
      <c r="H10" s="534" t="s">
        <v>652</v>
      </c>
      <c r="I10" s="535" t="s">
        <v>653</v>
      </c>
      <c r="J10" s="535" t="s">
        <v>654</v>
      </c>
      <c r="K10" s="536" t="s">
        <v>453</v>
      </c>
      <c r="L10" s="536" t="s">
        <v>655</v>
      </c>
      <c r="M10" s="536" t="s">
        <v>656</v>
      </c>
      <c r="N10" s="537" t="s">
        <v>657</v>
      </c>
      <c r="O10" s="537" t="s">
        <v>658</v>
      </c>
    </row>
    <row r="11" spans="1:15">
      <c r="A11" s="526">
        <v>7.5</v>
      </c>
      <c r="B11" s="538">
        <v>429</v>
      </c>
      <c r="C11" s="539">
        <v>429</v>
      </c>
      <c r="D11" s="540">
        <v>429</v>
      </c>
      <c r="E11" s="538">
        <v>536</v>
      </c>
      <c r="F11" s="539">
        <v>536</v>
      </c>
      <c r="G11" s="539">
        <v>536</v>
      </c>
      <c r="H11" s="541">
        <f t="shared" ref="H11:J30" si="0">E11-B11</f>
        <v>107</v>
      </c>
      <c r="I11" s="542">
        <f t="shared" si="0"/>
        <v>107</v>
      </c>
      <c r="J11" s="542">
        <f t="shared" si="0"/>
        <v>107</v>
      </c>
      <c r="K11" s="543" t="str">
        <f t="shared" ref="K11:K46" si="1">A11&amp;" HP"</f>
        <v>7.5 HP</v>
      </c>
      <c r="L11" s="544">
        <v>0.25</v>
      </c>
      <c r="M11" s="545">
        <f>AVERAGE(H11:J11)</f>
        <v>107</v>
      </c>
      <c r="N11" s="546">
        <f t="shared" ref="N11:N46" si="2">M11*$C$6</f>
        <v>103.78999999999999</v>
      </c>
      <c r="O11" s="546">
        <f t="shared" ref="O11:O46" si="3">M11/A11</f>
        <v>14.266666666666667</v>
      </c>
    </row>
    <row r="12" spans="1:15">
      <c r="A12" s="526">
        <v>10</v>
      </c>
      <c r="B12" s="538">
        <v>459</v>
      </c>
      <c r="C12" s="539">
        <v>429</v>
      </c>
      <c r="D12" s="540">
        <v>444</v>
      </c>
      <c r="E12" s="538">
        <v>569</v>
      </c>
      <c r="F12" s="539">
        <v>532</v>
      </c>
      <c r="G12" s="539">
        <v>551</v>
      </c>
      <c r="H12" s="538">
        <f t="shared" si="0"/>
        <v>110</v>
      </c>
      <c r="I12" s="539">
        <f t="shared" si="0"/>
        <v>103</v>
      </c>
      <c r="J12" s="539">
        <f t="shared" si="0"/>
        <v>107</v>
      </c>
      <c r="K12" s="543" t="str">
        <f t="shared" si="1"/>
        <v>10 HP</v>
      </c>
      <c r="L12" s="544">
        <v>0.24</v>
      </c>
      <c r="M12" s="545">
        <f t="shared" ref="M12:M30" si="4">AVERAGE(H12:J12)</f>
        <v>106.66666666666667</v>
      </c>
      <c r="N12" s="546">
        <f t="shared" si="2"/>
        <v>103.46666666666667</v>
      </c>
      <c r="O12" s="546">
        <f t="shared" si="3"/>
        <v>10.666666666666668</v>
      </c>
    </row>
    <row r="13" spans="1:15">
      <c r="A13" s="526">
        <v>15</v>
      </c>
      <c r="B13" s="538">
        <v>670</v>
      </c>
      <c r="C13" s="539">
        <v>506</v>
      </c>
      <c r="D13" s="540">
        <v>554</v>
      </c>
      <c r="E13" s="538">
        <v>831</v>
      </c>
      <c r="F13" s="539">
        <v>627</v>
      </c>
      <c r="G13" s="539">
        <v>687</v>
      </c>
      <c r="H13" s="538">
        <f t="shared" si="0"/>
        <v>161</v>
      </c>
      <c r="I13" s="539">
        <f t="shared" si="0"/>
        <v>121</v>
      </c>
      <c r="J13" s="539">
        <f t="shared" si="0"/>
        <v>133</v>
      </c>
      <c r="K13" s="543" t="str">
        <f t="shared" si="1"/>
        <v>15 HP</v>
      </c>
      <c r="L13" s="544">
        <v>0.24</v>
      </c>
      <c r="M13" s="545">
        <f t="shared" si="4"/>
        <v>138.33333333333334</v>
      </c>
      <c r="N13" s="546">
        <f t="shared" si="2"/>
        <v>134.18333333333334</v>
      </c>
      <c r="O13" s="546">
        <f t="shared" si="3"/>
        <v>9.2222222222222232</v>
      </c>
    </row>
    <row r="14" spans="1:15">
      <c r="A14" s="526">
        <v>20</v>
      </c>
      <c r="B14" s="538">
        <v>754</v>
      </c>
      <c r="C14" s="539">
        <v>560</v>
      </c>
      <c r="D14" s="540">
        <v>617</v>
      </c>
      <c r="E14" s="538">
        <v>935</v>
      </c>
      <c r="F14" s="539">
        <v>694</v>
      </c>
      <c r="G14" s="539">
        <v>765</v>
      </c>
      <c r="H14" s="538">
        <f t="shared" si="0"/>
        <v>181</v>
      </c>
      <c r="I14" s="539">
        <f t="shared" si="0"/>
        <v>134</v>
      </c>
      <c r="J14" s="539">
        <f t="shared" si="0"/>
        <v>148</v>
      </c>
      <c r="K14" s="543" t="str">
        <f t="shared" si="1"/>
        <v>20 HP</v>
      </c>
      <c r="L14" s="544">
        <v>0.24</v>
      </c>
      <c r="M14" s="545">
        <f t="shared" si="4"/>
        <v>154.33333333333334</v>
      </c>
      <c r="N14" s="546">
        <f t="shared" si="2"/>
        <v>149.70333333333335</v>
      </c>
      <c r="O14" s="546">
        <f t="shared" si="3"/>
        <v>7.7166666666666668</v>
      </c>
    </row>
    <row r="15" spans="1:15">
      <c r="A15" s="526">
        <v>25</v>
      </c>
      <c r="B15" s="538">
        <v>859</v>
      </c>
      <c r="C15" s="539">
        <v>669</v>
      </c>
      <c r="D15" s="540">
        <v>771</v>
      </c>
      <c r="E15" s="538">
        <v>1057</v>
      </c>
      <c r="F15" s="539">
        <v>823</v>
      </c>
      <c r="G15" s="539">
        <v>948</v>
      </c>
      <c r="H15" s="538">
        <f t="shared" si="0"/>
        <v>198</v>
      </c>
      <c r="I15" s="539">
        <f t="shared" si="0"/>
        <v>154</v>
      </c>
      <c r="J15" s="539">
        <f t="shared" si="0"/>
        <v>177</v>
      </c>
      <c r="K15" s="543" t="str">
        <f t="shared" si="1"/>
        <v>25 HP</v>
      </c>
      <c r="L15" s="544">
        <v>0.23</v>
      </c>
      <c r="M15" s="545">
        <f t="shared" si="4"/>
        <v>176.33333333333334</v>
      </c>
      <c r="N15" s="546">
        <f t="shared" si="2"/>
        <v>171.04333333333335</v>
      </c>
      <c r="O15" s="546">
        <f t="shared" si="3"/>
        <v>7.0533333333333337</v>
      </c>
    </row>
    <row r="16" spans="1:15">
      <c r="A16" s="526">
        <v>30</v>
      </c>
      <c r="B16" s="538">
        <v>945</v>
      </c>
      <c r="C16" s="539">
        <v>754</v>
      </c>
      <c r="D16" s="540">
        <v>831</v>
      </c>
      <c r="E16" s="538">
        <v>1162</v>
      </c>
      <c r="F16" s="539">
        <v>927</v>
      </c>
      <c r="G16" s="539">
        <v>1022</v>
      </c>
      <c r="H16" s="538">
        <f t="shared" si="0"/>
        <v>217</v>
      </c>
      <c r="I16" s="539">
        <f t="shared" si="0"/>
        <v>173</v>
      </c>
      <c r="J16" s="539">
        <f t="shared" si="0"/>
        <v>191</v>
      </c>
      <c r="K16" s="543" t="str">
        <f t="shared" si="1"/>
        <v>30 HP</v>
      </c>
      <c r="L16" s="544">
        <v>0.23</v>
      </c>
      <c r="M16" s="545">
        <f t="shared" si="4"/>
        <v>193.66666666666666</v>
      </c>
      <c r="N16" s="546">
        <f t="shared" si="2"/>
        <v>187.85666666666665</v>
      </c>
      <c r="O16" s="546">
        <f t="shared" si="3"/>
        <v>6.4555555555555548</v>
      </c>
    </row>
    <row r="17" spans="1:15">
      <c r="A17" s="526">
        <v>40</v>
      </c>
      <c r="B17" s="538">
        <v>1143</v>
      </c>
      <c r="C17" s="539">
        <v>932</v>
      </c>
      <c r="D17" s="540">
        <v>1015</v>
      </c>
      <c r="E17" s="538">
        <v>1406</v>
      </c>
      <c r="F17" s="539">
        <v>1146</v>
      </c>
      <c r="G17" s="539">
        <v>1248</v>
      </c>
      <c r="H17" s="538">
        <f t="shared" si="0"/>
        <v>263</v>
      </c>
      <c r="I17" s="539">
        <f t="shared" si="0"/>
        <v>214</v>
      </c>
      <c r="J17" s="539">
        <f t="shared" si="0"/>
        <v>233</v>
      </c>
      <c r="K17" s="543" t="str">
        <f t="shared" si="1"/>
        <v>40 HP</v>
      </c>
      <c r="L17" s="544">
        <v>0.23</v>
      </c>
      <c r="M17" s="545">
        <f t="shared" si="4"/>
        <v>236.66666666666666</v>
      </c>
      <c r="N17" s="546">
        <f t="shared" si="2"/>
        <v>229.56666666666666</v>
      </c>
      <c r="O17" s="546">
        <f t="shared" si="3"/>
        <v>5.9166666666666661</v>
      </c>
    </row>
    <row r="18" spans="1:15">
      <c r="A18" s="526">
        <v>50</v>
      </c>
      <c r="B18" s="538">
        <v>1330</v>
      </c>
      <c r="C18" s="539">
        <v>1069</v>
      </c>
      <c r="D18" s="540">
        <v>1173</v>
      </c>
      <c r="E18" s="538">
        <v>1623</v>
      </c>
      <c r="F18" s="539">
        <v>1304</v>
      </c>
      <c r="G18" s="539">
        <v>1431</v>
      </c>
      <c r="H18" s="538">
        <f t="shared" si="0"/>
        <v>293</v>
      </c>
      <c r="I18" s="539">
        <f t="shared" si="0"/>
        <v>235</v>
      </c>
      <c r="J18" s="539">
        <f t="shared" si="0"/>
        <v>258</v>
      </c>
      <c r="K18" s="543" t="str">
        <f t="shared" si="1"/>
        <v>50 HP</v>
      </c>
      <c r="L18" s="544">
        <v>0.22</v>
      </c>
      <c r="M18" s="545">
        <f t="shared" si="4"/>
        <v>262</v>
      </c>
      <c r="N18" s="546">
        <f t="shared" si="2"/>
        <v>254.14</v>
      </c>
      <c r="O18" s="546">
        <f t="shared" si="3"/>
        <v>5.24</v>
      </c>
    </row>
    <row r="19" spans="1:15">
      <c r="A19" s="526">
        <v>60</v>
      </c>
      <c r="B19" s="538">
        <v>1576</v>
      </c>
      <c r="C19" s="539">
        <v>1257</v>
      </c>
      <c r="D19" s="540">
        <v>1379</v>
      </c>
      <c r="E19" s="538">
        <v>1923</v>
      </c>
      <c r="F19" s="539">
        <v>1534</v>
      </c>
      <c r="G19" s="539">
        <v>1682</v>
      </c>
      <c r="H19" s="538">
        <f t="shared" si="0"/>
        <v>347</v>
      </c>
      <c r="I19" s="539">
        <f t="shared" si="0"/>
        <v>277</v>
      </c>
      <c r="J19" s="539">
        <f t="shared" si="0"/>
        <v>303</v>
      </c>
      <c r="K19" s="543" t="str">
        <f t="shared" si="1"/>
        <v>60 HP</v>
      </c>
      <c r="L19" s="544">
        <v>0.22</v>
      </c>
      <c r="M19" s="545">
        <f t="shared" si="4"/>
        <v>309</v>
      </c>
      <c r="N19" s="546">
        <f t="shared" si="2"/>
        <v>299.73</v>
      </c>
      <c r="O19" s="546">
        <f t="shared" si="3"/>
        <v>5.15</v>
      </c>
    </row>
    <row r="20" spans="1:15">
      <c r="A20" s="526">
        <v>75</v>
      </c>
      <c r="B20" s="538">
        <v>1789</v>
      </c>
      <c r="C20" s="539">
        <v>1437</v>
      </c>
      <c r="D20" s="540">
        <v>1544</v>
      </c>
      <c r="E20" s="538">
        <v>2165</v>
      </c>
      <c r="F20" s="539">
        <v>1739</v>
      </c>
      <c r="G20" s="539">
        <v>1868</v>
      </c>
      <c r="H20" s="538">
        <f t="shared" si="0"/>
        <v>376</v>
      </c>
      <c r="I20" s="539">
        <f t="shared" si="0"/>
        <v>302</v>
      </c>
      <c r="J20" s="539">
        <f t="shared" si="0"/>
        <v>324</v>
      </c>
      <c r="K20" s="543" t="str">
        <f t="shared" si="1"/>
        <v>75 HP</v>
      </c>
      <c r="L20" s="544">
        <v>0.21</v>
      </c>
      <c r="M20" s="545">
        <f t="shared" si="4"/>
        <v>334</v>
      </c>
      <c r="N20" s="546">
        <f t="shared" si="2"/>
        <v>323.98</v>
      </c>
      <c r="O20" s="546">
        <f t="shared" si="3"/>
        <v>4.4533333333333331</v>
      </c>
    </row>
    <row r="21" spans="1:15">
      <c r="A21" s="526">
        <v>100</v>
      </c>
      <c r="B21" s="538">
        <v>2207</v>
      </c>
      <c r="C21" s="539">
        <v>1790</v>
      </c>
      <c r="D21" s="540">
        <v>1924</v>
      </c>
      <c r="E21" s="538">
        <v>2670</v>
      </c>
      <c r="F21" s="539">
        <v>2166</v>
      </c>
      <c r="G21" s="539">
        <v>2328</v>
      </c>
      <c r="H21" s="538">
        <f t="shared" si="0"/>
        <v>463</v>
      </c>
      <c r="I21" s="539">
        <f t="shared" si="0"/>
        <v>376</v>
      </c>
      <c r="J21" s="539">
        <f t="shared" si="0"/>
        <v>404</v>
      </c>
      <c r="K21" s="543" t="str">
        <f t="shared" si="1"/>
        <v>100 HP</v>
      </c>
      <c r="L21" s="544">
        <v>0.21</v>
      </c>
      <c r="M21" s="545">
        <f t="shared" si="4"/>
        <v>414.33333333333331</v>
      </c>
      <c r="N21" s="546">
        <f t="shared" si="2"/>
        <v>401.90333333333331</v>
      </c>
      <c r="O21" s="546">
        <f t="shared" si="3"/>
        <v>4.1433333333333335</v>
      </c>
    </row>
    <row r="22" spans="1:15">
      <c r="A22" s="526">
        <v>125</v>
      </c>
      <c r="B22" s="538">
        <v>2500</v>
      </c>
      <c r="C22" s="539">
        <v>2192</v>
      </c>
      <c r="D22" s="540">
        <v>2291</v>
      </c>
      <c r="E22" s="538">
        <v>3000</v>
      </c>
      <c r="F22" s="539">
        <v>2630</v>
      </c>
      <c r="G22" s="539">
        <v>2749</v>
      </c>
      <c r="H22" s="538">
        <f t="shared" si="0"/>
        <v>500</v>
      </c>
      <c r="I22" s="539">
        <f t="shared" si="0"/>
        <v>438</v>
      </c>
      <c r="J22" s="539">
        <f t="shared" si="0"/>
        <v>458</v>
      </c>
      <c r="K22" s="543" t="str">
        <f t="shared" si="1"/>
        <v>125 HP</v>
      </c>
      <c r="L22" s="544">
        <v>0.2</v>
      </c>
      <c r="M22" s="545">
        <f t="shared" si="4"/>
        <v>465.33333333333331</v>
      </c>
      <c r="N22" s="546">
        <f t="shared" si="2"/>
        <v>451.37333333333328</v>
      </c>
      <c r="O22" s="546">
        <f t="shared" si="3"/>
        <v>3.7226666666666666</v>
      </c>
    </row>
    <row r="23" spans="1:15">
      <c r="A23" s="526">
        <v>150</v>
      </c>
      <c r="B23" s="538">
        <v>2785</v>
      </c>
      <c r="C23" s="539">
        <v>2398</v>
      </c>
      <c r="D23" s="540">
        <v>2599</v>
      </c>
      <c r="E23" s="538">
        <v>3342</v>
      </c>
      <c r="F23" s="539">
        <v>2876</v>
      </c>
      <c r="G23" s="539">
        <v>3119</v>
      </c>
      <c r="H23" s="538">
        <f t="shared" si="0"/>
        <v>557</v>
      </c>
      <c r="I23" s="539">
        <f t="shared" si="0"/>
        <v>478</v>
      </c>
      <c r="J23" s="539">
        <f t="shared" si="0"/>
        <v>520</v>
      </c>
      <c r="K23" s="543" t="str">
        <f t="shared" si="1"/>
        <v>150 HP</v>
      </c>
      <c r="L23" s="544">
        <v>0.2</v>
      </c>
      <c r="M23" s="545">
        <f t="shared" si="4"/>
        <v>518.33333333333337</v>
      </c>
      <c r="N23" s="546">
        <f t="shared" si="2"/>
        <v>502.78333333333336</v>
      </c>
      <c r="O23" s="546">
        <f t="shared" si="3"/>
        <v>3.4555555555555557</v>
      </c>
    </row>
    <row r="24" spans="1:15">
      <c r="A24" s="526">
        <v>200</v>
      </c>
      <c r="B24" s="538">
        <v>3539</v>
      </c>
      <c r="C24" s="539">
        <v>2994</v>
      </c>
      <c r="D24" s="540">
        <v>3321</v>
      </c>
      <c r="E24" s="538">
        <v>4211</v>
      </c>
      <c r="F24" s="539">
        <v>3563</v>
      </c>
      <c r="G24" s="539">
        <v>3952</v>
      </c>
      <c r="H24" s="538">
        <f t="shared" si="0"/>
        <v>672</v>
      </c>
      <c r="I24" s="539">
        <f t="shared" si="0"/>
        <v>569</v>
      </c>
      <c r="J24" s="539">
        <f t="shared" si="0"/>
        <v>631</v>
      </c>
      <c r="K24" s="543" t="str">
        <f t="shared" si="1"/>
        <v>200 HP</v>
      </c>
      <c r="L24" s="544">
        <v>0.19</v>
      </c>
      <c r="M24" s="545">
        <f t="shared" si="4"/>
        <v>624</v>
      </c>
      <c r="N24" s="546">
        <f t="shared" si="2"/>
        <v>605.28</v>
      </c>
      <c r="O24" s="546">
        <f t="shared" si="3"/>
        <v>3.12</v>
      </c>
    </row>
    <row r="25" spans="1:15">
      <c r="A25" s="526">
        <v>250</v>
      </c>
      <c r="B25" s="538">
        <v>4461</v>
      </c>
      <c r="C25" s="539">
        <v>4012</v>
      </c>
      <c r="D25" s="540">
        <v>4192</v>
      </c>
      <c r="E25" s="538">
        <v>5309</v>
      </c>
      <c r="F25" s="539">
        <v>4774</v>
      </c>
      <c r="G25" s="539">
        <v>4988</v>
      </c>
      <c r="H25" s="538">
        <f t="shared" si="0"/>
        <v>848</v>
      </c>
      <c r="I25" s="539">
        <f t="shared" si="0"/>
        <v>762</v>
      </c>
      <c r="J25" s="539">
        <f t="shared" si="0"/>
        <v>796</v>
      </c>
      <c r="K25" s="543" t="str">
        <f t="shared" si="1"/>
        <v>250 HP</v>
      </c>
      <c r="L25" s="544">
        <v>0.19</v>
      </c>
      <c r="M25" s="545">
        <f t="shared" si="4"/>
        <v>802</v>
      </c>
      <c r="N25" s="546">
        <f t="shared" si="2"/>
        <v>777.93999999999994</v>
      </c>
      <c r="O25" s="546">
        <f t="shared" si="3"/>
        <v>3.2080000000000002</v>
      </c>
    </row>
    <row r="26" spans="1:15">
      <c r="A26" s="526">
        <v>300</v>
      </c>
      <c r="B26" s="538">
        <v>4889</v>
      </c>
      <c r="C26" s="539">
        <v>4134</v>
      </c>
      <c r="D26" s="540">
        <v>4489</v>
      </c>
      <c r="E26" s="538">
        <v>5769</v>
      </c>
      <c r="F26" s="539">
        <v>4878</v>
      </c>
      <c r="G26" s="539">
        <v>5297</v>
      </c>
      <c r="H26" s="538">
        <f t="shared" si="0"/>
        <v>880</v>
      </c>
      <c r="I26" s="539">
        <f t="shared" si="0"/>
        <v>744</v>
      </c>
      <c r="J26" s="539">
        <f t="shared" si="0"/>
        <v>808</v>
      </c>
      <c r="K26" s="543" t="str">
        <f t="shared" si="1"/>
        <v>300 HP</v>
      </c>
      <c r="L26" s="544">
        <v>0.18</v>
      </c>
      <c r="M26" s="545">
        <f t="shared" si="4"/>
        <v>810.66666666666663</v>
      </c>
      <c r="N26" s="546">
        <f t="shared" si="2"/>
        <v>786.34666666666658</v>
      </c>
      <c r="O26" s="546">
        <f t="shared" si="3"/>
        <v>2.7022222222222223</v>
      </c>
    </row>
    <row r="27" spans="1:15">
      <c r="A27" s="526">
        <v>350</v>
      </c>
      <c r="B27" s="538">
        <v>5400</v>
      </c>
      <c r="C27" s="539">
        <v>4594</v>
      </c>
      <c r="D27" s="540">
        <v>4999</v>
      </c>
      <c r="E27" s="538">
        <v>6318</v>
      </c>
      <c r="F27" s="539">
        <v>5375</v>
      </c>
      <c r="G27" s="539">
        <v>5849</v>
      </c>
      <c r="H27" s="538">
        <f t="shared" si="0"/>
        <v>918</v>
      </c>
      <c r="I27" s="539">
        <f t="shared" si="0"/>
        <v>781</v>
      </c>
      <c r="J27" s="539">
        <f t="shared" si="0"/>
        <v>850</v>
      </c>
      <c r="K27" s="543" t="str">
        <f t="shared" si="1"/>
        <v>350 HP</v>
      </c>
      <c r="L27" s="544">
        <v>0.17</v>
      </c>
      <c r="M27" s="545">
        <f t="shared" si="4"/>
        <v>849.66666666666663</v>
      </c>
      <c r="N27" s="546">
        <f t="shared" si="2"/>
        <v>824.17666666666662</v>
      </c>
      <c r="O27" s="546">
        <f t="shared" si="3"/>
        <v>2.4276190476190473</v>
      </c>
    </row>
    <row r="28" spans="1:15">
      <c r="A28" s="526">
        <v>400</v>
      </c>
      <c r="B28" s="538">
        <v>5868</v>
      </c>
      <c r="C28" s="539">
        <v>5090</v>
      </c>
      <c r="D28" s="540">
        <v>5788</v>
      </c>
      <c r="E28" s="538">
        <v>6866</v>
      </c>
      <c r="F28" s="539">
        <v>5955</v>
      </c>
      <c r="G28" s="539">
        <v>6772</v>
      </c>
      <c r="H28" s="538">
        <f t="shared" si="0"/>
        <v>998</v>
      </c>
      <c r="I28" s="539">
        <f t="shared" si="0"/>
        <v>865</v>
      </c>
      <c r="J28" s="539">
        <f t="shared" si="0"/>
        <v>984</v>
      </c>
      <c r="K28" s="543" t="str">
        <f t="shared" si="1"/>
        <v>400 HP</v>
      </c>
      <c r="L28" s="544">
        <v>0.17</v>
      </c>
      <c r="M28" s="545">
        <f t="shared" si="4"/>
        <v>949</v>
      </c>
      <c r="N28" s="546">
        <f t="shared" si="2"/>
        <v>920.53</v>
      </c>
      <c r="O28" s="546">
        <f t="shared" si="3"/>
        <v>2.3725000000000001</v>
      </c>
    </row>
    <row r="29" spans="1:15">
      <c r="A29" s="526">
        <v>450</v>
      </c>
      <c r="B29" s="538">
        <v>6294</v>
      </c>
      <c r="C29" s="539">
        <v>5611</v>
      </c>
      <c r="D29" s="540">
        <v>6400</v>
      </c>
      <c r="E29" s="538">
        <v>7364</v>
      </c>
      <c r="F29" s="539">
        <v>6565</v>
      </c>
      <c r="G29" s="539">
        <v>7488</v>
      </c>
      <c r="H29" s="538">
        <f t="shared" si="0"/>
        <v>1070</v>
      </c>
      <c r="I29" s="539">
        <f t="shared" si="0"/>
        <v>954</v>
      </c>
      <c r="J29" s="539">
        <f t="shared" si="0"/>
        <v>1088</v>
      </c>
      <c r="K29" s="543" t="str">
        <f t="shared" si="1"/>
        <v>450 HP</v>
      </c>
      <c r="L29" s="544">
        <v>0.17</v>
      </c>
      <c r="M29" s="545">
        <f t="shared" si="4"/>
        <v>1037.3333333333333</v>
      </c>
      <c r="N29" s="546">
        <f t="shared" si="2"/>
        <v>1006.2133333333333</v>
      </c>
      <c r="O29" s="546">
        <f t="shared" si="3"/>
        <v>2.3051851851851852</v>
      </c>
    </row>
    <row r="30" spans="1:15" ht="13.5" thickBot="1">
      <c r="A30" s="526">
        <v>500</v>
      </c>
      <c r="B30" s="547">
        <v>7006</v>
      </c>
      <c r="C30" s="548">
        <v>6122</v>
      </c>
      <c r="D30" s="549">
        <v>6649</v>
      </c>
      <c r="E30" s="547">
        <v>8197</v>
      </c>
      <c r="F30" s="548">
        <v>7163</v>
      </c>
      <c r="G30" s="548">
        <v>7779</v>
      </c>
      <c r="H30" s="547">
        <f t="shared" si="0"/>
        <v>1191</v>
      </c>
      <c r="I30" s="548">
        <f t="shared" si="0"/>
        <v>1041</v>
      </c>
      <c r="J30" s="548">
        <f t="shared" si="0"/>
        <v>1130</v>
      </c>
      <c r="K30" s="550" t="str">
        <f t="shared" si="1"/>
        <v>500 HP</v>
      </c>
      <c r="L30" s="551">
        <v>0.17</v>
      </c>
      <c r="M30" s="552">
        <f t="shared" si="4"/>
        <v>1120.6666666666667</v>
      </c>
      <c r="N30" s="546">
        <f t="shared" si="2"/>
        <v>1087.0466666666666</v>
      </c>
      <c r="O30" s="546">
        <f t="shared" si="3"/>
        <v>2.2413333333333334</v>
      </c>
    </row>
    <row r="31" spans="1:15">
      <c r="A31" s="315">
        <v>600</v>
      </c>
      <c r="K31" s="486" t="str">
        <f t="shared" si="1"/>
        <v>600 HP</v>
      </c>
      <c r="M31" s="553">
        <f t="shared" ref="M31:M46" si="5">E55</f>
        <v>1651.4479999999985</v>
      </c>
      <c r="N31" s="546">
        <f t="shared" si="2"/>
        <v>1601.9045599999986</v>
      </c>
      <c r="O31" s="546">
        <f t="shared" si="3"/>
        <v>2.7524133333333309</v>
      </c>
    </row>
    <row r="32" spans="1:15">
      <c r="A32" s="315">
        <v>700</v>
      </c>
      <c r="K32" s="486" t="str">
        <f t="shared" si="1"/>
        <v>700 HP</v>
      </c>
      <c r="M32" s="553">
        <f t="shared" si="5"/>
        <v>1801.7279999999992</v>
      </c>
      <c r="N32" s="546">
        <f t="shared" si="2"/>
        <v>1747.6761599999991</v>
      </c>
      <c r="O32" s="546">
        <f t="shared" si="3"/>
        <v>2.5738971428571418</v>
      </c>
    </row>
    <row r="33" spans="1:15">
      <c r="A33" s="315">
        <v>800</v>
      </c>
      <c r="K33" s="486" t="str">
        <f t="shared" si="1"/>
        <v>800 HP</v>
      </c>
      <c r="M33" s="553">
        <f t="shared" si="5"/>
        <v>1999.0639999999985</v>
      </c>
      <c r="N33" s="546">
        <f t="shared" si="2"/>
        <v>1939.0920799999985</v>
      </c>
      <c r="O33" s="546">
        <f t="shared" si="3"/>
        <v>2.4988299999999981</v>
      </c>
    </row>
    <row r="34" spans="1:15">
      <c r="A34" s="315">
        <v>900</v>
      </c>
      <c r="K34" s="486" t="str">
        <f t="shared" si="1"/>
        <v>900 HP</v>
      </c>
      <c r="M34" s="553">
        <f t="shared" si="5"/>
        <v>2203.8799999999992</v>
      </c>
      <c r="N34" s="546">
        <f t="shared" si="2"/>
        <v>2137.7635999999993</v>
      </c>
      <c r="O34" s="546">
        <f t="shared" si="3"/>
        <v>2.4487555555555547</v>
      </c>
    </row>
    <row r="35" spans="1:15">
      <c r="A35" s="315">
        <v>1000</v>
      </c>
      <c r="K35" s="486" t="str">
        <f t="shared" si="1"/>
        <v>1000 HP</v>
      </c>
      <c r="M35" s="553">
        <f t="shared" si="5"/>
        <v>2375.1039999999994</v>
      </c>
      <c r="N35" s="546">
        <f t="shared" si="2"/>
        <v>2303.8508799999995</v>
      </c>
      <c r="O35" s="546">
        <f t="shared" si="3"/>
        <v>2.3751039999999994</v>
      </c>
    </row>
    <row r="36" spans="1:15">
      <c r="A36" s="315">
        <v>1250</v>
      </c>
      <c r="K36" s="486" t="str">
        <f t="shared" si="1"/>
        <v>1250 HP</v>
      </c>
      <c r="M36" s="553">
        <f t="shared" si="5"/>
        <v>2837.232</v>
      </c>
      <c r="N36" s="546">
        <f t="shared" si="2"/>
        <v>2752.1150399999997</v>
      </c>
      <c r="O36" s="546">
        <f t="shared" si="3"/>
        <v>2.2697856000000001</v>
      </c>
    </row>
    <row r="37" spans="1:15">
      <c r="A37" s="315">
        <v>1500</v>
      </c>
      <c r="K37" s="486" t="str">
        <f t="shared" si="1"/>
        <v>1500 HP</v>
      </c>
      <c r="M37" s="553">
        <f t="shared" si="5"/>
        <v>3250.1280000000006</v>
      </c>
      <c r="N37" s="546">
        <f t="shared" si="2"/>
        <v>3152.6241600000003</v>
      </c>
      <c r="O37" s="546">
        <f t="shared" si="3"/>
        <v>2.1667520000000002</v>
      </c>
    </row>
    <row r="38" spans="1:15">
      <c r="A38" s="315">
        <v>1750</v>
      </c>
      <c r="K38" s="486" t="str">
        <f t="shared" si="1"/>
        <v>1750 HP</v>
      </c>
      <c r="M38" s="553">
        <f t="shared" si="5"/>
        <v>3709.5360000000001</v>
      </c>
      <c r="N38" s="546">
        <f t="shared" si="2"/>
        <v>3598.2499199999997</v>
      </c>
      <c r="O38" s="546">
        <f t="shared" si="3"/>
        <v>2.1197348571428574</v>
      </c>
    </row>
    <row r="39" spans="1:15">
      <c r="A39" s="315">
        <v>2000</v>
      </c>
      <c r="K39" s="486" t="str">
        <f t="shared" si="1"/>
        <v>2000 HP</v>
      </c>
      <c r="M39" s="553">
        <f t="shared" si="5"/>
        <v>4161.1919999999991</v>
      </c>
      <c r="N39" s="546">
        <f t="shared" si="2"/>
        <v>4036.3562399999992</v>
      </c>
      <c r="O39" s="546">
        <f t="shared" si="3"/>
        <v>2.0805959999999994</v>
      </c>
    </row>
    <row r="40" spans="1:15">
      <c r="A40" s="315">
        <v>2250</v>
      </c>
      <c r="K40" s="486" t="str">
        <f t="shared" si="1"/>
        <v>2250 HP</v>
      </c>
      <c r="M40" s="553">
        <f t="shared" si="5"/>
        <v>4533.2879999999968</v>
      </c>
      <c r="N40" s="546">
        <f t="shared" si="2"/>
        <v>4397.289359999997</v>
      </c>
      <c r="O40" s="546">
        <f t="shared" si="3"/>
        <v>2.0147946666666652</v>
      </c>
    </row>
    <row r="41" spans="1:15">
      <c r="A41" s="315">
        <v>2500</v>
      </c>
      <c r="K41" s="486" t="str">
        <f t="shared" si="1"/>
        <v>2500 HP</v>
      </c>
      <c r="M41" s="553">
        <f t="shared" si="5"/>
        <v>4959.783999999996</v>
      </c>
      <c r="N41" s="546">
        <f t="shared" si="2"/>
        <v>4810.9904799999958</v>
      </c>
      <c r="O41" s="546">
        <f t="shared" si="3"/>
        <v>1.9839135999999984</v>
      </c>
    </row>
    <row r="42" spans="1:15">
      <c r="A42" s="315">
        <v>3000</v>
      </c>
      <c r="K42" s="486" t="str">
        <f t="shared" si="1"/>
        <v>3000 HP</v>
      </c>
      <c r="M42" s="553">
        <f t="shared" si="5"/>
        <v>5798.903999999995</v>
      </c>
      <c r="N42" s="546">
        <f t="shared" si="2"/>
        <v>5624.9368799999947</v>
      </c>
      <c r="O42" s="546">
        <f t="shared" si="3"/>
        <v>1.9329679999999982</v>
      </c>
    </row>
    <row r="43" spans="1:15">
      <c r="A43" s="315">
        <v>3500</v>
      </c>
      <c r="K43" s="486" t="str">
        <f t="shared" si="1"/>
        <v>3500 HP</v>
      </c>
      <c r="M43" s="553">
        <f t="shared" si="5"/>
        <v>6408.0479999999952</v>
      </c>
      <c r="N43" s="546">
        <f t="shared" si="2"/>
        <v>6215.8065599999954</v>
      </c>
      <c r="O43" s="546">
        <f t="shared" si="3"/>
        <v>1.8308708571428558</v>
      </c>
    </row>
    <row r="44" spans="1:15">
      <c r="A44" s="315">
        <v>4000</v>
      </c>
      <c r="K44" s="486" t="str">
        <f t="shared" si="1"/>
        <v>4000 HP</v>
      </c>
      <c r="M44" s="553">
        <f t="shared" si="5"/>
        <v>7154.2799999999988</v>
      </c>
      <c r="N44" s="546">
        <f t="shared" si="2"/>
        <v>6939.6515999999983</v>
      </c>
      <c r="O44" s="546">
        <f t="shared" si="3"/>
        <v>1.7885699999999998</v>
      </c>
    </row>
    <row r="45" spans="1:15">
      <c r="A45" s="315">
        <v>4500</v>
      </c>
      <c r="K45" s="486" t="str">
        <f t="shared" si="1"/>
        <v>4500 HP</v>
      </c>
      <c r="M45" s="553">
        <f t="shared" si="5"/>
        <v>7710.112000000001</v>
      </c>
      <c r="N45" s="546">
        <f t="shared" si="2"/>
        <v>7478.8086400000011</v>
      </c>
      <c r="O45" s="546">
        <f t="shared" si="3"/>
        <v>1.7133582222222223</v>
      </c>
    </row>
    <row r="46" spans="1:15">
      <c r="A46" s="315">
        <v>5000</v>
      </c>
      <c r="K46" s="486" t="str">
        <f t="shared" si="1"/>
        <v>5000 HP</v>
      </c>
      <c r="M46" s="553">
        <f t="shared" si="5"/>
        <v>8230.1759999999995</v>
      </c>
      <c r="N46" s="546">
        <f t="shared" si="2"/>
        <v>7983.2707199999995</v>
      </c>
      <c r="O46" s="546">
        <f t="shared" si="3"/>
        <v>1.6460351999999998</v>
      </c>
    </row>
    <row r="50" spans="1:14" ht="15">
      <c r="A50" s="741" t="s">
        <v>659</v>
      </c>
      <c r="B50" s="741"/>
      <c r="C50" s="741"/>
      <c r="D50" s="741"/>
      <c r="E50" s="741"/>
      <c r="F50" s="741"/>
      <c r="G50" s="741"/>
      <c r="H50" s="741"/>
      <c r="I50" s="741"/>
      <c r="J50" s="741"/>
      <c r="K50" s="741"/>
      <c r="L50" s="741"/>
      <c r="M50" s="741"/>
      <c r="N50" s="741"/>
    </row>
    <row r="51" spans="1:14">
      <c r="A51" s="732" t="s">
        <v>509</v>
      </c>
      <c r="B51" s="732" t="s">
        <v>660</v>
      </c>
      <c r="C51" s="732" t="s">
        <v>661</v>
      </c>
      <c r="D51" s="732" t="s">
        <v>662</v>
      </c>
      <c r="E51" s="734" t="s">
        <v>663</v>
      </c>
      <c r="F51" s="746" t="s">
        <v>664</v>
      </c>
      <c r="G51" s="746"/>
      <c r="H51" s="554">
        <v>0.8</v>
      </c>
      <c r="I51" s="555"/>
      <c r="J51" s="485"/>
      <c r="K51" s="485"/>
      <c r="L51" s="485"/>
      <c r="M51" s="485"/>
      <c r="N51" s="485"/>
    </row>
    <row r="52" spans="1:14">
      <c r="A52" s="732"/>
      <c r="B52" s="732"/>
      <c r="C52" s="732"/>
      <c r="D52" s="732"/>
      <c r="E52" s="734"/>
      <c r="F52" s="747" t="s">
        <v>665</v>
      </c>
      <c r="G52" s="747"/>
      <c r="H52" s="556">
        <v>1.17</v>
      </c>
      <c r="I52" s="742" t="s">
        <v>666</v>
      </c>
      <c r="J52" s="742" t="s">
        <v>667</v>
      </c>
      <c r="K52" s="748" t="s">
        <v>668</v>
      </c>
      <c r="L52" s="748" t="s">
        <v>669</v>
      </c>
      <c r="M52" s="742" t="s">
        <v>670</v>
      </c>
      <c r="N52" s="485"/>
    </row>
    <row r="53" spans="1:14">
      <c r="A53" s="732"/>
      <c r="B53" s="732"/>
      <c r="C53" s="732"/>
      <c r="D53" s="732"/>
      <c r="E53" s="734"/>
      <c r="F53" s="732" t="s">
        <v>470</v>
      </c>
      <c r="G53" s="745" t="s">
        <v>671</v>
      </c>
      <c r="H53" s="557" t="s">
        <v>672</v>
      </c>
      <c r="I53" s="743"/>
      <c r="J53" s="743"/>
      <c r="K53" s="749"/>
      <c r="L53" s="749"/>
      <c r="M53" s="743" t="s">
        <v>670</v>
      </c>
      <c r="N53" s="485"/>
    </row>
    <row r="54" spans="1:14">
      <c r="A54" s="733"/>
      <c r="B54" s="733"/>
      <c r="C54" s="733"/>
      <c r="D54" s="732"/>
      <c r="E54" s="734"/>
      <c r="F54" s="732"/>
      <c r="G54" s="732"/>
      <c r="H54" s="558" t="s">
        <v>673</v>
      </c>
      <c r="I54" s="744"/>
      <c r="J54" s="744"/>
      <c r="K54" s="750"/>
      <c r="L54" s="750"/>
      <c r="M54" s="744"/>
      <c r="N54" s="485"/>
    </row>
    <row r="55" spans="1:14">
      <c r="A55" s="559">
        <v>600</v>
      </c>
      <c r="B55" s="560">
        <v>12143</v>
      </c>
      <c r="C55" s="560">
        <f>B55*H51</f>
        <v>9714.4</v>
      </c>
      <c r="D55" s="560">
        <f>C55*H52</f>
        <v>11365.847999999998</v>
      </c>
      <c r="E55" s="560">
        <f t="shared" ref="E55:E70" si="6">D55-C55</f>
        <v>1651.4479999999985</v>
      </c>
      <c r="F55" s="561">
        <v>0.7</v>
      </c>
      <c r="G55" s="562">
        <v>5.0000000000000001E-3</v>
      </c>
      <c r="H55" s="563">
        <v>12584</v>
      </c>
      <c r="I55" s="564">
        <v>2</v>
      </c>
      <c r="J55" s="565">
        <f t="shared" ref="J55:J70" si="7">A55*I55</f>
        <v>1200</v>
      </c>
      <c r="K55" s="557">
        <v>52</v>
      </c>
      <c r="L55" s="566">
        <f t="shared" ref="L55:L70" si="8">K55*0.7</f>
        <v>36.4</v>
      </c>
      <c r="M55" s="567">
        <f t="shared" ref="M55:M70" si="9">L55*H55</f>
        <v>458057.6</v>
      </c>
      <c r="N55" s="485"/>
    </row>
    <row r="56" spans="1:14">
      <c r="A56" s="568">
        <v>700</v>
      </c>
      <c r="B56" s="569">
        <v>13248</v>
      </c>
      <c r="C56" s="569">
        <f>B56*H51</f>
        <v>10598.400000000001</v>
      </c>
      <c r="D56" s="569">
        <f>C56*H52</f>
        <v>12400.128000000001</v>
      </c>
      <c r="E56" s="569">
        <f t="shared" si="6"/>
        <v>1801.7279999999992</v>
      </c>
      <c r="F56" s="570">
        <v>0.7</v>
      </c>
      <c r="G56" s="571">
        <v>5.0000000000000001E-3</v>
      </c>
      <c r="H56" s="572">
        <v>14682</v>
      </c>
      <c r="I56" s="573">
        <v>2</v>
      </c>
      <c r="J56" s="574">
        <f t="shared" si="7"/>
        <v>1400</v>
      </c>
      <c r="K56" s="558">
        <v>33</v>
      </c>
      <c r="L56" s="575">
        <f t="shared" si="8"/>
        <v>23.099999999999998</v>
      </c>
      <c r="M56" s="576">
        <f t="shared" si="9"/>
        <v>339154.19999999995</v>
      </c>
      <c r="N56" s="485"/>
    </row>
    <row r="57" spans="1:14">
      <c r="A57" s="559">
        <v>800</v>
      </c>
      <c r="B57" s="577">
        <v>14699</v>
      </c>
      <c r="C57" s="577">
        <f>B57*H51</f>
        <v>11759.2</v>
      </c>
      <c r="D57" s="577">
        <f>C57*H52</f>
        <v>13758.263999999999</v>
      </c>
      <c r="E57" s="577">
        <f t="shared" si="6"/>
        <v>1999.0639999999985</v>
      </c>
      <c r="F57" s="578">
        <v>0.7</v>
      </c>
      <c r="G57" s="579">
        <v>5.0000000000000001E-3</v>
      </c>
      <c r="H57" s="580">
        <v>16708</v>
      </c>
      <c r="I57" s="581">
        <v>2</v>
      </c>
      <c r="J57" s="582">
        <f t="shared" si="7"/>
        <v>1600</v>
      </c>
      <c r="K57" s="583">
        <v>24</v>
      </c>
      <c r="L57" s="584">
        <f t="shared" si="8"/>
        <v>16.799999999999997</v>
      </c>
      <c r="M57" s="585">
        <f t="shared" si="9"/>
        <v>280694.39999999997</v>
      </c>
      <c r="N57" s="485"/>
    </row>
    <row r="58" spans="1:14">
      <c r="A58" s="559">
        <v>900</v>
      </c>
      <c r="B58" s="577">
        <v>16205</v>
      </c>
      <c r="C58" s="577">
        <f>B58*H51</f>
        <v>12964</v>
      </c>
      <c r="D58" s="577">
        <f>C58*H52</f>
        <v>15167.88</v>
      </c>
      <c r="E58" s="577">
        <f t="shared" si="6"/>
        <v>2203.8799999999992</v>
      </c>
      <c r="F58" s="578">
        <v>0.7</v>
      </c>
      <c r="G58" s="579">
        <v>5.0000000000000001E-3</v>
      </c>
      <c r="H58" s="580">
        <v>18737</v>
      </c>
      <c r="I58" s="581">
        <v>2</v>
      </c>
      <c r="J58" s="582">
        <f t="shared" si="7"/>
        <v>1800</v>
      </c>
      <c r="K58" s="583">
        <v>14</v>
      </c>
      <c r="L58" s="584">
        <f t="shared" si="8"/>
        <v>9.7999999999999989</v>
      </c>
      <c r="M58" s="585">
        <f t="shared" si="9"/>
        <v>183622.59999999998</v>
      </c>
      <c r="N58" s="485"/>
    </row>
    <row r="59" spans="1:14">
      <c r="A59" s="586">
        <v>1000</v>
      </c>
      <c r="B59" s="560">
        <v>17464</v>
      </c>
      <c r="C59" s="560">
        <f>B59*H51</f>
        <v>13971.2</v>
      </c>
      <c r="D59" s="560">
        <f>C59*H52</f>
        <v>16346.304</v>
      </c>
      <c r="E59" s="560">
        <f t="shared" si="6"/>
        <v>2375.1039999999994</v>
      </c>
      <c r="F59" s="561">
        <v>0.7</v>
      </c>
      <c r="G59" s="562">
        <v>5.0000000000000001E-3</v>
      </c>
      <c r="H59" s="563">
        <v>20754</v>
      </c>
      <c r="I59" s="564">
        <v>2</v>
      </c>
      <c r="J59" s="565">
        <f t="shared" si="7"/>
        <v>2000</v>
      </c>
      <c r="K59" s="557">
        <v>14</v>
      </c>
      <c r="L59" s="566">
        <f t="shared" si="8"/>
        <v>9.7999999999999989</v>
      </c>
      <c r="M59" s="567">
        <f t="shared" si="9"/>
        <v>203389.19999999998</v>
      </c>
      <c r="N59" s="485"/>
    </row>
    <row r="60" spans="1:14">
      <c r="A60" s="568">
        <v>1250</v>
      </c>
      <c r="B60" s="569">
        <v>20862</v>
      </c>
      <c r="C60" s="569">
        <f>B60*H51</f>
        <v>16689.600000000002</v>
      </c>
      <c r="D60" s="569">
        <f>C60*H52</f>
        <v>19526.832000000002</v>
      </c>
      <c r="E60" s="569">
        <f t="shared" si="6"/>
        <v>2837.232</v>
      </c>
      <c r="F60" s="570">
        <v>0.7</v>
      </c>
      <c r="G60" s="571">
        <v>5.0000000000000001E-3</v>
      </c>
      <c r="H60" s="572">
        <v>26695</v>
      </c>
      <c r="I60" s="573">
        <v>2</v>
      </c>
      <c r="J60" s="574">
        <f t="shared" si="7"/>
        <v>2500</v>
      </c>
      <c r="K60" s="558">
        <v>12</v>
      </c>
      <c r="L60" s="575">
        <f t="shared" si="8"/>
        <v>8.3999999999999986</v>
      </c>
      <c r="M60" s="576">
        <f t="shared" si="9"/>
        <v>224237.99999999997</v>
      </c>
      <c r="N60" s="485"/>
    </row>
    <row r="61" spans="1:14">
      <c r="A61" s="559">
        <v>1500</v>
      </c>
      <c r="B61" s="577">
        <v>23898</v>
      </c>
      <c r="C61" s="577">
        <f>B61*H51</f>
        <v>19118.400000000001</v>
      </c>
      <c r="D61" s="577">
        <f>C61*H52</f>
        <v>22368.528000000002</v>
      </c>
      <c r="E61" s="577">
        <f t="shared" si="6"/>
        <v>3250.1280000000006</v>
      </c>
      <c r="F61" s="578">
        <v>0.7</v>
      </c>
      <c r="G61" s="579">
        <v>5.0000000000000001E-3</v>
      </c>
      <c r="H61" s="580">
        <v>31867</v>
      </c>
      <c r="I61" s="581">
        <v>2</v>
      </c>
      <c r="J61" s="582">
        <f t="shared" si="7"/>
        <v>3000</v>
      </c>
      <c r="K61" s="583">
        <v>12</v>
      </c>
      <c r="L61" s="584">
        <f t="shared" si="8"/>
        <v>8.3999999999999986</v>
      </c>
      <c r="M61" s="585">
        <f t="shared" si="9"/>
        <v>267682.79999999993</v>
      </c>
      <c r="N61" s="485"/>
    </row>
    <row r="62" spans="1:14">
      <c r="A62" s="559">
        <v>1750</v>
      </c>
      <c r="B62" s="577">
        <v>27276</v>
      </c>
      <c r="C62" s="577">
        <f>B62*H51</f>
        <v>21820.800000000003</v>
      </c>
      <c r="D62" s="577">
        <f>C62*H52</f>
        <v>25530.336000000003</v>
      </c>
      <c r="E62" s="587">
        <f t="shared" si="6"/>
        <v>3709.5360000000001</v>
      </c>
      <c r="F62" s="588">
        <v>0.7</v>
      </c>
      <c r="G62" s="589">
        <v>5.0000000000000001E-3</v>
      </c>
      <c r="H62" s="590">
        <v>37035</v>
      </c>
      <c r="I62" s="591">
        <v>2</v>
      </c>
      <c r="J62" s="582">
        <f t="shared" si="7"/>
        <v>3500</v>
      </c>
      <c r="K62" s="583">
        <v>11</v>
      </c>
      <c r="L62" s="584">
        <f t="shared" si="8"/>
        <v>7.6999999999999993</v>
      </c>
      <c r="M62" s="585">
        <f t="shared" si="9"/>
        <v>285169.5</v>
      </c>
      <c r="N62" s="485"/>
    </row>
    <row r="63" spans="1:14">
      <c r="A63" s="586">
        <v>2000</v>
      </c>
      <c r="B63" s="560">
        <v>30597</v>
      </c>
      <c r="C63" s="560">
        <f>B63*H51</f>
        <v>24477.600000000002</v>
      </c>
      <c r="D63" s="560">
        <f>C63*H52</f>
        <v>28638.792000000001</v>
      </c>
      <c r="E63" s="592">
        <f t="shared" si="6"/>
        <v>4161.1919999999991</v>
      </c>
      <c r="F63" s="593">
        <v>0.7</v>
      </c>
      <c r="G63" s="594">
        <v>5.0000000000000001E-3</v>
      </c>
      <c r="H63" s="595">
        <v>42355</v>
      </c>
      <c r="I63" s="596">
        <v>2</v>
      </c>
      <c r="J63" s="565">
        <f t="shared" si="7"/>
        <v>4000</v>
      </c>
      <c r="K63" s="557">
        <v>7</v>
      </c>
      <c r="L63" s="566">
        <f t="shared" si="8"/>
        <v>4.8999999999999995</v>
      </c>
      <c r="M63" s="567">
        <f t="shared" si="9"/>
        <v>207539.49999999997</v>
      </c>
      <c r="N63" s="485"/>
    </row>
    <row r="64" spans="1:14">
      <c r="A64" s="568">
        <v>2250</v>
      </c>
      <c r="B64" s="569">
        <v>33333</v>
      </c>
      <c r="C64" s="569">
        <f>B64*H51</f>
        <v>26666.400000000001</v>
      </c>
      <c r="D64" s="569">
        <f>C64*H52</f>
        <v>31199.687999999998</v>
      </c>
      <c r="E64" s="569">
        <f t="shared" si="6"/>
        <v>4533.2879999999968</v>
      </c>
      <c r="F64" s="570">
        <v>0.7</v>
      </c>
      <c r="G64" s="571">
        <v>5.0000000000000001E-3</v>
      </c>
      <c r="H64" s="572">
        <v>47468</v>
      </c>
      <c r="I64" s="573">
        <v>2</v>
      </c>
      <c r="J64" s="574">
        <f t="shared" si="7"/>
        <v>4500</v>
      </c>
      <c r="K64" s="558">
        <v>7</v>
      </c>
      <c r="L64" s="575">
        <f t="shared" si="8"/>
        <v>4.8999999999999995</v>
      </c>
      <c r="M64" s="576">
        <f t="shared" si="9"/>
        <v>232593.19999999998</v>
      </c>
      <c r="N64" s="485"/>
    </row>
    <row r="65" spans="1:14">
      <c r="A65" s="559">
        <v>2500</v>
      </c>
      <c r="B65" s="577">
        <v>36469</v>
      </c>
      <c r="C65" s="577">
        <f>B65*H51</f>
        <v>29175.200000000001</v>
      </c>
      <c r="D65" s="577">
        <f>C65*H52</f>
        <v>34134.983999999997</v>
      </c>
      <c r="E65" s="587">
        <f t="shared" si="6"/>
        <v>4959.783999999996</v>
      </c>
      <c r="F65" s="588">
        <v>0.7</v>
      </c>
      <c r="G65" s="589">
        <v>5.0000000000000001E-3</v>
      </c>
      <c r="H65" s="590">
        <v>52450</v>
      </c>
      <c r="I65" s="591">
        <v>2</v>
      </c>
      <c r="J65" s="582">
        <f t="shared" si="7"/>
        <v>5000</v>
      </c>
      <c r="K65" s="583">
        <v>5</v>
      </c>
      <c r="L65" s="584">
        <f t="shared" si="8"/>
        <v>3.5</v>
      </c>
      <c r="M65" s="585">
        <f t="shared" si="9"/>
        <v>183575</v>
      </c>
      <c r="N65" s="485"/>
    </row>
    <row r="66" spans="1:14">
      <c r="A66" s="559">
        <v>3000</v>
      </c>
      <c r="B66" s="577">
        <v>42639</v>
      </c>
      <c r="C66" s="577">
        <f>B66*H51</f>
        <v>34111.200000000004</v>
      </c>
      <c r="D66" s="577">
        <f>C66*H52</f>
        <v>39910.103999999999</v>
      </c>
      <c r="E66" s="577">
        <f t="shared" si="6"/>
        <v>5798.903999999995</v>
      </c>
      <c r="F66" s="578">
        <v>0.7</v>
      </c>
      <c r="G66" s="579">
        <v>5.0000000000000001E-3</v>
      </c>
      <c r="H66" s="580">
        <v>63071</v>
      </c>
      <c r="I66" s="581">
        <v>2</v>
      </c>
      <c r="J66" s="582">
        <f t="shared" si="7"/>
        <v>6000</v>
      </c>
      <c r="K66" s="583">
        <v>3</v>
      </c>
      <c r="L66" s="584">
        <f t="shared" si="8"/>
        <v>2.0999999999999996</v>
      </c>
      <c r="M66" s="585">
        <f t="shared" si="9"/>
        <v>132449.09999999998</v>
      </c>
      <c r="N66" s="485"/>
    </row>
    <row r="67" spans="1:14">
      <c r="A67" s="586">
        <v>3500</v>
      </c>
      <c r="B67" s="560">
        <v>47118</v>
      </c>
      <c r="C67" s="560">
        <f>B67*H51</f>
        <v>37694.400000000001</v>
      </c>
      <c r="D67" s="560">
        <f>C67*H52</f>
        <v>44102.447999999997</v>
      </c>
      <c r="E67" s="560">
        <f t="shared" si="6"/>
        <v>6408.0479999999952</v>
      </c>
      <c r="F67" s="561">
        <v>0.7</v>
      </c>
      <c r="G67" s="562">
        <v>5.0000000000000001E-3</v>
      </c>
      <c r="H67" s="563">
        <v>73392</v>
      </c>
      <c r="I67" s="564">
        <v>2</v>
      </c>
      <c r="J67" s="565">
        <f t="shared" si="7"/>
        <v>7000</v>
      </c>
      <c r="K67" s="557">
        <v>1</v>
      </c>
      <c r="L67" s="566">
        <f t="shared" si="8"/>
        <v>0.7</v>
      </c>
      <c r="M67" s="567">
        <f t="shared" si="9"/>
        <v>51374.399999999994</v>
      </c>
      <c r="N67" s="485"/>
    </row>
    <row r="68" spans="1:14">
      <c r="A68" s="568">
        <v>4000</v>
      </c>
      <c r="B68" s="569">
        <v>52605</v>
      </c>
      <c r="C68" s="569">
        <f>B68*H51</f>
        <v>42084</v>
      </c>
      <c r="D68" s="569">
        <f>C68*H52</f>
        <v>49238.28</v>
      </c>
      <c r="E68" s="569">
        <f t="shared" si="6"/>
        <v>7154.2799999999988</v>
      </c>
      <c r="F68" s="570">
        <v>0.7</v>
      </c>
      <c r="G68" s="571">
        <v>5.0000000000000001E-3</v>
      </c>
      <c r="H68" s="572">
        <v>83919</v>
      </c>
      <c r="I68" s="573">
        <v>2</v>
      </c>
      <c r="J68" s="574">
        <f t="shared" si="7"/>
        <v>8000</v>
      </c>
      <c r="K68" s="558">
        <v>3</v>
      </c>
      <c r="L68" s="575">
        <f t="shared" si="8"/>
        <v>2.0999999999999996</v>
      </c>
      <c r="M68" s="576">
        <f t="shared" si="9"/>
        <v>176229.89999999997</v>
      </c>
      <c r="N68" s="485"/>
    </row>
    <row r="69" spans="1:14">
      <c r="A69" s="586">
        <v>4500</v>
      </c>
      <c r="B69" s="560">
        <v>56692</v>
      </c>
      <c r="C69" s="560">
        <f>B69*H51</f>
        <v>45353.600000000006</v>
      </c>
      <c r="D69" s="560">
        <f>C69*H52</f>
        <v>53063.712000000007</v>
      </c>
      <c r="E69" s="560">
        <f t="shared" si="6"/>
        <v>7710.112000000001</v>
      </c>
      <c r="F69" s="561">
        <v>0.7</v>
      </c>
      <c r="G69" s="562">
        <v>5.0000000000000001E-3</v>
      </c>
      <c r="H69" s="563">
        <v>94213</v>
      </c>
      <c r="I69" s="597">
        <v>2</v>
      </c>
      <c r="J69" s="598">
        <f t="shared" si="7"/>
        <v>9000</v>
      </c>
      <c r="K69" s="557">
        <v>1</v>
      </c>
      <c r="L69" s="566">
        <f t="shared" si="8"/>
        <v>0.7</v>
      </c>
      <c r="M69" s="567">
        <f t="shared" si="9"/>
        <v>65949.099999999991</v>
      </c>
      <c r="N69" s="485"/>
    </row>
    <row r="70" spans="1:14">
      <c r="A70" s="568">
        <v>5000</v>
      </c>
      <c r="B70" s="569">
        <v>60516</v>
      </c>
      <c r="C70" s="569">
        <f>B70*H51</f>
        <v>48412.800000000003</v>
      </c>
      <c r="D70" s="569">
        <f>C70*H52</f>
        <v>56642.976000000002</v>
      </c>
      <c r="E70" s="569">
        <f t="shared" si="6"/>
        <v>8230.1759999999995</v>
      </c>
      <c r="F70" s="570">
        <v>0.7</v>
      </c>
      <c r="G70" s="571">
        <v>5.0000000000000001E-3</v>
      </c>
      <c r="H70" s="572">
        <v>104681</v>
      </c>
      <c r="I70" s="599">
        <v>2</v>
      </c>
      <c r="J70" s="600">
        <f t="shared" si="7"/>
        <v>10000</v>
      </c>
      <c r="K70" s="558">
        <v>1</v>
      </c>
      <c r="L70" s="575">
        <f t="shared" si="8"/>
        <v>0.7</v>
      </c>
      <c r="M70" s="576">
        <f t="shared" si="9"/>
        <v>73276.7</v>
      </c>
      <c r="N70" s="485"/>
    </row>
    <row r="71" spans="1:14">
      <c r="A71" s="485"/>
      <c r="B71" s="485"/>
      <c r="C71" s="485"/>
      <c r="D71" s="485"/>
      <c r="E71" s="485"/>
      <c r="F71" s="485"/>
      <c r="G71" s="485"/>
      <c r="H71" s="485"/>
      <c r="I71" s="485"/>
      <c r="J71" s="485"/>
      <c r="K71" s="601"/>
      <c r="L71" s="602"/>
      <c r="M71" s="603">
        <f>SUM(M55:M70)</f>
        <v>3364995.2</v>
      </c>
      <c r="N71" s="485"/>
    </row>
  </sheetData>
  <mergeCells count="19">
    <mergeCell ref="M52:M54"/>
    <mergeCell ref="F53:F54"/>
    <mergeCell ref="G53:G54"/>
    <mergeCell ref="F51:G51"/>
    <mergeCell ref="F52:G52"/>
    <mergeCell ref="I52:I54"/>
    <mergeCell ref="J52:J54"/>
    <mergeCell ref="K52:K54"/>
    <mergeCell ref="L52:L54"/>
    <mergeCell ref="B9:D9"/>
    <mergeCell ref="E9:G9"/>
    <mergeCell ref="H9:J9"/>
    <mergeCell ref="K9:M9"/>
    <mergeCell ref="A50:N50"/>
    <mergeCell ref="A51:A54"/>
    <mergeCell ref="B51:B54"/>
    <mergeCell ref="C51:C54"/>
    <mergeCell ref="D51:D54"/>
    <mergeCell ref="E51:E54"/>
  </mergeCells>
  <pageMargins left="0.75" right="0.75" top="1" bottom="1" header="0.5" footer="0.5"/>
  <pageSetup orientation="portrait" verticalDpi="0" r:id="rId1"/>
  <headerFooter alignWithMargins="0"/>
  <drawing r:id="rId2"/>
</worksheet>
</file>

<file path=xl/worksheets/sheet19.xml><?xml version="1.0" encoding="utf-8"?>
<worksheet xmlns="http://schemas.openxmlformats.org/spreadsheetml/2006/main" xmlns:r="http://schemas.openxmlformats.org/officeDocument/2006/relationships">
  <sheetPr codeName="Sheet22"/>
  <dimension ref="A1:I23"/>
  <sheetViews>
    <sheetView workbookViewId="0">
      <selection activeCell="D4" sqref="D4"/>
    </sheetView>
  </sheetViews>
  <sheetFormatPr defaultColWidth="8.85546875" defaultRowHeight="12.75"/>
  <cols>
    <col min="1" max="1" width="18" style="526" customWidth="1"/>
    <col min="2" max="2" width="12.7109375" style="526" customWidth="1"/>
    <col min="3" max="16384" width="8.85546875" style="526"/>
  </cols>
  <sheetData>
    <row r="1" spans="1:9">
      <c r="A1" s="328" t="s">
        <v>674</v>
      </c>
      <c r="B1" s="328" t="s">
        <v>675</v>
      </c>
      <c r="C1" s="328" t="s">
        <v>676</v>
      </c>
      <c r="D1" s="328"/>
      <c r="E1" s="328"/>
      <c r="F1" s="328"/>
      <c r="G1" s="328"/>
      <c r="H1" s="328"/>
      <c r="I1" s="328"/>
    </row>
    <row r="2" spans="1:9">
      <c r="A2" s="328" t="s">
        <v>677</v>
      </c>
      <c r="B2" s="328">
        <v>28</v>
      </c>
      <c r="C2" s="328">
        <v>26</v>
      </c>
      <c r="D2" s="328">
        <v>33</v>
      </c>
      <c r="E2" s="328">
        <v>29</v>
      </c>
      <c r="F2" s="328">
        <v>20</v>
      </c>
      <c r="G2" s="328"/>
      <c r="H2" s="328"/>
      <c r="I2" s="328"/>
    </row>
    <row r="3" spans="1:9">
      <c r="A3" s="328" t="s">
        <v>678</v>
      </c>
      <c r="B3" s="328" t="s">
        <v>679</v>
      </c>
      <c r="C3" s="328" t="s">
        <v>680</v>
      </c>
      <c r="D3" s="328" t="s">
        <v>681</v>
      </c>
      <c r="E3" s="328" t="s">
        <v>682</v>
      </c>
      <c r="F3" s="328" t="s">
        <v>683</v>
      </c>
      <c r="G3" s="328" t="s">
        <v>380</v>
      </c>
      <c r="H3" s="328" t="s">
        <v>684</v>
      </c>
      <c r="I3" s="328" t="s">
        <v>685</v>
      </c>
    </row>
    <row r="4" spans="1:9">
      <c r="A4" s="328" t="s">
        <v>686</v>
      </c>
      <c r="B4" s="333">
        <v>4082</v>
      </c>
      <c r="C4" s="333">
        <v>3997</v>
      </c>
      <c r="D4" s="333">
        <v>4377</v>
      </c>
      <c r="E4" s="333">
        <v>1582</v>
      </c>
      <c r="F4" s="333">
        <v>3829</v>
      </c>
      <c r="G4" s="333">
        <v>2283</v>
      </c>
      <c r="H4" s="333">
        <v>2745</v>
      </c>
      <c r="I4" s="604">
        <f>C20</f>
        <v>61.643249344886989</v>
      </c>
    </row>
    <row r="5" spans="1:9">
      <c r="A5" s="328" t="s">
        <v>687</v>
      </c>
      <c r="B5" s="333">
        <v>4910</v>
      </c>
      <c r="C5" s="333">
        <v>4634</v>
      </c>
      <c r="D5" s="333">
        <v>4140</v>
      </c>
      <c r="E5" s="333">
        <v>1944</v>
      </c>
      <c r="F5" s="333">
        <v>3949</v>
      </c>
      <c r="G5" s="333">
        <v>3043</v>
      </c>
      <c r="H5" s="333">
        <v>3391</v>
      </c>
      <c r="I5" s="604">
        <f>D20</f>
        <v>57.592284965585129</v>
      </c>
    </row>
    <row r="6" spans="1:9">
      <c r="A6" s="328" t="s">
        <v>688</v>
      </c>
      <c r="B6" s="333">
        <v>4873</v>
      </c>
      <c r="C6" s="333">
        <v>5481</v>
      </c>
      <c r="D6" s="333">
        <v>4854</v>
      </c>
      <c r="E6" s="333">
        <v>3025</v>
      </c>
      <c r="F6" s="333">
        <v>4927</v>
      </c>
      <c r="G6" s="333">
        <v>3530</v>
      </c>
      <c r="H6" s="333">
        <v>4067</v>
      </c>
      <c r="I6" s="604">
        <f>E20</f>
        <v>61.868731534537922</v>
      </c>
    </row>
    <row r="7" spans="1:9">
      <c r="A7" s="328" t="s">
        <v>689</v>
      </c>
      <c r="B7" s="333">
        <v>5853</v>
      </c>
      <c r="C7" s="333">
        <v>6741</v>
      </c>
      <c r="D7" s="333">
        <v>6698</v>
      </c>
      <c r="E7" s="333">
        <v>3763</v>
      </c>
      <c r="F7" s="333">
        <v>5524</v>
      </c>
      <c r="G7" s="333">
        <v>4732</v>
      </c>
      <c r="H7" s="333">
        <v>5329</v>
      </c>
      <c r="I7" s="604">
        <f>F20</f>
        <v>57.817767155236069</v>
      </c>
    </row>
    <row r="8" spans="1:9">
      <c r="A8" s="328" t="s">
        <v>690</v>
      </c>
      <c r="B8" s="333">
        <v>5868</v>
      </c>
      <c r="C8" s="333">
        <v>6669</v>
      </c>
      <c r="D8" s="333">
        <v>7362</v>
      </c>
      <c r="E8" s="333">
        <v>4170</v>
      </c>
      <c r="F8" s="333">
        <v>5055</v>
      </c>
      <c r="G8" s="333">
        <v>4174</v>
      </c>
      <c r="H8" s="333">
        <v>5200</v>
      </c>
      <c r="I8" s="604">
        <f>G20</f>
        <v>68.996142482792564</v>
      </c>
    </row>
    <row r="9" spans="1:9">
      <c r="A9" s="328" t="s">
        <v>691</v>
      </c>
      <c r="B9" s="333">
        <v>6474</v>
      </c>
      <c r="C9" s="333">
        <v>6975</v>
      </c>
      <c r="D9" s="333">
        <v>7114</v>
      </c>
      <c r="E9" s="333">
        <v>5611</v>
      </c>
      <c r="F9" s="333">
        <v>3711</v>
      </c>
      <c r="G9" s="333">
        <v>5396</v>
      </c>
      <c r="H9" s="333">
        <v>6132</v>
      </c>
      <c r="I9" s="604">
        <f>H20</f>
        <v>61.793570804654273</v>
      </c>
    </row>
    <row r="10" spans="1:9">
      <c r="A10" s="328" t="s">
        <v>692</v>
      </c>
      <c r="B10" s="333">
        <v>7495</v>
      </c>
      <c r="C10" s="333">
        <v>7255</v>
      </c>
      <c r="D10" s="333">
        <v>7750</v>
      </c>
      <c r="E10" s="333">
        <v>5934</v>
      </c>
      <c r="F10" s="333">
        <v>5260</v>
      </c>
      <c r="G10" s="333">
        <v>8157</v>
      </c>
      <c r="H10" s="333">
        <v>7186</v>
      </c>
      <c r="I10" s="604"/>
    </row>
    <row r="11" spans="1:9">
      <c r="A11" s="328" t="s">
        <v>693</v>
      </c>
      <c r="B11" s="333">
        <v>7693</v>
      </c>
      <c r="C11" s="333">
        <v>8294</v>
      </c>
      <c r="D11" s="333">
        <v>7198</v>
      </c>
      <c r="E11" s="333">
        <v>6859</v>
      </c>
      <c r="F11" s="333">
        <v>6240</v>
      </c>
      <c r="G11" s="333">
        <v>2601</v>
      </c>
      <c r="H11" s="333">
        <v>7436</v>
      </c>
      <c r="I11" s="604"/>
    </row>
    <row r="12" spans="1:9">
      <c r="A12" s="328" t="s">
        <v>694</v>
      </c>
      <c r="B12" s="333">
        <v>6333</v>
      </c>
      <c r="C12" s="333">
        <v>6748</v>
      </c>
      <c r="D12" s="333">
        <v>6465</v>
      </c>
      <c r="E12" s="333">
        <v>4332</v>
      </c>
      <c r="F12" s="333">
        <v>4584</v>
      </c>
      <c r="G12" s="333">
        <v>3678</v>
      </c>
      <c r="H12" s="333">
        <v>5083</v>
      </c>
      <c r="I12" s="328"/>
    </row>
    <row r="13" spans="1:9">
      <c r="A13" s="328"/>
      <c r="B13" s="328"/>
      <c r="C13" s="328"/>
      <c r="D13" s="328"/>
      <c r="E13" s="328"/>
      <c r="F13" s="328"/>
      <c r="G13" s="328"/>
      <c r="H13" s="328"/>
      <c r="I13" s="328"/>
    </row>
    <row r="14" spans="1:9">
      <c r="A14" s="328" t="s">
        <v>674</v>
      </c>
      <c r="B14" s="328" t="s">
        <v>695</v>
      </c>
      <c r="C14" s="328" t="s">
        <v>696</v>
      </c>
      <c r="D14" s="328"/>
      <c r="E14" s="328"/>
      <c r="F14" s="328"/>
      <c r="G14" s="328"/>
      <c r="H14" s="328"/>
      <c r="I14" s="328"/>
    </row>
    <row r="15" spans="1:9">
      <c r="A15" s="328" t="s">
        <v>697</v>
      </c>
      <c r="B15" s="328" t="s">
        <v>698</v>
      </c>
      <c r="C15" s="328" t="s">
        <v>699</v>
      </c>
      <c r="D15" s="328"/>
      <c r="E15" s="328"/>
      <c r="F15" s="328"/>
      <c r="G15" s="328"/>
      <c r="H15" s="328"/>
      <c r="I15" s="328"/>
    </row>
    <row r="16" spans="1:9" ht="25.5" customHeight="1">
      <c r="A16" s="605" t="s">
        <v>700</v>
      </c>
      <c r="B16" s="605" t="s">
        <v>701</v>
      </c>
      <c r="C16" s="605" t="s">
        <v>686</v>
      </c>
      <c r="D16" s="605" t="s">
        <v>687</v>
      </c>
      <c r="E16" s="605" t="s">
        <v>688</v>
      </c>
      <c r="F16" s="605" t="s">
        <v>689</v>
      </c>
      <c r="G16" s="605" t="s">
        <v>690</v>
      </c>
      <c r="H16" s="605" t="s">
        <v>702</v>
      </c>
      <c r="I16" s="328"/>
    </row>
    <row r="17" spans="1:9">
      <c r="A17" s="606" t="s">
        <v>703</v>
      </c>
      <c r="B17" s="607">
        <f>(LN(20)/LN(40)*40)</f>
        <v>32.483927011635693</v>
      </c>
      <c r="C17" s="606">
        <v>0.42</v>
      </c>
      <c r="D17" s="606">
        <v>0.48</v>
      </c>
      <c r="E17" s="606">
        <v>0.39</v>
      </c>
      <c r="F17" s="606">
        <v>0.45</v>
      </c>
      <c r="G17" s="606">
        <v>0.24</v>
      </c>
      <c r="H17" s="606">
        <v>0.4</v>
      </c>
      <c r="I17" s="328"/>
    </row>
    <row r="18" spans="1:9">
      <c r="A18" s="328" t="s">
        <v>704</v>
      </c>
      <c r="B18" s="328">
        <f>(120-40)/2+40</f>
        <v>80</v>
      </c>
      <c r="C18" s="606">
        <v>0.54</v>
      </c>
      <c r="D18" s="606">
        <v>0.51</v>
      </c>
      <c r="E18" s="606">
        <v>0.6</v>
      </c>
      <c r="F18" s="606">
        <v>0.54</v>
      </c>
      <c r="G18" s="606">
        <v>0.75</v>
      </c>
      <c r="H18" s="606">
        <v>0.57999999999999996</v>
      </c>
      <c r="I18" s="328"/>
    </row>
    <row r="19" spans="1:9">
      <c r="A19" s="606" t="s">
        <v>705</v>
      </c>
      <c r="B19" s="328">
        <v>120</v>
      </c>
      <c r="C19" s="606">
        <v>0.04</v>
      </c>
      <c r="D19" s="606">
        <v>0.01</v>
      </c>
      <c r="E19" s="606">
        <v>0.01</v>
      </c>
      <c r="F19" s="606">
        <v>0</v>
      </c>
      <c r="G19" s="606">
        <v>0.01</v>
      </c>
      <c r="H19" s="606">
        <v>0.02</v>
      </c>
      <c r="I19" s="328"/>
    </row>
    <row r="20" spans="1:9">
      <c r="A20" s="328" t="s">
        <v>706</v>
      </c>
      <c r="B20" s="328"/>
      <c r="C20" s="608">
        <f t="shared" ref="C20:H20" si="0">C17*$B$17+C18*$B$18+C19*$B$19</f>
        <v>61.643249344886989</v>
      </c>
      <c r="D20" s="608">
        <f t="shared" si="0"/>
        <v>57.592284965585129</v>
      </c>
      <c r="E20" s="608">
        <f t="shared" si="0"/>
        <v>61.868731534537922</v>
      </c>
      <c r="F20" s="608">
        <f t="shared" si="0"/>
        <v>57.817767155236069</v>
      </c>
      <c r="G20" s="608">
        <f t="shared" si="0"/>
        <v>68.996142482792564</v>
      </c>
      <c r="H20" s="608">
        <f t="shared" si="0"/>
        <v>61.793570804654273</v>
      </c>
      <c r="I20" s="328"/>
    </row>
    <row r="23" spans="1:9">
      <c r="B23" s="343"/>
    </row>
  </sheetData>
  <pageMargins left="0.75" right="0.75" top="1" bottom="1" header="0.5" footer="0.5"/>
  <headerFooter alignWithMargins="0"/>
  <drawing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19</vt:i4>
      </vt:variant>
      <vt:variant>
        <vt:lpstr>Named Ranges</vt:lpstr>
      </vt:variant>
      <vt:variant>
        <vt:i4>2</vt:i4>
      </vt:variant>
    </vt:vector>
  </HeadingPairs>
  <TitlesOfParts>
    <vt:vector size="21" baseType="lpstr">
      <vt:lpstr>7PSourceSummary</vt:lpstr>
      <vt:lpstr>forRPM</vt:lpstr>
      <vt:lpstr>SC-New</vt:lpstr>
      <vt:lpstr>SC-NR</vt:lpstr>
      <vt:lpstr>M_Input_New_Out</vt:lpstr>
      <vt:lpstr>M_Input_NR_Out</vt:lpstr>
      <vt:lpstr>M_Input_New</vt:lpstr>
      <vt:lpstr>M_Input_NR</vt:lpstr>
      <vt:lpstr>MMap</vt:lpstr>
      <vt:lpstr>Savings &amp; Cost</vt:lpstr>
      <vt:lpstr>CommercialSummary</vt:lpstr>
      <vt:lpstr>SavingsData&amp;Analysis-Com</vt:lpstr>
      <vt:lpstr>SavingsData&amp;Analysis-Ind</vt:lpstr>
      <vt:lpstr>CommercialCBSAData</vt:lpstr>
      <vt:lpstr>Motor Efficiencies</vt:lpstr>
      <vt:lpstr>Data Sources</vt:lpstr>
      <vt:lpstr>Lifetime - Ind</vt:lpstr>
      <vt:lpstr>CostData&amp;Analysis</vt:lpstr>
      <vt:lpstr>DOE Motor Study Data</vt:lpstr>
      <vt:lpstr>MeasureOutputN</vt:lpstr>
      <vt:lpstr>MeasureOutputR</vt:lpstr>
    </vt:vector>
  </TitlesOfParts>
  <Company>Northwest Power and Conservation Council</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Kevin Smit</dc:creator>
  <cp:lastModifiedBy>Kevin Smit</cp:lastModifiedBy>
  <dcterms:created xsi:type="dcterms:W3CDTF">2014-10-09T18:33:40Z</dcterms:created>
  <dcterms:modified xsi:type="dcterms:W3CDTF">2015-03-19T16:28:25Z</dcterms:modified>
</cp:coreProperties>
</file>