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60" windowWidth="19815" windowHeight="6810" activeTab="2"/>
  </bookViews>
  <sheets>
    <sheet name="7PSourceSummary" sheetId="1" r:id="rId1"/>
    <sheet name="forRPM" sheetId="11" r:id="rId2"/>
    <sheet name="SC-Retro" sheetId="6" r:id="rId3"/>
    <sheet name="Measure InputOutput_Out" sheetId="10" r:id="rId4"/>
    <sheet name="Measure InputOutput" sheetId="3" r:id="rId5"/>
    <sheet name="Savings and Cost" sheetId="7" r:id="rId6"/>
    <sheet name="Data" sheetId="9" r:id="rId7"/>
  </sheets>
  <externalReferences>
    <externalReference r:id="rId8"/>
    <externalReference r:id="rId9"/>
    <externalReference r:id="rId10"/>
    <externalReference r:id="rId11"/>
    <externalReference r:id="rId12"/>
  </externalReferences>
  <definedNames>
    <definedName name="BLDGTYP" localSheetId="2">[1]APPLIC!$C$11:$U$11</definedName>
    <definedName name="MeasureOutput">'Measure InputOutput'!$A$76:$AL$80</definedName>
    <definedName name="MeasureOutputN">[2]M_Input_Out!$A$4:$AM$21</definedName>
    <definedName name="MeasureOutputR">'Measure InputOutput_Out'!$A$4:$AM$4</definedName>
    <definedName name="OutputRange">'[3]ProCost 6th Plan Inputs'!$G$58</definedName>
    <definedName name="OutSCurve">'Measure InputOutput'!$A$48:$AL$75</definedName>
    <definedName name="Population">'[4]Pop Forecast (Base Case)'!$B$5:$BC$10</definedName>
  </definedNames>
  <calcPr calcId="125725"/>
</workbook>
</file>

<file path=xl/calcChain.xml><?xml version="1.0" encoding="utf-8"?>
<calcChain xmlns="http://schemas.openxmlformats.org/spreadsheetml/2006/main">
  <c r="D9" i="6"/>
  <c r="D8"/>
  <c r="C9"/>
  <c r="E11" s="1"/>
  <c r="E85" s="1"/>
  <c r="B16"/>
  <c r="E16" s="1"/>
  <c r="F53" i="9"/>
  <c r="C8" i="7"/>
  <c r="C12" s="1"/>
  <c r="C8" i="3" s="1"/>
  <c r="F48" i="9"/>
  <c r="E8" i="7"/>
  <c r="B38" i="6"/>
  <c r="B3" i="11"/>
  <c r="C3"/>
  <c r="A3" s="1"/>
  <c r="A9" i="6"/>
  <c r="E3" i="11" s="1"/>
  <c r="AD2"/>
  <c r="AC2"/>
  <c r="AB2"/>
  <c r="AA2"/>
  <c r="Z2"/>
  <c r="Y2"/>
  <c r="X2"/>
  <c r="W2"/>
  <c r="V2"/>
  <c r="U2"/>
  <c r="T2"/>
  <c r="S2"/>
  <c r="R2"/>
  <c r="Q2"/>
  <c r="P2"/>
  <c r="O2"/>
  <c r="N2"/>
  <c r="M2"/>
  <c r="L2"/>
  <c r="K2"/>
  <c r="D120" i="6"/>
  <c r="D119"/>
  <c r="A38"/>
  <c r="L37" i="9"/>
  <c r="M37"/>
  <c r="N37"/>
  <c r="L38"/>
  <c r="M38"/>
  <c r="N38"/>
  <c r="L39"/>
  <c r="M39"/>
  <c r="N39"/>
  <c r="L40"/>
  <c r="M40"/>
  <c r="N40"/>
  <c r="L41"/>
  <c r="M41"/>
  <c r="N41"/>
  <c r="L42"/>
  <c r="M42"/>
  <c r="N42"/>
  <c r="L43"/>
  <c r="M43"/>
  <c r="N43"/>
  <c r="L44"/>
  <c r="M44"/>
  <c r="N44"/>
  <c r="L45"/>
  <c r="M45"/>
  <c r="N45"/>
  <c r="L46"/>
  <c r="M46"/>
  <c r="N46"/>
  <c r="J37"/>
  <c r="J38"/>
  <c r="J39"/>
  <c r="J40"/>
  <c r="J41"/>
  <c r="J42"/>
  <c r="J43"/>
  <c r="J44"/>
  <c r="J45"/>
  <c r="J46"/>
  <c r="J36"/>
  <c r="N36"/>
  <c r="M36"/>
  <c r="L36"/>
  <c r="I46"/>
  <c r="I45"/>
  <c r="I44"/>
  <c r="I43"/>
  <c r="I42"/>
  <c r="I41"/>
  <c r="I40"/>
  <c r="I39"/>
  <c r="I38"/>
  <c r="I37"/>
  <c r="I36"/>
  <c r="E26"/>
  <c r="J26"/>
  <c r="L17"/>
  <c r="H15"/>
  <c r="H16"/>
  <c r="I16"/>
  <c r="J16"/>
  <c r="H17"/>
  <c r="I17"/>
  <c r="J17"/>
  <c r="H18"/>
  <c r="I18"/>
  <c r="J18"/>
  <c r="H19"/>
  <c r="H20"/>
  <c r="I20"/>
  <c r="J20"/>
  <c r="H21"/>
  <c r="I21"/>
  <c r="J21"/>
  <c r="H22"/>
  <c r="I22"/>
  <c r="J22"/>
  <c r="H23"/>
  <c r="H24"/>
  <c r="I24"/>
  <c r="J24"/>
  <c r="H14"/>
  <c r="I14"/>
  <c r="J14"/>
  <c r="I15"/>
  <c r="J15"/>
  <c r="I19"/>
  <c r="J19"/>
  <c r="I23"/>
  <c r="J23"/>
  <c r="D31"/>
  <c r="D29"/>
  <c r="D30"/>
  <c r="D32"/>
  <c r="D7"/>
  <c r="D6"/>
  <c r="D38" i="6"/>
  <c r="J3" i="11" s="1"/>
  <c r="E12" i="7"/>
  <c r="E8" i="3" s="1"/>
  <c r="D12" i="7"/>
  <c r="G10" i="6"/>
  <c r="F10"/>
  <c r="H10"/>
  <c r="I10"/>
  <c r="J10"/>
  <c r="K10"/>
  <c r="Y85"/>
  <c r="Y84"/>
  <c r="L10"/>
  <c r="M10"/>
  <c r="N10"/>
  <c r="D8" i="3"/>
  <c r="O10" i="6"/>
  <c r="P10"/>
  <c r="Q10"/>
  <c r="R10"/>
  <c r="D84"/>
  <c r="C35"/>
  <c r="S10"/>
  <c r="C29"/>
  <c r="C25"/>
  <c r="D25"/>
  <c r="C21"/>
  <c r="B2" i="3"/>
  <c r="T10" i="6"/>
  <c r="U10"/>
  <c r="V10"/>
  <c r="W10"/>
  <c r="X10"/>
  <c r="E48" l="1"/>
  <c r="E36"/>
  <c r="E47" s="1"/>
  <c r="E84" s="1"/>
  <c r="E37"/>
  <c r="E12"/>
  <c r="E25"/>
  <c r="F11"/>
  <c r="H3" i="11"/>
  <c r="G3"/>
  <c r="AY3"/>
  <c r="AS3"/>
  <c r="BA3"/>
  <c r="AW3"/>
  <c r="F3"/>
  <c r="AO3"/>
  <c r="BC3"/>
  <c r="AI3"/>
  <c r="AP3"/>
  <c r="AT3"/>
  <c r="AH3"/>
  <c r="AQ3"/>
  <c r="AX3"/>
  <c r="BB3"/>
  <c r="AL3"/>
  <c r="AN3"/>
  <c r="AV3"/>
  <c r="AR3"/>
  <c r="AU3"/>
  <c r="AJ3"/>
  <c r="AM3"/>
  <c r="BD3"/>
  <c r="AK3"/>
  <c r="AG3"/>
  <c r="AF3"/>
  <c r="AZ3"/>
  <c r="F85" i="6" l="1"/>
  <c r="F37"/>
  <c r="F25"/>
  <c r="F36"/>
  <c r="F47" s="1"/>
  <c r="F84" s="1"/>
  <c r="F48"/>
  <c r="G11"/>
  <c r="F12"/>
  <c r="G25" l="1"/>
  <c r="G37"/>
  <c r="G85"/>
  <c r="G12"/>
  <c r="G36"/>
  <c r="G47" s="1"/>
  <c r="G84" s="1"/>
  <c r="H11"/>
  <c r="G48"/>
  <c r="H37" l="1"/>
  <c r="H85"/>
  <c r="H12"/>
  <c r="I11"/>
  <c r="H48"/>
  <c r="H25"/>
  <c r="H36"/>
  <c r="H47" s="1"/>
  <c r="H84" s="1"/>
  <c r="I85" l="1"/>
  <c r="I25"/>
  <c r="I12"/>
  <c r="I37"/>
  <c r="I36"/>
  <c r="I47" s="1"/>
  <c r="I84" s="1"/>
  <c r="J11"/>
  <c r="I48"/>
  <c r="J37" l="1"/>
  <c r="J36"/>
  <c r="J47" s="1"/>
  <c r="J84" s="1"/>
  <c r="J85"/>
  <c r="J25"/>
  <c r="K11"/>
  <c r="J48"/>
  <c r="J12"/>
  <c r="K37" l="1"/>
  <c r="K85"/>
  <c r="K36"/>
  <c r="K47" s="1"/>
  <c r="K84" s="1"/>
  <c r="L11"/>
  <c r="K48"/>
  <c r="K25"/>
  <c r="K12"/>
  <c r="L37" l="1"/>
  <c r="L48"/>
  <c r="M11"/>
  <c r="L12"/>
  <c r="L36"/>
  <c r="L47" s="1"/>
  <c r="L84" s="1"/>
  <c r="L85"/>
  <c r="L25"/>
  <c r="M48" l="1"/>
  <c r="M25"/>
  <c r="M37"/>
  <c r="N11"/>
  <c r="M12"/>
  <c r="M36"/>
  <c r="M47" s="1"/>
  <c r="M84" s="1"/>
  <c r="M85"/>
  <c r="N48" l="1"/>
  <c r="N12"/>
  <c r="N37"/>
  <c r="O11"/>
  <c r="N36"/>
  <c r="N47" s="1"/>
  <c r="N84" s="1"/>
  <c r="N25"/>
  <c r="N85"/>
  <c r="O48" l="1"/>
  <c r="O25"/>
  <c r="O12"/>
  <c r="O37"/>
  <c r="O36"/>
  <c r="O47" s="1"/>
  <c r="O84" s="1"/>
  <c r="P11"/>
  <c r="O85"/>
  <c r="P37" l="1"/>
  <c r="P36"/>
  <c r="P47" s="1"/>
  <c r="P84" s="1"/>
  <c r="Q11"/>
  <c r="P12"/>
  <c r="P85"/>
  <c r="P48"/>
  <c r="P25"/>
  <c r="Q85" l="1"/>
  <c r="Q48"/>
  <c r="Q25"/>
  <c r="Q36"/>
  <c r="Q47" s="1"/>
  <c r="Q84" s="1"/>
  <c r="Q12"/>
  <c r="Q37"/>
  <c r="R11"/>
  <c r="R85" l="1"/>
  <c r="R12"/>
  <c r="R37"/>
  <c r="S11"/>
  <c r="R36"/>
  <c r="R47" s="1"/>
  <c r="R84" s="1"/>
  <c r="R25"/>
  <c r="R48"/>
  <c r="S85" l="1"/>
  <c r="S37"/>
  <c r="S36"/>
  <c r="S47" s="1"/>
  <c r="S84" s="1"/>
  <c r="T11"/>
  <c r="S48"/>
  <c r="S25"/>
  <c r="S12"/>
  <c r="T37" l="1"/>
  <c r="T48"/>
  <c r="U11"/>
  <c r="T36"/>
  <c r="T47" s="1"/>
  <c r="T84" s="1"/>
  <c r="T85"/>
  <c r="T25"/>
  <c r="T12"/>
  <c r="U85" l="1"/>
  <c r="U48"/>
  <c r="U25"/>
  <c r="U36"/>
  <c r="U47" s="1"/>
  <c r="U84" s="1"/>
  <c r="U12"/>
  <c r="U37"/>
  <c r="V11"/>
  <c r="V48" l="1"/>
  <c r="V12"/>
  <c r="V36"/>
  <c r="V47" s="1"/>
  <c r="V84" s="1"/>
  <c r="V25"/>
  <c r="V37"/>
  <c r="W11"/>
  <c r="V85"/>
  <c r="W48" l="1"/>
  <c r="W25"/>
  <c r="W12"/>
  <c r="W37"/>
  <c r="W36"/>
  <c r="W47" s="1"/>
  <c r="W84" s="1"/>
  <c r="X11"/>
  <c r="W85"/>
  <c r="X37" l="1"/>
  <c r="X36"/>
  <c r="X47" s="1"/>
  <c r="X84" s="1"/>
  <c r="X12"/>
  <c r="X25"/>
  <c r="X85"/>
  <c r="X48"/>
  <c r="F13" l="1"/>
  <c r="G13"/>
  <c r="H13"/>
  <c r="I13"/>
  <c r="J13"/>
  <c r="J14" s="1"/>
  <c r="K13"/>
  <c r="L13"/>
  <c r="M13"/>
  <c r="N13"/>
  <c r="N14" s="1"/>
  <c r="O13"/>
  <c r="P13"/>
  <c r="Q13"/>
  <c r="R13"/>
  <c r="R14" s="1"/>
  <c r="S13"/>
  <c r="T13"/>
  <c r="U13"/>
  <c r="V13"/>
  <c r="V14" s="1"/>
  <c r="W13"/>
  <c r="X13"/>
  <c r="E13"/>
  <c r="U14" l="1"/>
  <c r="Q14"/>
  <c r="M14"/>
  <c r="I14"/>
  <c r="W14"/>
  <c r="O14"/>
  <c r="G14"/>
  <c r="X14"/>
  <c r="T14"/>
  <c r="P14"/>
  <c r="L14"/>
  <c r="H14"/>
  <c r="S14"/>
  <c r="K14"/>
  <c r="F14"/>
  <c r="F16" s="1"/>
  <c r="G16" s="1"/>
  <c r="H16" l="1"/>
  <c r="I16" s="1"/>
  <c r="J16" s="1"/>
  <c r="K16" s="1"/>
  <c r="L16" s="1"/>
  <c r="M16" s="1"/>
  <c r="N16" s="1"/>
  <c r="O16" s="1"/>
  <c r="P16" s="1"/>
  <c r="Q16" s="1"/>
  <c r="R16" s="1"/>
  <c r="S16" s="1"/>
  <c r="T16" s="1"/>
  <c r="U16" s="1"/>
  <c r="V16" s="1"/>
  <c r="W16" s="1"/>
  <c r="X16" s="1"/>
  <c r="A22" l="1"/>
  <c r="E22" l="1"/>
  <c r="E26" s="1"/>
  <c r="F22"/>
  <c r="G22"/>
  <c r="H22"/>
  <c r="H26" s="1"/>
  <c r="I22"/>
  <c r="J22"/>
  <c r="K22"/>
  <c r="L22"/>
  <c r="L26" s="1"/>
  <c r="M22"/>
  <c r="N22"/>
  <c r="O22"/>
  <c r="O26" s="1"/>
  <c r="P22"/>
  <c r="Q22"/>
  <c r="Q26" s="1"/>
  <c r="R22"/>
  <c r="S22"/>
  <c r="T22"/>
  <c r="U22"/>
  <c r="U26" s="1"/>
  <c r="U38" s="1"/>
  <c r="V22"/>
  <c r="W22"/>
  <c r="W26" s="1"/>
  <c r="X22"/>
  <c r="Y26"/>
  <c r="Y38" s="1"/>
  <c r="Y52" l="1"/>
  <c r="Y53"/>
  <c r="Y51"/>
  <c r="Y57"/>
  <c r="Y56"/>
  <c r="Y49"/>
  <c r="Y86" s="1"/>
  <c r="Y58"/>
  <c r="Y95" s="1"/>
  <c r="Y50"/>
  <c r="Y55"/>
  <c r="Y54"/>
  <c r="Y91" s="1"/>
  <c r="U50"/>
  <c r="U56"/>
  <c r="U57"/>
  <c r="U94" s="1"/>
  <c r="U51"/>
  <c r="U54"/>
  <c r="U52"/>
  <c r="U58"/>
  <c r="U95" s="1"/>
  <c r="U55"/>
  <c r="U49"/>
  <c r="U86" s="1"/>
  <c r="U53"/>
  <c r="U90" s="1"/>
  <c r="AE3" i="11"/>
  <c r="Y60" i="6"/>
  <c r="Y77"/>
  <c r="Y59"/>
  <c r="Y64"/>
  <c r="Y69"/>
  <c r="Y66"/>
  <c r="Y75"/>
  <c r="Y79"/>
  <c r="Y73"/>
  <c r="Y71"/>
  <c r="Y78"/>
  <c r="Y65"/>
  <c r="Y74"/>
  <c r="Y111" s="1"/>
  <c r="Y68"/>
  <c r="Y70"/>
  <c r="Y62"/>
  <c r="Y63"/>
  <c r="Y67"/>
  <c r="Y104" s="1"/>
  <c r="Y80"/>
  <c r="Y61"/>
  <c r="Y72"/>
  <c r="Y76"/>
  <c r="Y113" s="1"/>
  <c r="Q38"/>
  <c r="M23"/>
  <c r="M26"/>
  <c r="I23"/>
  <c r="I26"/>
  <c r="J23"/>
  <c r="E30"/>
  <c r="E38"/>
  <c r="V23"/>
  <c r="W23"/>
  <c r="V26"/>
  <c r="R23"/>
  <c r="R26"/>
  <c r="N23"/>
  <c r="O23"/>
  <c r="N26"/>
  <c r="K23"/>
  <c r="J26"/>
  <c r="F23"/>
  <c r="F26"/>
  <c r="W38"/>
  <c r="S23"/>
  <c r="S26"/>
  <c r="O30"/>
  <c r="O38"/>
  <c r="L23"/>
  <c r="K26"/>
  <c r="G23"/>
  <c r="G26"/>
  <c r="H30" s="1"/>
  <c r="H23"/>
  <c r="X23"/>
  <c r="X26"/>
  <c r="T23"/>
  <c r="U23"/>
  <c r="T26"/>
  <c r="U30" s="1"/>
  <c r="P23"/>
  <c r="Q23"/>
  <c r="P26"/>
  <c r="L30"/>
  <c r="L38"/>
  <c r="H38"/>
  <c r="Y92" l="1"/>
  <c r="U91"/>
  <c r="Y88"/>
  <c r="U89"/>
  <c r="Y87"/>
  <c r="U93"/>
  <c r="Y93"/>
  <c r="Y89"/>
  <c r="U92"/>
  <c r="U88"/>
  <c r="Y90"/>
  <c r="L50"/>
  <c r="L57"/>
  <c r="L52"/>
  <c r="L51"/>
  <c r="L58"/>
  <c r="L49"/>
  <c r="L86" s="1"/>
  <c r="L55"/>
  <c r="L56"/>
  <c r="L53"/>
  <c r="L54"/>
  <c r="E54"/>
  <c r="E57"/>
  <c r="E50"/>
  <c r="E58"/>
  <c r="E55"/>
  <c r="E92" s="1"/>
  <c r="E51"/>
  <c r="E56"/>
  <c r="E52"/>
  <c r="E53"/>
  <c r="E49"/>
  <c r="E86" s="1"/>
  <c r="H53"/>
  <c r="H57"/>
  <c r="H56"/>
  <c r="H51"/>
  <c r="H55"/>
  <c r="H54"/>
  <c r="H58"/>
  <c r="H52"/>
  <c r="H89" s="1"/>
  <c r="H50"/>
  <c r="H49"/>
  <c r="H86" s="1"/>
  <c r="O56"/>
  <c r="O55"/>
  <c r="O49"/>
  <c r="O86" s="1"/>
  <c r="O57"/>
  <c r="O54"/>
  <c r="O58"/>
  <c r="O50"/>
  <c r="O87" s="1"/>
  <c r="O53"/>
  <c r="O51"/>
  <c r="O52"/>
  <c r="W49"/>
  <c r="W86" s="1"/>
  <c r="W50"/>
  <c r="W54"/>
  <c r="W53"/>
  <c r="W55"/>
  <c r="W56"/>
  <c r="W52"/>
  <c r="W51"/>
  <c r="W58"/>
  <c r="W57"/>
  <c r="W94" s="1"/>
  <c r="Q49"/>
  <c r="Q86" s="1"/>
  <c r="Q51"/>
  <c r="Q54"/>
  <c r="Q52"/>
  <c r="Q53"/>
  <c r="Q55"/>
  <c r="Q56"/>
  <c r="Q57"/>
  <c r="Q58"/>
  <c r="Q50"/>
  <c r="U87"/>
  <c r="Y96"/>
  <c r="Y94"/>
  <c r="Y98"/>
  <c r="Y116"/>
  <c r="Y107"/>
  <c r="Y115"/>
  <c r="P38"/>
  <c r="P30"/>
  <c r="V38"/>
  <c r="V30"/>
  <c r="M38"/>
  <c r="M30"/>
  <c r="AA3" i="11"/>
  <c r="U64" i="6"/>
  <c r="U73"/>
  <c r="U62"/>
  <c r="U74"/>
  <c r="U79"/>
  <c r="U75"/>
  <c r="U59"/>
  <c r="U96" s="1"/>
  <c r="U70"/>
  <c r="U80"/>
  <c r="U63"/>
  <c r="U72"/>
  <c r="U71"/>
  <c r="U108" s="1"/>
  <c r="U61"/>
  <c r="U67"/>
  <c r="U76"/>
  <c r="U69"/>
  <c r="U65"/>
  <c r="U102" s="1"/>
  <c r="U68"/>
  <c r="U105" s="1"/>
  <c r="U77"/>
  <c r="U114" s="1"/>
  <c r="U78"/>
  <c r="U60"/>
  <c r="U66"/>
  <c r="Y102"/>
  <c r="Y101"/>
  <c r="T30"/>
  <c r="T38"/>
  <c r="K38"/>
  <c r="K30"/>
  <c r="S38"/>
  <c r="S30"/>
  <c r="F30"/>
  <c r="F38"/>
  <c r="N30"/>
  <c r="N38"/>
  <c r="E61"/>
  <c r="E76"/>
  <c r="E62"/>
  <c r="E67"/>
  <c r="E73"/>
  <c r="E78"/>
  <c r="K3" i="11"/>
  <c r="E70" i="6"/>
  <c r="E72"/>
  <c r="E75"/>
  <c r="E79"/>
  <c r="E64"/>
  <c r="E69"/>
  <c r="E68"/>
  <c r="E71"/>
  <c r="E65"/>
  <c r="E102" s="1"/>
  <c r="E80"/>
  <c r="E63"/>
  <c r="E77"/>
  <c r="E59"/>
  <c r="E66"/>
  <c r="E74"/>
  <c r="E60"/>
  <c r="W3" i="11"/>
  <c r="Q72" i="6"/>
  <c r="Q75"/>
  <c r="Q63"/>
  <c r="Q79"/>
  <c r="Q71"/>
  <c r="Q73"/>
  <c r="Q59"/>
  <c r="Q96" s="1"/>
  <c r="Q69"/>
  <c r="Q74"/>
  <c r="Q70"/>
  <c r="Q78"/>
  <c r="Q67"/>
  <c r="Q61"/>
  <c r="Q64"/>
  <c r="Q80"/>
  <c r="Q66"/>
  <c r="Q76"/>
  <c r="Q68"/>
  <c r="Q60"/>
  <c r="Q97" s="1"/>
  <c r="Q62"/>
  <c r="Q77"/>
  <c r="Q114" s="1"/>
  <c r="Q65"/>
  <c r="Q102" s="1"/>
  <c r="Y99"/>
  <c r="Y109"/>
  <c r="Y100"/>
  <c r="Y110"/>
  <c r="Y106"/>
  <c r="Y97"/>
  <c r="L70"/>
  <c r="L65"/>
  <c r="L59"/>
  <c r="R3" i="11"/>
  <c r="L61" i="6"/>
  <c r="L72"/>
  <c r="L80"/>
  <c r="L67"/>
  <c r="L79"/>
  <c r="L60"/>
  <c r="L78"/>
  <c r="L62"/>
  <c r="L75"/>
  <c r="L76"/>
  <c r="L66"/>
  <c r="L74"/>
  <c r="L64"/>
  <c r="L69"/>
  <c r="L68"/>
  <c r="L77"/>
  <c r="L73"/>
  <c r="L63"/>
  <c r="L71"/>
  <c r="X38"/>
  <c r="X30"/>
  <c r="AC3" i="11"/>
  <c r="W76" i="6"/>
  <c r="W61"/>
  <c r="W66"/>
  <c r="W80"/>
  <c r="W68"/>
  <c r="W70"/>
  <c r="W62"/>
  <c r="W75"/>
  <c r="W72"/>
  <c r="W77"/>
  <c r="W74"/>
  <c r="W69"/>
  <c r="W67"/>
  <c r="W60"/>
  <c r="W63"/>
  <c r="W64"/>
  <c r="W79"/>
  <c r="W71"/>
  <c r="W108" s="1"/>
  <c r="W59"/>
  <c r="W96" s="1"/>
  <c r="W73"/>
  <c r="W78"/>
  <c r="W65"/>
  <c r="R38"/>
  <c r="R30"/>
  <c r="I38"/>
  <c r="I30"/>
  <c r="Q30"/>
  <c r="Y105"/>
  <c r="Y108"/>
  <c r="Y103"/>
  <c r="Y114"/>
  <c r="H79"/>
  <c r="H72"/>
  <c r="H63"/>
  <c r="H64"/>
  <c r="H60"/>
  <c r="H66"/>
  <c r="H62"/>
  <c r="N3" i="11"/>
  <c r="H74" i="6"/>
  <c r="H77"/>
  <c r="H78"/>
  <c r="H68"/>
  <c r="H69"/>
  <c r="H76"/>
  <c r="H71"/>
  <c r="H80"/>
  <c r="H61"/>
  <c r="H98" s="1"/>
  <c r="H75"/>
  <c r="H70"/>
  <c r="H73"/>
  <c r="H65"/>
  <c r="H59"/>
  <c r="H96" s="1"/>
  <c r="H67"/>
  <c r="G38"/>
  <c r="G30"/>
  <c r="U3" i="11"/>
  <c r="O69" i="6"/>
  <c r="O76"/>
  <c r="O72"/>
  <c r="O59"/>
  <c r="O65"/>
  <c r="O67"/>
  <c r="O71"/>
  <c r="O79"/>
  <c r="O64"/>
  <c r="O63"/>
  <c r="O62"/>
  <c r="O80"/>
  <c r="O73"/>
  <c r="O78"/>
  <c r="O74"/>
  <c r="O75"/>
  <c r="O77"/>
  <c r="O61"/>
  <c r="O68"/>
  <c r="O70"/>
  <c r="O66"/>
  <c r="O103" s="1"/>
  <c r="O60"/>
  <c r="J38"/>
  <c r="J30"/>
  <c r="Y117"/>
  <c r="Y82"/>
  <c r="W30"/>
  <c r="Y112"/>
  <c r="H95" l="1"/>
  <c r="E96"/>
  <c r="W88"/>
  <c r="L90"/>
  <c r="W95"/>
  <c r="W92"/>
  <c r="H87"/>
  <c r="H92"/>
  <c r="E93"/>
  <c r="L95"/>
  <c r="L87"/>
  <c r="Q87"/>
  <c r="Q92"/>
  <c r="W90"/>
  <c r="O89"/>
  <c r="O95"/>
  <c r="O92"/>
  <c r="H88"/>
  <c r="E88"/>
  <c r="E94"/>
  <c r="L93"/>
  <c r="L88"/>
  <c r="O94"/>
  <c r="H94"/>
  <c r="X51"/>
  <c r="X50"/>
  <c r="X49"/>
  <c r="X86" s="1"/>
  <c r="X58"/>
  <c r="X52"/>
  <c r="X89" s="1"/>
  <c r="X55"/>
  <c r="X53"/>
  <c r="X57"/>
  <c r="X56"/>
  <c r="X54"/>
  <c r="K49"/>
  <c r="K86" s="1"/>
  <c r="K54"/>
  <c r="K58"/>
  <c r="K52"/>
  <c r="K57"/>
  <c r="K55"/>
  <c r="K92" s="1"/>
  <c r="K51"/>
  <c r="K56"/>
  <c r="K50"/>
  <c r="K87" s="1"/>
  <c r="K53"/>
  <c r="F50"/>
  <c r="F58"/>
  <c r="F53"/>
  <c r="F57"/>
  <c r="F49"/>
  <c r="F86" s="1"/>
  <c r="F51"/>
  <c r="F55"/>
  <c r="F56"/>
  <c r="F54"/>
  <c r="F52"/>
  <c r="F89" s="1"/>
  <c r="V55"/>
  <c r="V50"/>
  <c r="V58"/>
  <c r="V51"/>
  <c r="V56"/>
  <c r="V93" s="1"/>
  <c r="V57"/>
  <c r="V53"/>
  <c r="V52"/>
  <c r="V89" s="1"/>
  <c r="V49"/>
  <c r="V86" s="1"/>
  <c r="V54"/>
  <c r="Q88"/>
  <c r="Q93"/>
  <c r="H90"/>
  <c r="Q94"/>
  <c r="Q89"/>
  <c r="W93"/>
  <c r="W87"/>
  <c r="O90"/>
  <c r="H91"/>
  <c r="E89"/>
  <c r="E95"/>
  <c r="L91"/>
  <c r="L94"/>
  <c r="N51"/>
  <c r="N55"/>
  <c r="N49"/>
  <c r="N86" s="1"/>
  <c r="N50"/>
  <c r="N52"/>
  <c r="N89" s="1"/>
  <c r="N57"/>
  <c r="N53"/>
  <c r="N54"/>
  <c r="N56"/>
  <c r="N58"/>
  <c r="N95" s="1"/>
  <c r="T49"/>
  <c r="T86" s="1"/>
  <c r="T55"/>
  <c r="T57"/>
  <c r="T52"/>
  <c r="T51"/>
  <c r="T58"/>
  <c r="T53"/>
  <c r="T56"/>
  <c r="T50"/>
  <c r="T87" s="1"/>
  <c r="T54"/>
  <c r="M56"/>
  <c r="M50"/>
  <c r="M57"/>
  <c r="M52"/>
  <c r="M53"/>
  <c r="M49"/>
  <c r="M86" s="1"/>
  <c r="M58"/>
  <c r="M95" s="1"/>
  <c r="M51"/>
  <c r="M55"/>
  <c r="M54"/>
  <c r="P49"/>
  <c r="P86" s="1"/>
  <c r="P52"/>
  <c r="P58"/>
  <c r="P57"/>
  <c r="P54"/>
  <c r="P56"/>
  <c r="P51"/>
  <c r="P50"/>
  <c r="P55"/>
  <c r="P92" s="1"/>
  <c r="P53"/>
  <c r="P90" s="1"/>
  <c r="G58"/>
  <c r="G54"/>
  <c r="G56"/>
  <c r="G50"/>
  <c r="G52"/>
  <c r="G57"/>
  <c r="G49"/>
  <c r="G86" s="1"/>
  <c r="G55"/>
  <c r="G51"/>
  <c r="R58"/>
  <c r="R50"/>
  <c r="R49"/>
  <c r="R86" s="1"/>
  <c r="R54"/>
  <c r="R51"/>
  <c r="R55"/>
  <c r="R52"/>
  <c r="R53"/>
  <c r="R57"/>
  <c r="R56"/>
  <c r="R93" s="1"/>
  <c r="J54"/>
  <c r="J51"/>
  <c r="J52"/>
  <c r="J58"/>
  <c r="J50"/>
  <c r="J57"/>
  <c r="J53"/>
  <c r="J90" s="1"/>
  <c r="J55"/>
  <c r="J49"/>
  <c r="J86" s="1"/>
  <c r="J56"/>
  <c r="I55"/>
  <c r="I54"/>
  <c r="I50"/>
  <c r="I49"/>
  <c r="I86" s="1"/>
  <c r="I52"/>
  <c r="I57"/>
  <c r="I53"/>
  <c r="I51"/>
  <c r="I56"/>
  <c r="I93" s="1"/>
  <c r="I58"/>
  <c r="I95" s="1"/>
  <c r="S57"/>
  <c r="S54"/>
  <c r="S58"/>
  <c r="S52"/>
  <c r="S50"/>
  <c r="S49"/>
  <c r="S86" s="1"/>
  <c r="S55"/>
  <c r="S56"/>
  <c r="S53"/>
  <c r="S51"/>
  <c r="Q91"/>
  <c r="Q90"/>
  <c r="E87"/>
  <c r="O96"/>
  <c r="L96"/>
  <c r="Q95"/>
  <c r="W89"/>
  <c r="W91"/>
  <c r="O88"/>
  <c r="O91"/>
  <c r="O93"/>
  <c r="H93"/>
  <c r="E90"/>
  <c r="E91"/>
  <c r="L92"/>
  <c r="L89"/>
  <c r="E114"/>
  <c r="E116"/>
  <c r="W100"/>
  <c r="E101"/>
  <c r="U100"/>
  <c r="U112"/>
  <c r="H102"/>
  <c r="H106"/>
  <c r="Y120"/>
  <c r="Q110"/>
  <c r="O116"/>
  <c r="W104"/>
  <c r="L108"/>
  <c r="Q115"/>
  <c r="Y39"/>
  <c r="O107"/>
  <c r="W115"/>
  <c r="L105"/>
  <c r="O112"/>
  <c r="H112"/>
  <c r="H103"/>
  <c r="H109"/>
  <c r="W109"/>
  <c r="W113"/>
  <c r="L103"/>
  <c r="L115"/>
  <c r="Q100"/>
  <c r="E107"/>
  <c r="E104"/>
  <c r="U103"/>
  <c r="U110"/>
  <c r="W116"/>
  <c r="O114"/>
  <c r="O110"/>
  <c r="O101"/>
  <c r="H107"/>
  <c r="H99"/>
  <c r="W102"/>
  <c r="W97"/>
  <c r="W107"/>
  <c r="L114"/>
  <c r="L111"/>
  <c r="L99"/>
  <c r="Q99"/>
  <c r="Q103"/>
  <c r="Q106"/>
  <c r="E106"/>
  <c r="E109"/>
  <c r="E98"/>
  <c r="U109"/>
  <c r="U99"/>
  <c r="O99"/>
  <c r="H111"/>
  <c r="W101"/>
  <c r="W112"/>
  <c r="L113"/>
  <c r="L102"/>
  <c r="Q112"/>
  <c r="O3" i="11"/>
  <c r="I59" i="6"/>
  <c r="I79"/>
  <c r="I72"/>
  <c r="I61"/>
  <c r="I66"/>
  <c r="I68"/>
  <c r="I75"/>
  <c r="I62"/>
  <c r="I70"/>
  <c r="I64"/>
  <c r="I73"/>
  <c r="I110" s="1"/>
  <c r="I78"/>
  <c r="I80"/>
  <c r="I71"/>
  <c r="I74"/>
  <c r="I111" s="1"/>
  <c r="I76"/>
  <c r="I77"/>
  <c r="I69"/>
  <c r="I106" s="1"/>
  <c r="I60"/>
  <c r="I65"/>
  <c r="I67"/>
  <c r="I104" s="1"/>
  <c r="I63"/>
  <c r="H113"/>
  <c r="L82"/>
  <c r="L117"/>
  <c r="M80"/>
  <c r="M74"/>
  <c r="M64"/>
  <c r="M66"/>
  <c r="M67"/>
  <c r="M72"/>
  <c r="M79"/>
  <c r="M60"/>
  <c r="M73"/>
  <c r="M62"/>
  <c r="M77"/>
  <c r="M70"/>
  <c r="M65"/>
  <c r="M78"/>
  <c r="M68"/>
  <c r="M71"/>
  <c r="M108" s="1"/>
  <c r="M61"/>
  <c r="M59"/>
  <c r="M96" s="1"/>
  <c r="M76"/>
  <c r="M75"/>
  <c r="S3" i="11"/>
  <c r="M69" i="6"/>
  <c r="M63"/>
  <c r="V3" i="11"/>
  <c r="P61" i="6"/>
  <c r="P71"/>
  <c r="P70"/>
  <c r="P68"/>
  <c r="P77"/>
  <c r="P63"/>
  <c r="P80"/>
  <c r="P65"/>
  <c r="P67"/>
  <c r="P60"/>
  <c r="P76"/>
  <c r="P64"/>
  <c r="P69"/>
  <c r="P59"/>
  <c r="P96" s="1"/>
  <c r="P62"/>
  <c r="P66"/>
  <c r="P103" s="1"/>
  <c r="P74"/>
  <c r="P75"/>
  <c r="P73"/>
  <c r="P78"/>
  <c r="P72"/>
  <c r="P79"/>
  <c r="X75"/>
  <c r="X78"/>
  <c r="X69"/>
  <c r="X76"/>
  <c r="X72"/>
  <c r="X66"/>
  <c r="X71"/>
  <c r="X65"/>
  <c r="X61"/>
  <c r="X68"/>
  <c r="X67"/>
  <c r="X74"/>
  <c r="X63"/>
  <c r="X77"/>
  <c r="X73"/>
  <c r="X59"/>
  <c r="X96" s="1"/>
  <c r="X64"/>
  <c r="X101" s="1"/>
  <c r="X79"/>
  <c r="X116" s="1"/>
  <c r="X60"/>
  <c r="X80"/>
  <c r="X62"/>
  <c r="X99" s="1"/>
  <c r="AD3" i="11"/>
  <c r="X70" i="6"/>
  <c r="X107" s="1"/>
  <c r="E82"/>
  <c r="E117"/>
  <c r="Q3" i="11"/>
  <c r="K63" i="6"/>
  <c r="K72"/>
  <c r="K79"/>
  <c r="K71"/>
  <c r="K80"/>
  <c r="K68"/>
  <c r="K59"/>
  <c r="K96" s="1"/>
  <c r="K73"/>
  <c r="K66"/>
  <c r="K64"/>
  <c r="K77"/>
  <c r="K60"/>
  <c r="K67"/>
  <c r="K104" s="1"/>
  <c r="K74"/>
  <c r="K69"/>
  <c r="K62"/>
  <c r="K61"/>
  <c r="K76"/>
  <c r="K65"/>
  <c r="K75"/>
  <c r="K78"/>
  <c r="K70"/>
  <c r="G53"/>
  <c r="G66"/>
  <c r="G65"/>
  <c r="G76"/>
  <c r="G63"/>
  <c r="G80"/>
  <c r="G70"/>
  <c r="G74"/>
  <c r="G68"/>
  <c r="G60"/>
  <c r="G75"/>
  <c r="G71"/>
  <c r="G69"/>
  <c r="G79"/>
  <c r="G59"/>
  <c r="G73"/>
  <c r="G67"/>
  <c r="M3" i="11"/>
  <c r="G78" i="6"/>
  <c r="G77"/>
  <c r="G114" s="1"/>
  <c r="G61"/>
  <c r="G72"/>
  <c r="G64"/>
  <c r="G62"/>
  <c r="H117"/>
  <c r="H82"/>
  <c r="R63"/>
  <c r="R69"/>
  <c r="R76"/>
  <c r="R78"/>
  <c r="R59"/>
  <c r="R96" s="1"/>
  <c r="R70"/>
  <c r="R107" s="1"/>
  <c r="R64"/>
  <c r="R65"/>
  <c r="R61"/>
  <c r="R75"/>
  <c r="R72"/>
  <c r="R71"/>
  <c r="R73"/>
  <c r="R80"/>
  <c r="R62"/>
  <c r="X3" i="11"/>
  <c r="R77" i="6"/>
  <c r="R68"/>
  <c r="R67"/>
  <c r="R60"/>
  <c r="R74"/>
  <c r="R111" s="1"/>
  <c r="R79"/>
  <c r="R66"/>
  <c r="F64"/>
  <c r="F78"/>
  <c r="F75"/>
  <c r="F79"/>
  <c r="F63"/>
  <c r="F71"/>
  <c r="F59"/>
  <c r="F96" s="1"/>
  <c r="F61"/>
  <c r="F66"/>
  <c r="F80"/>
  <c r="F68"/>
  <c r="F69"/>
  <c r="L3" i="11"/>
  <c r="F60" i="6"/>
  <c r="F67"/>
  <c r="F73"/>
  <c r="F62"/>
  <c r="F76"/>
  <c r="F65"/>
  <c r="F72"/>
  <c r="F77"/>
  <c r="F74"/>
  <c r="F70"/>
  <c r="AB3" i="11"/>
  <c r="V59" i="6"/>
  <c r="V73"/>
  <c r="V71"/>
  <c r="V79"/>
  <c r="V76"/>
  <c r="V64"/>
  <c r="V80"/>
  <c r="V77"/>
  <c r="V70"/>
  <c r="V65"/>
  <c r="V102" s="1"/>
  <c r="V74"/>
  <c r="V67"/>
  <c r="V61"/>
  <c r="V62"/>
  <c r="V68"/>
  <c r="V63"/>
  <c r="V60"/>
  <c r="V97" s="1"/>
  <c r="V69"/>
  <c r="V72"/>
  <c r="V109" s="1"/>
  <c r="V75"/>
  <c r="V66"/>
  <c r="V78"/>
  <c r="H114"/>
  <c r="U104"/>
  <c r="O102"/>
  <c r="H104"/>
  <c r="H108"/>
  <c r="H115"/>
  <c r="H100"/>
  <c r="W114"/>
  <c r="W98"/>
  <c r="L104"/>
  <c r="Q104"/>
  <c r="Q116"/>
  <c r="E103"/>
  <c r="E110"/>
  <c r="U113"/>
  <c r="O97"/>
  <c r="O98"/>
  <c r="O115"/>
  <c r="O100"/>
  <c r="O104"/>
  <c r="O113"/>
  <c r="H110"/>
  <c r="H105"/>
  <c r="H101"/>
  <c r="W111"/>
  <c r="W99"/>
  <c r="W103"/>
  <c r="L110"/>
  <c r="L101"/>
  <c r="L112"/>
  <c r="L116"/>
  <c r="L98"/>
  <c r="L107"/>
  <c r="Q113"/>
  <c r="Q98"/>
  <c r="Q111"/>
  <c r="Q108"/>
  <c r="Q109"/>
  <c r="E111"/>
  <c r="E100"/>
  <c r="E105"/>
  <c r="E112"/>
  <c r="E115"/>
  <c r="E113"/>
  <c r="U115"/>
  <c r="U106"/>
  <c r="U107"/>
  <c r="U111"/>
  <c r="O82"/>
  <c r="O117"/>
  <c r="Q117"/>
  <c r="Q82"/>
  <c r="T3" i="11"/>
  <c r="N75" i="6"/>
  <c r="N68"/>
  <c r="N67"/>
  <c r="N72"/>
  <c r="N71"/>
  <c r="N66"/>
  <c r="N70"/>
  <c r="N60"/>
  <c r="N61"/>
  <c r="N62"/>
  <c r="N78"/>
  <c r="N59"/>
  <c r="N76"/>
  <c r="N113" s="1"/>
  <c r="N79"/>
  <c r="N73"/>
  <c r="N77"/>
  <c r="N64"/>
  <c r="N69"/>
  <c r="N106" s="1"/>
  <c r="N63"/>
  <c r="N65"/>
  <c r="N74"/>
  <c r="N80"/>
  <c r="Z3" i="11"/>
  <c r="T79" i="6"/>
  <c r="T66"/>
  <c r="T65"/>
  <c r="T78"/>
  <c r="T74"/>
  <c r="T64"/>
  <c r="T60"/>
  <c r="T71"/>
  <c r="T61"/>
  <c r="T73"/>
  <c r="T59"/>
  <c r="T75"/>
  <c r="T69"/>
  <c r="T63"/>
  <c r="T77"/>
  <c r="T76"/>
  <c r="T68"/>
  <c r="T62"/>
  <c r="T70"/>
  <c r="T80"/>
  <c r="T72"/>
  <c r="T67"/>
  <c r="T104" s="1"/>
  <c r="P3" i="11"/>
  <c r="J70" i="6"/>
  <c r="J65"/>
  <c r="J76"/>
  <c r="J63"/>
  <c r="J60"/>
  <c r="J67"/>
  <c r="J79"/>
  <c r="J64"/>
  <c r="J101" s="1"/>
  <c r="J75"/>
  <c r="J74"/>
  <c r="J78"/>
  <c r="J68"/>
  <c r="J62"/>
  <c r="J80"/>
  <c r="J73"/>
  <c r="J71"/>
  <c r="J72"/>
  <c r="J69"/>
  <c r="J66"/>
  <c r="J61"/>
  <c r="J77"/>
  <c r="J59"/>
  <c r="J96" s="1"/>
  <c r="O106"/>
  <c r="O105"/>
  <c r="W82"/>
  <c r="W117"/>
  <c r="Y3" i="11"/>
  <c r="S64" i="6"/>
  <c r="S65"/>
  <c r="S63"/>
  <c r="S66"/>
  <c r="S69"/>
  <c r="S76"/>
  <c r="S70"/>
  <c r="S59"/>
  <c r="S62"/>
  <c r="S77"/>
  <c r="S80"/>
  <c r="S73"/>
  <c r="S78"/>
  <c r="S61"/>
  <c r="S71"/>
  <c r="S108" s="1"/>
  <c r="S67"/>
  <c r="S104" s="1"/>
  <c r="S74"/>
  <c r="S72"/>
  <c r="S75"/>
  <c r="S79"/>
  <c r="S68"/>
  <c r="S60"/>
  <c r="U82"/>
  <c r="U117"/>
  <c r="W105"/>
  <c r="O111"/>
  <c r="O108"/>
  <c r="O109"/>
  <c r="H97"/>
  <c r="H116"/>
  <c r="W110"/>
  <c r="W106"/>
  <c r="L100"/>
  <c r="L106"/>
  <c r="L97"/>
  <c r="L109"/>
  <c r="Q105"/>
  <c r="Q101"/>
  <c r="Q107"/>
  <c r="E97"/>
  <c r="E108"/>
  <c r="E99"/>
  <c r="U97"/>
  <c r="U98"/>
  <c r="U116"/>
  <c r="U101"/>
  <c r="S96" l="1"/>
  <c r="G106"/>
  <c r="I99"/>
  <c r="I96"/>
  <c r="J93"/>
  <c r="V88"/>
  <c r="K93"/>
  <c r="S95"/>
  <c r="T93"/>
  <c r="M94"/>
  <c r="N90"/>
  <c r="K90"/>
  <c r="S90"/>
  <c r="S87"/>
  <c r="S94"/>
  <c r="I87"/>
  <c r="G87"/>
  <c r="P93"/>
  <c r="P89"/>
  <c r="T91"/>
  <c r="T95"/>
  <c r="N91"/>
  <c r="N87"/>
  <c r="V90"/>
  <c r="V95"/>
  <c r="X93"/>
  <c r="X88"/>
  <c r="G96"/>
  <c r="S92"/>
  <c r="I89"/>
  <c r="I92"/>
  <c r="J89"/>
  <c r="R94"/>
  <c r="R88"/>
  <c r="G94"/>
  <c r="P87"/>
  <c r="P94"/>
  <c r="M91"/>
  <c r="T89"/>
  <c r="N94"/>
  <c r="N92"/>
  <c r="F92"/>
  <c r="F90"/>
  <c r="X90"/>
  <c r="I91"/>
  <c r="I90"/>
  <c r="G93"/>
  <c r="G92"/>
  <c r="G89"/>
  <c r="G88"/>
  <c r="J87"/>
  <c r="J91"/>
  <c r="R89"/>
  <c r="M88"/>
  <c r="M89"/>
  <c r="T92"/>
  <c r="F91"/>
  <c r="F87"/>
  <c r="K88"/>
  <c r="T96"/>
  <c r="V96"/>
  <c r="S88"/>
  <c r="S91"/>
  <c r="I88"/>
  <c r="J94"/>
  <c r="J88"/>
  <c r="R90"/>
  <c r="R91"/>
  <c r="G95"/>
  <c r="P88"/>
  <c r="P95"/>
  <c r="M92"/>
  <c r="M90"/>
  <c r="M93"/>
  <c r="T90"/>
  <c r="T94"/>
  <c r="N93"/>
  <c r="N88"/>
  <c r="F88"/>
  <c r="F95"/>
  <c r="K89"/>
  <c r="X91"/>
  <c r="X92"/>
  <c r="X87"/>
  <c r="K95"/>
  <c r="K94"/>
  <c r="V92"/>
  <c r="V91"/>
  <c r="R95"/>
  <c r="M87"/>
  <c r="N96"/>
  <c r="S93"/>
  <c r="S89"/>
  <c r="I94"/>
  <c r="J92"/>
  <c r="J95"/>
  <c r="R92"/>
  <c r="R87"/>
  <c r="P91"/>
  <c r="T88"/>
  <c r="V94"/>
  <c r="V87"/>
  <c r="F93"/>
  <c r="F94"/>
  <c r="K91"/>
  <c r="X94"/>
  <c r="X95"/>
  <c r="I113"/>
  <c r="S114"/>
  <c r="O119"/>
  <c r="U119"/>
  <c r="L119"/>
  <c r="W119"/>
  <c r="T113"/>
  <c r="H119"/>
  <c r="J105"/>
  <c r="T107"/>
  <c r="N103"/>
  <c r="Q119"/>
  <c r="V105"/>
  <c r="R105"/>
  <c r="G99"/>
  <c r="G108"/>
  <c r="K107"/>
  <c r="K101"/>
  <c r="P108"/>
  <c r="M106"/>
  <c r="M115"/>
  <c r="I102"/>
  <c r="E119"/>
  <c r="E120" s="1"/>
  <c r="S105"/>
  <c r="S111"/>
  <c r="T102"/>
  <c r="N99"/>
  <c r="V113"/>
  <c r="F99"/>
  <c r="R102"/>
  <c r="K97"/>
  <c r="P115"/>
  <c r="S97"/>
  <c r="S109"/>
  <c r="S113"/>
  <c r="J114"/>
  <c r="J112"/>
  <c r="J97"/>
  <c r="J107"/>
  <c r="T112"/>
  <c r="N110"/>
  <c r="N115"/>
  <c r="V115"/>
  <c r="V101"/>
  <c r="F111"/>
  <c r="R114"/>
  <c r="R110"/>
  <c r="G101"/>
  <c r="G107"/>
  <c r="K115"/>
  <c r="K103"/>
  <c r="X110"/>
  <c r="P111"/>
  <c r="P114"/>
  <c r="M102"/>
  <c r="X102"/>
  <c r="X113"/>
  <c r="P100"/>
  <c r="J109"/>
  <c r="T108"/>
  <c r="N100"/>
  <c r="N107"/>
  <c r="N104"/>
  <c r="V99"/>
  <c r="F115"/>
  <c r="R98"/>
  <c r="K98"/>
  <c r="X104"/>
  <c r="P106"/>
  <c r="M98"/>
  <c r="M104"/>
  <c r="I108"/>
  <c r="S102"/>
  <c r="J99"/>
  <c r="F102"/>
  <c r="F104"/>
  <c r="F112"/>
  <c r="R116"/>
  <c r="R112"/>
  <c r="G110"/>
  <c r="G113"/>
  <c r="K113"/>
  <c r="K111"/>
  <c r="K105"/>
  <c r="K109"/>
  <c r="P116"/>
  <c r="P112"/>
  <c r="M99"/>
  <c r="M109"/>
  <c r="I97"/>
  <c r="V111"/>
  <c r="V108"/>
  <c r="J103"/>
  <c r="T99"/>
  <c r="T110"/>
  <c r="N98"/>
  <c r="I115"/>
  <c r="I98"/>
  <c r="T82"/>
  <c r="T117"/>
  <c r="T116"/>
  <c r="T115"/>
  <c r="V117"/>
  <c r="V82"/>
  <c r="R82"/>
  <c r="R117"/>
  <c r="X117"/>
  <c r="X82"/>
  <c r="X112"/>
  <c r="X111"/>
  <c r="S117"/>
  <c r="S82"/>
  <c r="S101"/>
  <c r="S100"/>
  <c r="J82"/>
  <c r="J117"/>
  <c r="F107"/>
  <c r="F106"/>
  <c r="R100"/>
  <c r="R99"/>
  <c r="G91"/>
  <c r="G90"/>
  <c r="P82"/>
  <c r="P117"/>
  <c r="I82"/>
  <c r="I117"/>
  <c r="S98"/>
  <c r="F105"/>
  <c r="R106"/>
  <c r="G111"/>
  <c r="P97"/>
  <c r="S112"/>
  <c r="S107"/>
  <c r="J106"/>
  <c r="J111"/>
  <c r="J104"/>
  <c r="J102"/>
  <c r="T109"/>
  <c r="T105"/>
  <c r="T106"/>
  <c r="T98"/>
  <c r="T111"/>
  <c r="N102"/>
  <c r="N114"/>
  <c r="N97"/>
  <c r="N109"/>
  <c r="V112"/>
  <c r="V100"/>
  <c r="V104"/>
  <c r="V114"/>
  <c r="V116"/>
  <c r="F109"/>
  <c r="F110"/>
  <c r="F98"/>
  <c r="F116"/>
  <c r="R103"/>
  <c r="R104"/>
  <c r="R109"/>
  <c r="R101"/>
  <c r="R113"/>
  <c r="G98"/>
  <c r="G104"/>
  <c r="G105"/>
  <c r="G100"/>
  <c r="K102"/>
  <c r="K106"/>
  <c r="K114"/>
  <c r="K116"/>
  <c r="X100"/>
  <c r="X98"/>
  <c r="X109"/>
  <c r="P110"/>
  <c r="P99"/>
  <c r="P113"/>
  <c r="P107"/>
  <c r="M100"/>
  <c r="M113"/>
  <c r="M105"/>
  <c r="M114"/>
  <c r="M116"/>
  <c r="M101"/>
  <c r="I114"/>
  <c r="I107"/>
  <c r="I103"/>
  <c r="G82"/>
  <c r="G117"/>
  <c r="X115"/>
  <c r="X114"/>
  <c r="S116"/>
  <c r="S110"/>
  <c r="S103"/>
  <c r="J110"/>
  <c r="J115"/>
  <c r="J116"/>
  <c r="J113"/>
  <c r="T100"/>
  <c r="T101"/>
  <c r="T103"/>
  <c r="N111"/>
  <c r="N101"/>
  <c r="N108"/>
  <c r="N112"/>
  <c r="V103"/>
  <c r="V98"/>
  <c r="V107"/>
  <c r="F114"/>
  <c r="F103"/>
  <c r="F100"/>
  <c r="F101"/>
  <c r="R97"/>
  <c r="R108"/>
  <c r="R115"/>
  <c r="G109"/>
  <c r="G116"/>
  <c r="G97"/>
  <c r="G103"/>
  <c r="K112"/>
  <c r="K99"/>
  <c r="K110"/>
  <c r="K108"/>
  <c r="X105"/>
  <c r="X103"/>
  <c r="P101"/>
  <c r="P102"/>
  <c r="P105"/>
  <c r="M112"/>
  <c r="M107"/>
  <c r="M97"/>
  <c r="M103"/>
  <c r="I100"/>
  <c r="I101"/>
  <c r="I105"/>
  <c r="I116"/>
  <c r="N82"/>
  <c r="N117"/>
  <c r="F82"/>
  <c r="F117"/>
  <c r="K82"/>
  <c r="K117"/>
  <c r="M111"/>
  <c r="M110"/>
  <c r="M82"/>
  <c r="M117"/>
  <c r="S115"/>
  <c r="S99"/>
  <c r="S106"/>
  <c r="J98"/>
  <c r="J108"/>
  <c r="J100"/>
  <c r="T114"/>
  <c r="T97"/>
  <c r="N116"/>
  <c r="N105"/>
  <c r="V106"/>
  <c r="V110"/>
  <c r="F113"/>
  <c r="F97"/>
  <c r="F108"/>
  <c r="G115"/>
  <c r="G112"/>
  <c r="G102"/>
  <c r="K100"/>
  <c r="X97"/>
  <c r="X108"/>
  <c r="X106"/>
  <c r="P109"/>
  <c r="P104"/>
  <c r="P98"/>
  <c r="I112"/>
  <c r="I109"/>
  <c r="C10" l="1"/>
  <c r="X119"/>
  <c r="T119"/>
  <c r="P119"/>
  <c r="K119"/>
  <c r="M119"/>
  <c r="F119"/>
  <c r="F120" s="1"/>
  <c r="N119"/>
  <c r="S119"/>
  <c r="V119"/>
  <c r="R119"/>
  <c r="I119"/>
  <c r="J119"/>
  <c r="G119"/>
  <c r="G120" l="1"/>
  <c r="H120" s="1"/>
  <c r="I120" s="1"/>
  <c r="J120" s="1"/>
  <c r="K120" s="1"/>
  <c r="L120" s="1"/>
  <c r="M120" s="1"/>
  <c r="N120" s="1"/>
  <c r="O120" s="1"/>
  <c r="P120" s="1"/>
  <c r="Q120" s="1"/>
  <c r="R120" s="1"/>
  <c r="S120" s="1"/>
  <c r="T120" s="1"/>
  <c r="U120" s="1"/>
  <c r="V120" s="1"/>
  <c r="W120" s="1"/>
  <c r="X120" s="1"/>
</calcChain>
</file>

<file path=xl/comments1.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2.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3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3.xml><?xml version="1.0" encoding="utf-8"?>
<comments xmlns="http://schemas.openxmlformats.org/spreadsheetml/2006/main">
  <authors>
    <author xml:space="preserve"> </author>
  </authors>
  <commentList>
    <comment ref="I6" authorId="0">
      <text>
        <r>
          <rPr>
            <b/>
            <sz val="8"/>
            <color indexed="81"/>
            <rFont val="Tahoma"/>
            <family val="2"/>
          </rPr>
          <t xml:space="preserve"> :ProCost</t>
        </r>
        <r>
          <rPr>
            <sz val="8"/>
            <color indexed="81"/>
            <rFont val="Tahoma"/>
            <family val="2"/>
          </rPr>
          <t xml:space="preserve">
Periodic replacement costs and savings of the measure.
These are costs and savings that occur periodically, but at different periods than annually.  
Can be positive or negative.  Periodic replacement costs for both the measure and the baseline measure should be included if applicable. 
ProCost can analyze these costs in two ways dependent on the 'Repeat Periodic Replacement'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per fixture must be replaced at years 6 and 11.  Lamp and labor costs, expressed as positive costs, are entered as a cost and the period would be entered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Annual operations and maintenance cost for the measure in dollars.  Must be incremental cost over the baseline alternative.  May be positive, negative or zero.  
Dollars must be denominated in the same year as 'Input Cost Reference Year' input on the ProData page. 
O&amp;M costs are entered as positive values.    Negative values represent O&amp;M savings compared to the baseline alternative. 
Example:  Annualized maintenance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shapes are in the MC_AND_Loadshape file.   
</t>
        </r>
      </text>
    </comment>
  </commentList>
</comments>
</file>

<file path=xl/sharedStrings.xml><?xml version="1.0" encoding="utf-8"?>
<sst xmlns="http://schemas.openxmlformats.org/spreadsheetml/2006/main" count="875" uniqueCount="471">
  <si>
    <t>Item</t>
  </si>
  <si>
    <t>Methods &amp; Sources</t>
  </si>
  <si>
    <t>7P Updates</t>
  </si>
  <si>
    <t>Measures Described</t>
  </si>
  <si>
    <t>Energy Savings Calculation Basis</t>
  </si>
  <si>
    <t>Applicable Stock</t>
  </si>
  <si>
    <t>Baseline Saturation</t>
  </si>
  <si>
    <t>Permutations</t>
  </si>
  <si>
    <t>Costs</t>
  </si>
  <si>
    <t>Measure Life</t>
  </si>
  <si>
    <t>Savings Shape</t>
  </si>
  <si>
    <t>Achievability Ramp Rate</t>
  </si>
  <si>
    <t>Measure:</t>
  </si>
  <si>
    <t>Data Set Name</t>
  </si>
  <si>
    <t>Measure Index Name</t>
  </si>
  <si>
    <t>Costs must be denominated in the same year as 'Input Cost Reference Year' =</t>
  </si>
  <si>
    <t>Input Data</t>
  </si>
  <si>
    <t>Periodic Replacement Costs and Savings and Replacement Period</t>
  </si>
  <si>
    <t>Gas Inputs</t>
  </si>
  <si>
    <t>Retro or LO</t>
  </si>
  <si>
    <t>Early Retrofit Parameters</t>
  </si>
  <si>
    <t>Category Name</t>
  </si>
  <si>
    <t>Measure Name</t>
  </si>
  <si>
    <t>Savings (kwh/yr)</t>
  </si>
  <si>
    <t>Life (yrs)</t>
  </si>
  <si>
    <t>Capital Cost</t>
  </si>
  <si>
    <t>Annual O&amp;M</t>
  </si>
  <si>
    <t>Shape Pointer</t>
  </si>
  <si>
    <t>Non-E Val ($/yr)</t>
  </si>
  <si>
    <t>Cost 1 ($)</t>
  </si>
  <si>
    <t xml:space="preserve">Period 1 </t>
  </si>
  <si>
    <t>Cost 2 ($)</t>
  </si>
  <si>
    <t>Period 2</t>
  </si>
  <si>
    <t>Cost 3 ($)</t>
  </si>
  <si>
    <t>Period 3</t>
  </si>
  <si>
    <t>Savings (therms/yr)</t>
  </si>
  <si>
    <t>R or L</t>
  </si>
  <si>
    <t>Savings 2
(kWh)</t>
  </si>
  <si>
    <t>Remaining
Life (yrs)</t>
  </si>
  <si>
    <t>Salvage Value ($)</t>
  </si>
  <si>
    <t>Baseline</t>
  </si>
  <si>
    <t>Units Methodology</t>
  </si>
  <si>
    <t>Measure Bundle</t>
  </si>
  <si>
    <t>Report Year</t>
  </si>
  <si>
    <t>UNITS FOR EXISTING STOCK</t>
  </si>
  <si>
    <t>MAX</t>
  </si>
  <si>
    <t>Growth Rate</t>
  </si>
  <si>
    <t>APPLY MEASURE APPLICABILITY, TURNOVER RATE AND ACHIEVABLE PENETRATION RATE FOR MAX ANNUAL RATE</t>
  </si>
  <si>
    <t>Measure Applicability Factor</t>
  </si>
  <si>
    <t>Non-Building Stock</t>
  </si>
  <si>
    <t>Achievability</t>
  </si>
  <si>
    <t xml:space="preserve">CUMULATIVE MAX BASED ON APPL, TURN &amp; ACHIEV  </t>
  </si>
  <si>
    <t>ANNUAL UNITS IN SUPPLY CURVE</t>
  </si>
  <si>
    <t>SUPPLY CURVE SAVINGS BY BUNDLE</t>
  </si>
  <si>
    <t>TRC Net Levelized Cost (Net of All Benefits) in mills/kWh</t>
  </si>
  <si>
    <t>Busbar Savings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</si>
  <si>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</si>
  <si>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</si>
  <si>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</si>
  <si>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</si>
  <si>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</si>
  <si>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</si>
  <si>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</si>
  <si>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</si>
  <si>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</si>
  <si>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</si>
  <si>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</si>
  <si>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</si>
  <si>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</si>
  <si>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</si>
  <si>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</si>
  <si>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</si>
  <si>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</si>
  <si>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</si>
  <si>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</si>
  <si>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</si>
  <si>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</si>
  <si>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</si>
  <si>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Total per Year</t>
  </si>
  <si>
    <t>Total Cumulative</t>
  </si>
  <si>
    <t>ProCost Results</t>
  </si>
  <si>
    <t xml:space="preserve">Version:    </t>
  </si>
  <si>
    <t>Run Time:</t>
  </si>
  <si>
    <t>Regurgitation of ProData input parameters which were used for this run</t>
  </si>
  <si>
    <t>Run Parameters</t>
  </si>
  <si>
    <t>Marginal Cost &amp; Conservation Load Shape Parameters</t>
  </si>
  <si>
    <t>Sponsor Parameters</t>
  </si>
  <si>
    <t>Program Parameters</t>
  </si>
  <si>
    <t>Utility System Parameters</t>
  </si>
  <si>
    <t>Electric</t>
  </si>
  <si>
    <t>Gas</t>
  </si>
  <si>
    <t>Run Type</t>
  </si>
  <si>
    <t>Marginal Costs and Savings Shape File</t>
  </si>
  <si>
    <t>Customer</t>
  </si>
  <si>
    <t>Wholesale Elec</t>
  </si>
  <si>
    <t>Retail Elec</t>
  </si>
  <si>
    <t>Nat Gas</t>
  </si>
  <si>
    <t>Program Life (yrs)</t>
  </si>
  <si>
    <t>Negative B/C Ratios</t>
  </si>
  <si>
    <t>Marginal Elec Avoided Cost Input Worksheet</t>
  </si>
  <si>
    <t>Real After-Tax Cost of Capital</t>
  </si>
  <si>
    <t>Program Start Date</t>
  </si>
  <si>
    <t>Bulk System T&amp;D Credit ($/kw-yr)($/dailytherm-yr)</t>
  </si>
  <si>
    <t>Admin Cost @ Category Level</t>
  </si>
  <si>
    <t>Elec Savings Shape Input Worksheet</t>
  </si>
  <si>
    <t>Financial Life (years)</t>
  </si>
  <si>
    <t>Present Value Time Zero</t>
  </si>
  <si>
    <t xml:space="preserve">Repeat Periodic Replacement </t>
  </si>
  <si>
    <t>Marginal Gas Avoided Cost Input Worksheet</t>
  </si>
  <si>
    <t>Input Cost Reference Year</t>
  </si>
  <si>
    <t>Local System Dist Credit ($/kw-yr)($/dailytherm-yr)</t>
  </si>
  <si>
    <t>Gas Savings Shape Input Worksheet</t>
  </si>
  <si>
    <t xml:space="preserve">Sponsor Share of Initial Capital Cost </t>
  </si>
  <si>
    <t>Real Discount Rate</t>
  </si>
  <si>
    <t>Run Type:</t>
  </si>
  <si>
    <t>Marginal Elec CO2 per kWh Input Worksheet</t>
  </si>
  <si>
    <t>Sponsor Share of Annual O&amp;M</t>
  </si>
  <si>
    <t>Capital Real Escalation Rate</t>
  </si>
  <si>
    <t>Negative B/C Ratios:</t>
  </si>
  <si>
    <t>False:  (Converts Negative B/C Ratios)</t>
  </si>
  <si>
    <t>Marginal Gas CO2 per therm Input Worksheet</t>
  </si>
  <si>
    <t>CO2 lbs per therm</t>
  </si>
  <si>
    <t>Sponsor Share of Periodic Replacement Cost</t>
  </si>
  <si>
    <t>Admin Cost / Category Level:</t>
  </si>
  <si>
    <t>True:  Admin Costs added at Category Results</t>
  </si>
  <si>
    <t>Marginal Avoided Cost CO2 Input Worksheet</t>
  </si>
  <si>
    <t>Zero Dollars per ton CO2</t>
  </si>
  <si>
    <t>Sponsor Share of Admin Cost</t>
  </si>
  <si>
    <t>Regional Act Conservation Credit (%)</t>
  </si>
  <si>
    <t>Periodic O&amp;M Treatment:</t>
  </si>
  <si>
    <t>True:  (Periodic O&amp;M Repeats over measure life)</t>
  </si>
  <si>
    <t>Line Loss Shape Input Worksheet</t>
  </si>
  <si>
    <t>LineLossShapes</t>
  </si>
  <si>
    <t>Report Annual Carbon Saved for Year</t>
  </si>
  <si>
    <t>Measure Results; Sorted in same order as input</t>
  </si>
  <si>
    <t>Total Results</t>
  </si>
  <si>
    <t>Measure Input Data</t>
  </si>
  <si>
    <t>Savings</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</si>
  <si>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</si>
  <si>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</si>
  <si>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</si>
  <si>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</si>
  <si>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</si>
  <si>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</si>
  <si>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</si>
  <si>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</si>
  <si>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</si>
  <si>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</si>
  <si>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</si>
  <si>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</si>
  <si>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</si>
  <si>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</si>
  <si>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</si>
  <si>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Category</t>
  </si>
  <si>
    <t>Measure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</si>
  <si>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</si>
  <si>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</si>
  <si>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</si>
  <si>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</si>
  <si>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</si>
  <si>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</si>
  <si>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</si>
  <si>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</si>
  <si>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</si>
  <si>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</si>
  <si>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</si>
  <si>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</si>
  <si>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</si>
  <si>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</si>
  <si>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Wholesale Electric</t>
  </si>
  <si>
    <t>Retail Electric</t>
  </si>
  <si>
    <t>Natural Gas</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</si>
  <si>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</si>
  <si>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</si>
  <si>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</si>
  <si>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</si>
  <si>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</si>
  <si>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</si>
  <si>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</si>
  <si>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</si>
  <si>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</si>
  <si>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</si>
  <si>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</si>
  <si>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</si>
  <si>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</si>
  <si>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</si>
  <si>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</si>
  <si>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</si>
  <si>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</si>
  <si>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</si>
  <si>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</si>
  <si>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</si>
  <si>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</si>
  <si>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</si>
  <si>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</si>
  <si>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</si>
  <si>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</si>
  <si>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</si>
  <si>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</si>
  <si>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</si>
  <si>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</si>
  <si>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</si>
  <si>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</si>
  <si>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</si>
  <si>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</si>
  <si>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</si>
  <si>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</si>
  <si>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</si>
  <si>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</si>
  <si>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</si>
  <si>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</si>
  <si>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</si>
  <si>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</si>
  <si>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</si>
  <si>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</si>
  <si>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</si>
  <si>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</si>
  <si>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</si>
  <si>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</si>
  <si>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</si>
  <si>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</si>
  <si>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</si>
  <si>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</si>
  <si>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</si>
  <si>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</si>
  <si>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</si>
  <si>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</si>
  <si>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</si>
  <si>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</si>
  <si>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</si>
  <si>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</si>
  <si>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</si>
  <si>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Category Results; Sorted by TRC Levelized Cost</t>
  </si>
  <si>
    <t>Supply Curve Results; Categories sorted by TRC Net Levelized Cost</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</si>
  <si>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</si>
  <si>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</si>
  <si>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</si>
  <si>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</si>
  <si>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</si>
  <si>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</si>
  <si>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</si>
  <si>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</si>
  <si>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</si>
  <si>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</si>
  <si>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</si>
  <si>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</si>
  <si>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</si>
  <si>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</si>
  <si>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</si>
  <si>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</si>
  <si>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</si>
  <si>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</si>
  <si>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</si>
  <si>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</si>
  <si>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</si>
  <si>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</si>
  <si>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</si>
  <si>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</si>
  <si>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</si>
  <si>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</si>
  <si>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Shaped Savings Results; By Category and sorted by TRC BC ratio</t>
  </si>
  <si>
    <t>aMW</t>
  </si>
  <si>
    <t>Final Measures for ProCost</t>
  </si>
  <si>
    <t>R</t>
  </si>
  <si>
    <t>lvlcost</t>
  </si>
  <si>
    <t>segment</t>
  </si>
  <si>
    <t>measure</t>
  </si>
  <si>
    <t>RECOMBINE MEASURE BUNDLES INTO SUPPLY CURVE CUMULATIVE</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</si>
  <si>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</si>
  <si>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</si>
  <si>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</si>
  <si>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</si>
  <si>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</si>
  <si>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</si>
  <si>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</si>
  <si>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</si>
  <si>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</si>
  <si>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</si>
  <si>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</si>
  <si>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</si>
  <si>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</si>
  <si>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</si>
  <si>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</si>
  <si>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</si>
  <si>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</si>
  <si>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</si>
  <si>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</si>
  <si>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</si>
  <si>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</si>
  <si>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</si>
  <si>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</si>
  <si>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</si>
  <si>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</si>
  <si>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</si>
  <si>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</si>
  <si>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</si>
  <si>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</si>
  <si>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</si>
  <si>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</si>
  <si>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</si>
  <si>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</si>
  <si>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</si>
  <si>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</si>
  <si>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</si>
  <si>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</si>
  <si>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</si>
  <si>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</si>
  <si>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</si>
  <si>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</si>
  <si>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</si>
  <si>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&gt;200</t>
  </si>
  <si>
    <t>RECOMBINE MEASURE BUNDLES INTO SUPPLY CURVE INCREMENTAL</t>
  </si>
  <si>
    <t>All</t>
  </si>
  <si>
    <t>Busbar Savings (kWh)</t>
  </si>
  <si>
    <t>Cost inflator 2006 to 2012</t>
  </si>
  <si>
    <t>ProCost 3.0 - Beta04</t>
  </si>
  <si>
    <t>Off</t>
  </si>
  <si>
    <t>7P Mid</t>
  </si>
  <si>
    <t>Bulk System T&amp;D Loss Factor</t>
  </si>
  <si>
    <t>On</t>
  </si>
  <si>
    <t>GLSShapes</t>
  </si>
  <si>
    <t>7P Gas</t>
  </si>
  <si>
    <t>Bulk System T&amp;D I2R Loss Component (%)</t>
  </si>
  <si>
    <t>N/A</t>
  </si>
  <si>
    <t>Local System Dist Loss Factor</t>
  </si>
  <si>
    <t>CO2 lbs per kWh .95</t>
  </si>
  <si>
    <t>Admin Cost (as % of Initial Capital Cost)</t>
  </si>
  <si>
    <t>Local System Dist I2R Loss Component (%)</t>
  </si>
  <si>
    <t>Risk-Mitigation Credit (mills/kWh)(mills/therm) - Retro.</t>
  </si>
  <si>
    <t>Last Year of Non-Customer O&amp;M &amp; Period Replacement</t>
  </si>
  <si>
    <t>Risk-Mitigation Credit (mills/kWh)(mills/therm) - Lost Op.</t>
  </si>
  <si>
    <t>Results were run through ProCost and pasted below</t>
  </si>
  <si>
    <t>Vintage</t>
  </si>
  <si>
    <t>Retro</t>
  </si>
  <si>
    <t>Total Potential (aMW)</t>
  </si>
  <si>
    <t>6P MidC Final (with carbon)</t>
  </si>
  <si>
    <t>Conservation Load Shapes</t>
  </si>
  <si>
    <t>6P_Gas_Final</t>
  </si>
  <si>
    <t>Electric System CO2 Avoided (Annual Tons in 2018)</t>
  </si>
  <si>
    <t>Gas System CO2 Avoided (Annual Tons in 2018)</t>
  </si>
  <si>
    <t>Total System CO2 Avoided (Annual Tons in 2018)</t>
  </si>
  <si>
    <t>Block 22: 200-210 mills/kWh</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</si>
  <si>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</si>
  <si>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</si>
  <si>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</si>
  <si>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</si>
  <si>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</si>
  <si>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</si>
  <si>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</si>
  <si>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</si>
  <si>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</si>
  <si>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</si>
  <si>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</si>
  <si>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</si>
  <si>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</si>
  <si>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</si>
  <si>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</si>
  <si>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</si>
  <si>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</si>
  <si>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</si>
  <si>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</si>
  <si>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</si>
  <si>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</si>
  <si>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</si>
  <si>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</si>
  <si>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</si>
  <si>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</si>
  <si>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</si>
  <si>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</si>
  <si>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</si>
  <si>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</si>
  <si>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</si>
  <si>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</si>
  <si>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Units</t>
  </si>
  <si>
    <t xml:space="preserve">Annual Achievable </t>
  </si>
  <si>
    <t>Smart Plug Power Strips</t>
  </si>
  <si>
    <t>Total Power Strips</t>
  </si>
  <si>
    <t>VendContrl</t>
  </si>
  <si>
    <t>Smart Plug Power Strips-Retro</t>
  </si>
  <si>
    <t xml:space="preserve">RTF </t>
  </si>
  <si>
    <t>RTF - 4 years</t>
  </si>
  <si>
    <t>OFFICE BUILDING PLUG LOAD PROFILES, Integrated Design Lab, University of Idaho, 2012</t>
  </si>
  <si>
    <r>
      <t xml:space="preserve">This paper presents the findings from a two-year project to characterize space level plug load profiles and explore load reduction interventions and their effects on load shapes in typical commercial office spaces. A total of six office spaces were studied comprising 48,500 square feet (SF) and inventorying 1,360 plugged devices. Baseline plug load profiles are presented along with load profiles and savings in spaces that had plug load reduction interventions installed. Interventions investigated included occupancy sensor plug strips, load sensing plug strips, educational and behavior based strategies, and replacement of legacy equipment with Energy Star ® equipment. A total of 121 plug strips were installed in two spaces. One space utilized 33 occupancy sensor plug strips while the other space had 88 load sensing plug strips installed. The behavior based intervention consisted of education of plug load impacts and reminders via e-mails to turn off unused equipment. </t>
    </r>
    <r>
      <rPr>
        <b/>
        <sz val="10"/>
        <color rgb="FFFF0000"/>
        <rFont val="Arial"/>
        <family val="2"/>
      </rPr>
      <t>Average saving of 0.6 kWh/SF*Yr were found with plug strip interventions a</t>
    </r>
    <r>
      <rPr>
        <sz val="10"/>
        <color theme="1"/>
        <rFont val="Arial"/>
        <family val="2"/>
      </rPr>
      <t>nd 0.76 kWh/SF*Yr from Energy Star ® equipment upgrades. Results from the educational campaign are not conclusive due to confounding factors during the study period. Practical issues and policy implications around these various interventions are discussed. The energy savings potential for server level control of individual computer stations is also discussed. This paper provides guidance to utility program specialists aiming to develop incentives for plug load efficiency strategies, energy efficiency researchers and energy modelers when estimating plug load intensities and profiles in simulations.</t>
    </r>
  </si>
  <si>
    <t>kWh/sf</t>
  </si>
  <si>
    <t>kWh/PS</t>
  </si>
  <si>
    <t>ps/sf (office)</t>
  </si>
  <si>
    <t>PS=Power Strip</t>
  </si>
  <si>
    <t>SF/PS (office)</t>
  </si>
  <si>
    <t>Values</t>
  </si>
  <si>
    <t>Row Labels</t>
  </si>
  <si>
    <t>Sum of _Wt_PNW</t>
  </si>
  <si>
    <t>Sum of Wt_PNW_Desktop_PC_Qty</t>
  </si>
  <si>
    <t>Average of Computers per sf</t>
  </si>
  <si>
    <t>Average of SF per Computer</t>
  </si>
  <si>
    <t>Assembly</t>
  </si>
  <si>
    <t>Grocery</t>
  </si>
  <si>
    <t>Lodging</t>
  </si>
  <si>
    <t>Office</t>
  </si>
  <si>
    <t>Other</t>
  </si>
  <si>
    <t>Residential Care</t>
  </si>
  <si>
    <t>Restaurant</t>
  </si>
  <si>
    <t>Retail/Service</t>
  </si>
  <si>
    <t>School K-12</t>
  </si>
  <si>
    <t>Warehouse</t>
  </si>
  <si>
    <t>Grand Total</t>
  </si>
  <si>
    <t>computers/1000sf</t>
  </si>
  <si>
    <t>computers per sf</t>
  </si>
  <si>
    <t>sf/computer</t>
  </si>
  <si>
    <t>For the study</t>
  </si>
  <si>
    <t>from CBSA</t>
  </si>
  <si>
    <t>Rato</t>
  </si>
  <si>
    <t>power strips per computer</t>
  </si>
  <si>
    <t>Power Strips</t>
  </si>
  <si>
    <t>kWh</t>
  </si>
  <si>
    <t>From CBSA</t>
  </si>
  <si>
    <t>Assumption</t>
  </si>
  <si>
    <t>This represents and office space or cubicle, etc.</t>
  </si>
  <si>
    <t>Assume 1 power strip per computer as a proxy for potential.  One computer = 1 office space (office, cubicle, etc.)</t>
  </si>
  <si>
    <t xml:space="preserve">None - single measure. </t>
  </si>
  <si>
    <t>In commercial office spaces, installation of power strip which turns office equipment off during times outside of regular office hours. Control outlet controls other outlets which are turned off based on the control outlet's load sensor reading.  Does not include computer or monitor savings. Occupancy-sensing power strips are also included.</t>
  </si>
  <si>
    <t>Commercial</t>
  </si>
  <si>
    <t>Electronics</t>
  </si>
  <si>
    <t>Computer Technologies</t>
  </si>
  <si>
    <t>Power Supplies</t>
  </si>
  <si>
    <t>Achievements from 6 going on 7</t>
  </si>
  <si>
    <t>Sum of Wt_PNW_Laptop_PC_Qty</t>
  </si>
  <si>
    <t>Total Comp</t>
  </si>
  <si>
    <t>Laptop</t>
  </si>
  <si>
    <t>Desktop</t>
  </si>
  <si>
    <t>Max</t>
  </si>
  <si>
    <t>Savings Allocation by Category and Month for Segments 1</t>
  </si>
  <si>
    <t>Savings Allocation by Category and Month for Segments 2</t>
  </si>
  <si>
    <t>Wholesale KW</t>
  </si>
  <si>
    <t>Savings Allocation by Cost Bin and Month for Segments 1</t>
  </si>
  <si>
    <t>Savings Allocation by Cost Bin and Month for Segments 2</t>
  </si>
  <si>
    <t>Commercial-Misc. Com-OffEquip</t>
  </si>
  <si>
    <t>Used CBSA as initial source for number of computers.  However, this likely underestimates the total number of computers.  Will update if better data become available</t>
  </si>
  <si>
    <t>Ramp Rate</t>
  </si>
  <si>
    <t>Resource Type</t>
  </si>
  <si>
    <t>Measure Category</t>
  </si>
  <si>
    <t>Sector</t>
  </si>
  <si>
    <t>End Use</t>
  </si>
  <si>
    <t>kW per unit</t>
  </si>
  <si>
    <t>kWh per unit</t>
  </si>
  <si>
    <t>TRC Net Levelized Cost (Net of All Benefits)</t>
  </si>
  <si>
    <t>End-Use:</t>
  </si>
  <si>
    <t xml:space="preserve">Uses RTF measure baseline and savings.  Assume 1 computer = 1 work space = 1 power strip.  </t>
  </si>
  <si>
    <t>Retro12Med</t>
  </si>
  <si>
    <t>File versions</t>
  </si>
  <si>
    <t>v1</t>
  </si>
  <si>
    <t>Initial file posted for reviw</t>
  </si>
  <si>
    <t>v2</t>
  </si>
  <si>
    <t>Add the for RPM tab, updated Shape</t>
  </si>
  <si>
    <t>No smart plug powerstrip</t>
  </si>
  <si>
    <t>v3</t>
  </si>
  <si>
    <t>Add new RTF savings and cost values</t>
  </si>
  <si>
    <t>Laptops</t>
  </si>
  <si>
    <t>Desktops</t>
  </si>
  <si>
    <t>SEE LATEST RTF WORKBOOK FOR MORE BACKGROUND ON THE SAVINGS VALUES</t>
  </si>
  <si>
    <t>SmartPlugPowerStrips_v3.xlsm</t>
  </si>
  <si>
    <t>Source:</t>
  </si>
  <si>
    <t>RTF Measure - 118kWh per unit</t>
  </si>
  <si>
    <t>RTF measure</t>
  </si>
  <si>
    <t>Q:\SeventhPlan\Conservation Analysis\Global EE Inputs\MC Files\MC_AND_LOADSHAPE_v3.0_24segment-7P-D9 - NewSegValues.xlsx</t>
  </si>
  <si>
    <t>Assume 40%</t>
  </si>
  <si>
    <t>Pop</t>
  </si>
  <si>
    <t>Population:</t>
  </si>
  <si>
    <t>Stock</t>
  </si>
  <si>
    <t>v4</t>
  </si>
  <si>
    <t>Added the High/Low forecast option</t>
  </si>
  <si>
    <t>Thursday, 19 March , 2015 at 9:19 AM</t>
  </si>
</sst>
</file>

<file path=xl/styles.xml><?xml version="1.0" encoding="utf-8"?>
<styleSheet xmlns="http://schemas.openxmlformats.org/spreadsheetml/2006/main">
  <numFmts count="17">
    <numFmt numFmtId="5" formatCode="&quot;$&quot;#,##0_);\(&quot;$&quot;#,##0\)"/>
    <numFmt numFmtId="44" formatCode="_(&quot;$&quot;* #,##0.00_);_(&quot;$&quot;* \(#,##0.00\);_(&quot;$&quot;* &quot;-&quot;??_);_(@_)"/>
    <numFmt numFmtId="43" formatCode="_(* #,##0.00_);_(* \(#,##0.00\);_(* &quot;-&quot;??_);_(@_)"/>
    <numFmt numFmtId="164" formatCode="0.0"/>
    <numFmt numFmtId="165" formatCode="0.00000000000000"/>
    <numFmt numFmtId="166" formatCode="0.000000"/>
    <numFmt numFmtId="167" formatCode="0.0000"/>
    <numFmt numFmtId="168" formatCode="_(* #,##0_);_(* \(#,##0\);_(* &quot;-&quot;??_);_(@_)"/>
    <numFmt numFmtId="169" formatCode="&quot;$&quot;#,##0.00"/>
    <numFmt numFmtId="170" formatCode="0.000"/>
    <numFmt numFmtId="171" formatCode="0.0;[Red]\-0.0"/>
    <numFmt numFmtId="172" formatCode="\ "/>
    <numFmt numFmtId="173" formatCode="_(* #,##0.0_);_(* \(#,##0.0\);_(* &quot;-&quot;?_);_(@_)"/>
    <numFmt numFmtId="174" formatCode="_(* #,##0.000_);_(* \(#,##0.000\);_(* &quot;-&quot;??_);_(@_)"/>
    <numFmt numFmtId="175" formatCode="_(* #,##0.0000_);_(* \(#,##0.0000\);_(* &quot;-&quot;??_);_(@_)"/>
    <numFmt numFmtId="176" formatCode="[$-F800]dddd\,\ mmmm\ dd\,\ yyyy"/>
    <numFmt numFmtId="177" formatCode="_(* #,##0.0_);_(* \(#,##0.0\);_(* &quot;-&quot;??_);_(@_)"/>
  </numFmts>
  <fonts count="29">
    <font>
      <sz val="10"/>
      <color theme="1"/>
      <name val="Arial"/>
      <family val="2"/>
    </font>
    <font>
      <sz val="10"/>
      <color theme="1"/>
      <name val="Arial"/>
      <family val="2"/>
    </font>
    <font>
      <sz val="10"/>
      <name val="Arial"/>
      <family val="2"/>
    </font>
    <font>
      <b/>
      <sz val="10"/>
      <name val="Arial"/>
      <family val="2"/>
    </font>
    <font>
      <b/>
      <sz val="11"/>
      <name val="Calibri"/>
      <family val="2"/>
      <scheme val="minor"/>
    </font>
    <font>
      <sz val="11"/>
      <color theme="1"/>
      <name val="Calibri"/>
      <family val="2"/>
      <scheme val="minor"/>
    </font>
    <font>
      <sz val="11"/>
      <name val="Calibri"/>
      <family val="2"/>
      <scheme val="minor"/>
    </font>
    <font>
      <b/>
      <sz val="14"/>
      <color theme="1"/>
      <name val="Calibri"/>
      <family val="2"/>
      <scheme val="minor"/>
    </font>
    <font>
      <sz val="12"/>
      <name val="Arial"/>
      <family val="2"/>
    </font>
    <font>
      <b/>
      <i/>
      <sz val="10"/>
      <name val="Arial"/>
      <family val="2"/>
    </font>
    <font>
      <b/>
      <sz val="10"/>
      <color rgb="FFFF0000"/>
      <name val="Arial"/>
      <family val="2"/>
    </font>
    <font>
      <b/>
      <sz val="10"/>
      <color indexed="9"/>
      <name val="Arial"/>
      <family val="2"/>
    </font>
    <font>
      <sz val="10"/>
      <color indexed="22"/>
      <name val="Arial"/>
      <family val="2"/>
    </font>
    <font>
      <sz val="10"/>
      <color indexed="12"/>
      <name val="Arial"/>
      <family val="2"/>
    </font>
    <font>
      <sz val="10"/>
      <color indexed="8"/>
      <name val="Arial"/>
      <family val="2"/>
    </font>
    <font>
      <b/>
      <sz val="8"/>
      <color indexed="81"/>
      <name val="Tahoma"/>
      <family val="2"/>
    </font>
    <font>
      <sz val="8"/>
      <color indexed="81"/>
      <name val="Tahoma"/>
      <family val="2"/>
    </font>
    <font>
      <sz val="10"/>
      <color theme="0"/>
      <name val="Arial"/>
      <family val="2"/>
    </font>
    <font>
      <sz val="9"/>
      <color indexed="81"/>
      <name val="Tahoma"/>
      <family val="2"/>
    </font>
    <font>
      <sz val="10"/>
      <color indexed="9"/>
      <name val="Arial"/>
      <family val="2"/>
    </font>
    <font>
      <sz val="10"/>
      <color indexed="10"/>
      <name val="Arial"/>
      <family val="2"/>
    </font>
    <font>
      <sz val="10"/>
      <color rgb="FFFF0000"/>
      <name val="Arial"/>
      <family val="2"/>
    </font>
    <font>
      <b/>
      <sz val="11"/>
      <color theme="1"/>
      <name val="Calibri"/>
      <family val="2"/>
      <scheme val="minor"/>
    </font>
    <font>
      <b/>
      <sz val="10"/>
      <color theme="1"/>
      <name val="Arial"/>
      <family val="2"/>
    </font>
    <font>
      <sz val="10"/>
      <color theme="1"/>
      <name val="Calibri"/>
      <family val="2"/>
      <scheme val="minor"/>
    </font>
    <font>
      <b/>
      <sz val="10"/>
      <color theme="0"/>
      <name val="Arial"/>
      <family val="2"/>
    </font>
    <font>
      <b/>
      <sz val="9"/>
      <color indexed="81"/>
      <name val="Tahoma"/>
      <family val="2"/>
    </font>
    <font>
      <u/>
      <sz val="11"/>
      <color theme="1"/>
      <name val="Calibri"/>
      <family val="2"/>
      <scheme val="minor"/>
    </font>
    <font>
      <b/>
      <sz val="10"/>
      <color indexed="8"/>
      <name val="Arial"/>
      <family val="2"/>
    </font>
  </fonts>
  <fills count="22">
    <fill>
      <patternFill patternType="none"/>
    </fill>
    <fill>
      <patternFill patternType="gray125"/>
    </fill>
    <fill>
      <patternFill patternType="solid">
        <fgColor theme="2" tint="-9.9978637043366805E-2"/>
        <bgColor indexed="64"/>
      </patternFill>
    </fill>
    <fill>
      <patternFill patternType="solid">
        <fgColor theme="3"/>
        <bgColor indexed="64"/>
      </patternFill>
    </fill>
    <fill>
      <patternFill patternType="solid">
        <fgColor theme="3" tint="0.79998168889431442"/>
        <bgColor indexed="64"/>
      </patternFill>
    </fill>
    <fill>
      <patternFill patternType="solid">
        <fgColor indexed="18"/>
        <bgColor indexed="64"/>
      </patternFill>
    </fill>
    <fill>
      <patternFill patternType="solid">
        <fgColor indexed="26"/>
        <bgColor indexed="64"/>
      </patternFill>
    </fill>
    <fill>
      <patternFill patternType="solid">
        <fgColor indexed="12"/>
        <bgColor indexed="64"/>
      </patternFill>
    </fill>
    <fill>
      <patternFill patternType="solid">
        <fgColor theme="6" tint="0.59999389629810485"/>
        <bgColor indexed="64"/>
      </patternFill>
    </fill>
    <fill>
      <patternFill patternType="solid">
        <fgColor indexed="22"/>
        <bgColor indexed="64"/>
      </patternFill>
    </fill>
    <fill>
      <patternFill patternType="solid">
        <fgColor theme="0" tint="-0.249977111117893"/>
        <bgColor indexed="64"/>
      </patternFill>
    </fill>
    <fill>
      <patternFill patternType="solid">
        <fgColor indexed="47"/>
        <bgColor indexed="64"/>
      </patternFill>
    </fill>
    <fill>
      <patternFill patternType="solid">
        <fgColor theme="3" tint="-0.499984740745262"/>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indexed="44"/>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3">
    <xf numFmtId="0" fontId="0" fillId="0" borderId="0"/>
    <xf numFmtId="43" fontId="1" fillId="0" borderId="0" applyFont="0" applyFill="0" applyBorder="0" applyAlignment="0" applyProtection="0"/>
    <xf numFmtId="0" fontId="2" fillId="0" borderId="0">
      <alignment readingOrder="1"/>
    </xf>
    <xf numFmtId="0" fontId="8" fillId="0" borderId="0"/>
    <xf numFmtId="0" fontId="2" fillId="0" borderId="0"/>
    <xf numFmtId="0" fontId="2" fillId="0" borderId="0">
      <alignment readingOrder="1"/>
    </xf>
    <xf numFmtId="0" fontId="2" fillId="0" borderId="0"/>
    <xf numFmtId="9" fontId="1" fillId="0" borderId="0" applyFont="0" applyFill="0" applyBorder="0" applyAlignment="0" applyProtection="0"/>
    <xf numFmtId="0" fontId="5" fillId="0" borderId="0"/>
    <xf numFmtId="43" fontId="5" fillId="0" borderId="0" applyFont="0" applyFill="0" applyBorder="0" applyAlignment="0" applyProtection="0"/>
    <xf numFmtId="44" fontId="5" fillId="0" borderId="0" applyFont="0" applyFill="0" applyBorder="0" applyAlignment="0" applyProtection="0"/>
    <xf numFmtId="0" fontId="5" fillId="0" borderId="0"/>
    <xf numFmtId="43" fontId="2" fillId="0" borderId="0" applyFont="0" applyFill="0" applyBorder="0" applyAlignment="0" applyProtection="0"/>
  </cellStyleXfs>
  <cellXfs count="221">
    <xf numFmtId="0" fontId="0" fillId="0" borderId="0" xfId="0"/>
    <xf numFmtId="0" fontId="4" fillId="2" borderId="1" xfId="2" applyFont="1" applyFill="1" applyBorder="1" applyAlignment="1">
      <alignment horizontal="left" vertical="center" wrapText="1"/>
    </xf>
    <xf numFmtId="0" fontId="5" fillId="0" borderId="0" xfId="0" applyFont="1"/>
    <xf numFmtId="0" fontId="5" fillId="0" borderId="1" xfId="2" applyFont="1" applyFill="1" applyBorder="1" applyAlignment="1">
      <alignment horizontal="left" vertical="center" wrapText="1"/>
    </xf>
    <xf numFmtId="0" fontId="6" fillId="0" borderId="1" xfId="2" applyFont="1" applyBorder="1" applyAlignment="1">
      <alignment horizontal="left" vertical="center" wrapText="1" readingOrder="1"/>
    </xf>
    <xf numFmtId="0" fontId="6" fillId="0" borderId="1" xfId="2" applyNumberFormat="1" applyFont="1" applyBorder="1" applyAlignment="1">
      <alignment horizontal="left" vertical="center" wrapText="1" readingOrder="1"/>
    </xf>
    <xf numFmtId="0" fontId="6" fillId="0" borderId="1" xfId="2" applyFont="1" applyBorder="1" applyAlignment="1">
      <alignment wrapText="1" readingOrder="1"/>
    </xf>
    <xf numFmtId="0" fontId="4" fillId="2" borderId="2" xfId="2" applyFont="1" applyFill="1" applyBorder="1" applyAlignment="1">
      <alignment horizontal="left" vertical="center" wrapText="1"/>
    </xf>
    <xf numFmtId="0" fontId="7" fillId="4" borderId="3" xfId="0" applyFont="1" applyFill="1" applyBorder="1"/>
    <xf numFmtId="0" fontId="7" fillId="4" borderId="4" xfId="0" applyFont="1" applyFill="1" applyBorder="1"/>
    <xf numFmtId="0" fontId="7" fillId="4" borderId="5" xfId="0" applyFont="1" applyFill="1" applyBorder="1"/>
    <xf numFmtId="0" fontId="9" fillId="0" borderId="0" xfId="3" applyFont="1"/>
    <xf numFmtId="0" fontId="10" fillId="0" borderId="0" xfId="4" applyFont="1"/>
    <xf numFmtId="0" fontId="2" fillId="0" borderId="0" xfId="3" applyFont="1"/>
    <xf numFmtId="5" fontId="2" fillId="0" borderId="0" xfId="3" applyNumberFormat="1" applyFont="1"/>
    <xf numFmtId="164" fontId="2" fillId="0" borderId="0" xfId="3" applyNumberFormat="1" applyFont="1"/>
    <xf numFmtId="164" fontId="10" fillId="0" borderId="0" xfId="3" applyNumberFormat="1" applyFont="1"/>
    <xf numFmtId="0" fontId="2" fillId="0" borderId="0" xfId="3" applyFont="1" applyFill="1"/>
    <xf numFmtId="165" fontId="2" fillId="0" borderId="0" xfId="3" applyNumberFormat="1" applyFont="1"/>
    <xf numFmtId="0" fontId="9" fillId="0" borderId="0" xfId="3" applyFont="1" applyAlignment="1">
      <alignment horizontal="left"/>
    </xf>
    <xf numFmtId="0" fontId="0" fillId="0" borderId="0" xfId="0">
      <alignment readingOrder="1"/>
    </xf>
    <xf numFmtId="166" fontId="0" fillId="0" borderId="0" xfId="0" applyNumberFormat="1" applyAlignment="1">
      <alignment horizontal="center" readingOrder="1"/>
    </xf>
    <xf numFmtId="167" fontId="0" fillId="0" borderId="0" xfId="0" applyNumberFormat="1" applyAlignment="1">
      <alignment horizontal="center" readingOrder="1"/>
    </xf>
    <xf numFmtId="0" fontId="2" fillId="0" borderId="0" xfId="3" applyFont="1" applyAlignment="1">
      <alignment horizontal="center"/>
    </xf>
    <xf numFmtId="0" fontId="11" fillId="5" borderId="6" xfId="3" applyFont="1" applyFill="1" applyBorder="1" applyAlignment="1">
      <alignment horizontal="centerContinuous"/>
    </xf>
    <xf numFmtId="0" fontId="12" fillId="5" borderId="6" xfId="3" applyFont="1" applyFill="1" applyBorder="1" applyAlignment="1">
      <alignment horizontal="centerContinuous"/>
    </xf>
    <xf numFmtId="0" fontId="12" fillId="5" borderId="7" xfId="3" applyFont="1" applyFill="1" applyBorder="1" applyAlignment="1">
      <alignment horizontal="centerContinuous"/>
    </xf>
    <xf numFmtId="0" fontId="13" fillId="5" borderId="8" xfId="3" applyFont="1" applyFill="1" applyBorder="1" applyAlignment="1">
      <alignment horizontal="centerContinuous"/>
    </xf>
    <xf numFmtId="0" fontId="12" fillId="3" borderId="8" xfId="3" applyFont="1" applyFill="1" applyBorder="1" applyAlignment="1">
      <alignment horizontal="center"/>
    </xf>
    <xf numFmtId="0" fontId="12" fillId="0" borderId="0" xfId="3" applyFont="1" applyFill="1" applyBorder="1" applyAlignment="1">
      <alignment horizontal="centerContinuous"/>
    </xf>
    <xf numFmtId="0" fontId="13" fillId="0" borderId="0" xfId="3" applyFont="1" applyFill="1" applyBorder="1" applyAlignment="1">
      <alignment horizontal="centerContinuous"/>
    </xf>
    <xf numFmtId="0" fontId="14" fillId="0" borderId="0" xfId="3" applyFont="1" applyFill="1" applyBorder="1" applyAlignment="1">
      <alignment horizontal="centerContinuous"/>
    </xf>
    <xf numFmtId="0" fontId="2" fillId="0" borderId="0" xfId="3" applyFont="1" applyFill="1" applyBorder="1"/>
    <xf numFmtId="0" fontId="14" fillId="9" borderId="1" xfId="3" applyFont="1" applyFill="1" applyBorder="1" applyAlignment="1">
      <alignment horizontal="center" wrapText="1"/>
    </xf>
    <xf numFmtId="0" fontId="14" fillId="9" borderId="11" xfId="3" applyFont="1" applyFill="1" applyBorder="1" applyAlignment="1">
      <alignment horizontal="center" wrapText="1"/>
    </xf>
    <xf numFmtId="0" fontId="14" fillId="9" borderId="2" xfId="3" applyFont="1" applyFill="1" applyBorder="1" applyAlignment="1">
      <alignment horizontal="center" wrapText="1"/>
    </xf>
    <xf numFmtId="0" fontId="14" fillId="9" borderId="2" xfId="0" applyFont="1" applyFill="1" applyBorder="1" applyAlignment="1">
      <alignment horizontal="center" wrapText="1"/>
    </xf>
    <xf numFmtId="0" fontId="14" fillId="10" borderId="8" xfId="3" applyFont="1" applyFill="1" applyBorder="1" applyAlignment="1">
      <alignment horizontal="center" wrapText="1"/>
    </xf>
    <xf numFmtId="0" fontId="14" fillId="10" borderId="1" xfId="3" applyFont="1" applyFill="1" applyBorder="1" applyAlignment="1">
      <alignment horizontal="center" wrapText="1"/>
    </xf>
    <xf numFmtId="0" fontId="14" fillId="0" borderId="0" xfId="3" applyFont="1" applyFill="1" applyBorder="1" applyAlignment="1">
      <alignment horizontal="center" wrapText="1"/>
    </xf>
    <xf numFmtId="164" fontId="0" fillId="0" borderId="0" xfId="0" applyNumberFormat="1">
      <alignment readingOrder="1"/>
    </xf>
    <xf numFmtId="0" fontId="3" fillId="0" borderId="0" xfId="0" applyFont="1">
      <alignment readingOrder="1"/>
    </xf>
    <xf numFmtId="0" fontId="0" fillId="0" borderId="0" xfId="0" applyFill="1">
      <alignment readingOrder="1"/>
    </xf>
    <xf numFmtId="0" fontId="0" fillId="0" borderId="0" xfId="0" applyFill="1" applyAlignment="1">
      <alignment vertical="center" wrapText="1" readingOrder="1"/>
    </xf>
    <xf numFmtId="1" fontId="0" fillId="0" borderId="0" xfId="0" applyNumberFormat="1">
      <alignment readingOrder="1"/>
    </xf>
    <xf numFmtId="170" fontId="0" fillId="0" borderId="0" xfId="0" applyNumberFormat="1">
      <alignment readingOrder="1"/>
    </xf>
    <xf numFmtId="2" fontId="0" fillId="0" borderId="0" xfId="0" applyNumberFormat="1">
      <alignment readingOrder="1"/>
    </xf>
    <xf numFmtId="0" fontId="0" fillId="2" borderId="0" xfId="0" applyFill="1">
      <alignment readingOrder="1"/>
    </xf>
    <xf numFmtId="1" fontId="0" fillId="2" borderId="0" xfId="0" applyNumberFormat="1" applyFill="1">
      <alignment readingOrder="1"/>
    </xf>
    <xf numFmtId="9" fontId="2" fillId="2" borderId="0" xfId="7" applyFont="1" applyFill="1">
      <alignment readingOrder="1"/>
    </xf>
    <xf numFmtId="9" fontId="2" fillId="0" borderId="0" xfId="7" applyFont="1" applyFill="1" applyAlignment="1">
      <alignment horizontal="center" readingOrder="1"/>
    </xf>
    <xf numFmtId="9" fontId="2" fillId="0" borderId="0" xfId="7" applyNumberFormat="1" applyFont="1" applyFill="1" applyAlignment="1">
      <alignment horizontal="center" readingOrder="1"/>
    </xf>
    <xf numFmtId="0" fontId="19" fillId="13" borderId="9" xfId="0" applyFont="1" applyFill="1" applyBorder="1" applyAlignment="1">
      <alignment horizontal="left" wrapText="1" readingOrder="1"/>
    </xf>
    <xf numFmtId="0" fontId="19" fillId="13" borderId="8" xfId="0" applyFont="1" applyFill="1" applyBorder="1" applyAlignment="1">
      <alignment horizontal="center" wrapText="1" readingOrder="1"/>
    </xf>
    <xf numFmtId="0" fontId="19" fillId="14" borderId="9" xfId="0" applyFont="1" applyFill="1" applyBorder="1" applyAlignment="1">
      <alignment horizontal="left" readingOrder="1"/>
    </xf>
    <xf numFmtId="0" fontId="19" fillId="14" borderId="10" xfId="0" applyFont="1" applyFill="1" applyBorder="1" applyAlignment="1">
      <alignment horizontal="center" wrapText="1" readingOrder="1"/>
    </xf>
    <xf numFmtId="0" fontId="19" fillId="14" borderId="8" xfId="0" applyFont="1" applyFill="1" applyBorder="1" applyAlignment="1">
      <alignment horizontal="center" wrapText="1" readingOrder="1"/>
    </xf>
    <xf numFmtId="0" fontId="0" fillId="0" borderId="12" xfId="0" applyBorder="1">
      <alignment readingOrder="1"/>
    </xf>
    <xf numFmtId="0" fontId="0" fillId="0" borderId="13" xfId="0" applyBorder="1">
      <alignment readingOrder="1"/>
    </xf>
    <xf numFmtId="0" fontId="0" fillId="0" borderId="14" xfId="0" applyBorder="1">
      <alignment readingOrder="1"/>
    </xf>
    <xf numFmtId="0" fontId="0" fillId="0" borderId="15" xfId="0" applyBorder="1">
      <alignment readingOrder="1"/>
    </xf>
    <xf numFmtId="0" fontId="0" fillId="0" borderId="0" xfId="0" applyBorder="1">
      <alignment readingOrder="1"/>
    </xf>
    <xf numFmtId="0" fontId="0" fillId="0" borderId="16" xfId="0" applyBorder="1">
      <alignment readingOrder="1"/>
    </xf>
    <xf numFmtId="0" fontId="0" fillId="0" borderId="17" xfId="0" applyBorder="1">
      <alignment readingOrder="1"/>
    </xf>
    <xf numFmtId="0" fontId="0" fillId="0" borderId="18" xfId="0" applyBorder="1">
      <alignment readingOrder="1"/>
    </xf>
    <xf numFmtId="0" fontId="0" fillId="0" borderId="19" xfId="0" applyBorder="1">
      <alignment readingOrder="1"/>
    </xf>
    <xf numFmtId="0" fontId="14" fillId="15" borderId="3" xfId="0" applyFont="1" applyFill="1" applyBorder="1" applyAlignment="1">
      <alignment horizontal="centerContinuous" wrapText="1" readingOrder="1"/>
    </xf>
    <xf numFmtId="0" fontId="14" fillId="15" borderId="5" xfId="0" applyFont="1" applyFill="1" applyBorder="1" applyAlignment="1">
      <alignment horizontal="centerContinuous" wrapText="1" readingOrder="1"/>
    </xf>
    <xf numFmtId="164" fontId="14" fillId="15" borderId="3" xfId="0" applyNumberFormat="1" applyFont="1" applyFill="1" applyBorder="1" applyAlignment="1">
      <alignment horizontal="centerContinuous" wrapText="1" readingOrder="1"/>
    </xf>
    <xf numFmtId="164" fontId="14" fillId="15" borderId="4" xfId="0" applyNumberFormat="1" applyFont="1" applyFill="1" applyBorder="1" applyAlignment="1">
      <alignment horizontal="centerContinuous" wrapText="1" readingOrder="1"/>
    </xf>
    <xf numFmtId="164" fontId="14" fillId="15" borderId="5" xfId="0" applyNumberFormat="1" applyFont="1" applyFill="1" applyBorder="1" applyAlignment="1">
      <alignment horizontal="centerContinuous" wrapText="1" readingOrder="1"/>
    </xf>
    <xf numFmtId="164" fontId="14" fillId="15" borderId="10" xfId="0" applyNumberFormat="1" applyFont="1" applyFill="1" applyBorder="1" applyAlignment="1">
      <alignment horizontal="center" wrapText="1" readingOrder="1"/>
    </xf>
    <xf numFmtId="0" fontId="14" fillId="11" borderId="1" xfId="0" applyFont="1" applyFill="1" applyBorder="1" applyAlignment="1">
      <alignment horizontal="center" wrapText="1" readingOrder="1"/>
    </xf>
    <xf numFmtId="0" fontId="14" fillId="11" borderId="8" xfId="0" applyFont="1" applyFill="1" applyBorder="1" applyAlignment="1">
      <alignment horizontal="center" wrapText="1" readingOrder="1"/>
    </xf>
    <xf numFmtId="164" fontId="14" fillId="11" borderId="8" xfId="0" applyNumberFormat="1" applyFont="1" applyFill="1" applyBorder="1" applyAlignment="1">
      <alignment horizontal="center" wrapText="1" readingOrder="1"/>
    </xf>
    <xf numFmtId="171" fontId="14" fillId="11" borderId="8" xfId="0" applyNumberFormat="1" applyFont="1" applyFill="1" applyBorder="1" applyAlignment="1">
      <alignment horizontal="center" wrapText="1" readingOrder="1"/>
    </xf>
    <xf numFmtId="164" fontId="13" fillId="0" borderId="0" xfId="0" applyNumberFormat="1" applyFont="1">
      <alignment readingOrder="1"/>
    </xf>
    <xf numFmtId="0" fontId="14" fillId="16" borderId="3" xfId="0" applyFont="1" applyFill="1" applyBorder="1" applyAlignment="1">
      <alignment horizontal="centerContinuous" wrapText="1" readingOrder="1"/>
    </xf>
    <xf numFmtId="0" fontId="14" fillId="16" borderId="4" xfId="0" applyFont="1" applyFill="1" applyBorder="1" applyAlignment="1">
      <alignment horizontal="centerContinuous" wrapText="1" readingOrder="1"/>
    </xf>
    <xf numFmtId="164" fontId="14" fillId="16" borderId="4" xfId="0" applyNumberFormat="1" applyFont="1" applyFill="1" applyBorder="1" applyAlignment="1">
      <alignment horizontal="centerContinuous" wrapText="1" readingOrder="1"/>
    </xf>
    <xf numFmtId="164" fontId="14" fillId="16" borderId="5" xfId="0" applyNumberFormat="1" applyFont="1" applyFill="1" applyBorder="1" applyAlignment="1">
      <alignment horizontal="centerContinuous" wrapText="1" readingOrder="1"/>
    </xf>
    <xf numFmtId="164" fontId="14" fillId="16" borderId="10" xfId="0" applyNumberFormat="1" applyFont="1" applyFill="1" applyBorder="1" applyAlignment="1">
      <alignment horizontal="center" wrapText="1" readingOrder="1"/>
    </xf>
    <xf numFmtId="164" fontId="14" fillId="16" borderId="3" xfId="0" applyNumberFormat="1" applyFont="1" applyFill="1" applyBorder="1" applyAlignment="1">
      <alignment horizontal="centerContinuous" wrapText="1" readingOrder="1"/>
    </xf>
    <xf numFmtId="172" fontId="3" fillId="0" borderId="0" xfId="0" applyNumberFormat="1" applyFont="1">
      <alignment readingOrder="1"/>
    </xf>
    <xf numFmtId="164" fontId="20" fillId="0" borderId="0" xfId="0" applyNumberFormat="1" applyFont="1">
      <alignment readingOrder="1"/>
    </xf>
    <xf numFmtId="172" fontId="0" fillId="0" borderId="0" xfId="0" applyNumberFormat="1">
      <alignment readingOrder="1"/>
    </xf>
    <xf numFmtId="172" fontId="20" fillId="0" borderId="0" xfId="0" applyNumberFormat="1" applyFont="1">
      <alignment readingOrder="1"/>
    </xf>
    <xf numFmtId="0" fontId="14" fillId="16" borderId="1" xfId="0" applyFont="1" applyFill="1" applyBorder="1" applyAlignment="1">
      <alignment horizontal="center" wrapText="1" readingOrder="1"/>
    </xf>
    <xf numFmtId="0" fontId="14" fillId="16" borderId="8" xfId="0" applyFont="1" applyFill="1" applyBorder="1" applyAlignment="1">
      <alignment horizontal="center" wrapText="1" readingOrder="1"/>
    </xf>
    <xf numFmtId="164" fontId="14" fillId="16" borderId="8" xfId="0" applyNumberFormat="1" applyFont="1" applyFill="1" applyBorder="1" applyAlignment="1">
      <alignment horizontal="center" wrapText="1" readingOrder="1"/>
    </xf>
    <xf numFmtId="164" fontId="14" fillId="16" borderId="20" xfId="0" applyNumberFormat="1" applyFont="1" applyFill="1" applyBorder="1" applyAlignment="1">
      <alignment horizontal="centerContinuous" wrapText="1" readingOrder="1"/>
    </xf>
    <xf numFmtId="164" fontId="14" fillId="16" borderId="21" xfId="0" applyNumberFormat="1" applyFont="1" applyFill="1" applyBorder="1" applyAlignment="1">
      <alignment horizontal="centerContinuous" wrapText="1" readingOrder="1"/>
    </xf>
    <xf numFmtId="2" fontId="0" fillId="0" borderId="0" xfId="0" applyNumberFormat="1"/>
    <xf numFmtId="168" fontId="17" fillId="17" borderId="0" xfId="1" applyNumberFormat="1" applyFont="1" applyFill="1">
      <alignment readingOrder="1"/>
    </xf>
    <xf numFmtId="2" fontId="17" fillId="12" borderId="0" xfId="0" applyNumberFormat="1" applyFont="1" applyFill="1"/>
    <xf numFmtId="0" fontId="5" fillId="0" borderId="0" xfId="0" applyFont="1" applyAlignment="1">
      <alignment wrapText="1"/>
    </xf>
    <xf numFmtId="167" fontId="0" fillId="0" borderId="0" xfId="0" applyNumberFormat="1" applyFill="1">
      <alignment readingOrder="1"/>
    </xf>
    <xf numFmtId="0" fontId="22" fillId="18" borderId="1" xfId="0" applyFont="1" applyFill="1" applyBorder="1"/>
    <xf numFmtId="0" fontId="22" fillId="2" borderId="1" xfId="0" applyFont="1" applyFill="1" applyBorder="1"/>
    <xf numFmtId="0" fontId="22" fillId="2" borderId="6" xfId="0" applyFont="1" applyFill="1" applyBorder="1"/>
    <xf numFmtId="0" fontId="22" fillId="2" borderId="11" xfId="0" applyFont="1" applyFill="1" applyBorder="1"/>
    <xf numFmtId="164" fontId="0" fillId="0" borderId="0" xfId="0" applyNumberFormat="1" applyAlignment="1">
      <alignment horizontal="center" readingOrder="1"/>
    </xf>
    <xf numFmtId="173" fontId="0" fillId="0" borderId="0" xfId="0" applyNumberFormat="1">
      <alignment readingOrder="1"/>
    </xf>
    <xf numFmtId="0" fontId="22" fillId="19" borderId="1" xfId="0" applyFont="1" applyFill="1" applyBorder="1"/>
    <xf numFmtId="164" fontId="22" fillId="19" borderId="1" xfId="0" applyNumberFormat="1" applyFont="1" applyFill="1" applyBorder="1"/>
    <xf numFmtId="0" fontId="21" fillId="0" borderId="0" xfId="0" applyFont="1">
      <alignment readingOrder="1"/>
    </xf>
    <xf numFmtId="0" fontId="22" fillId="4" borderId="1" xfId="0" applyFont="1" applyFill="1" applyBorder="1"/>
    <xf numFmtId="0" fontId="0" fillId="4" borderId="8" xfId="0" applyFill="1" applyBorder="1">
      <alignment readingOrder="1"/>
    </xf>
    <xf numFmtId="0" fontId="0" fillId="18" borderId="1" xfId="0" applyFill="1" applyBorder="1">
      <alignment readingOrder="1"/>
    </xf>
    <xf numFmtId="0" fontId="2" fillId="0" borderId="0" xfId="0" applyFont="1" applyAlignment="1">
      <alignment horizontal="right" readingOrder="1"/>
    </xf>
    <xf numFmtId="174" fontId="0" fillId="0" borderId="0" xfId="1" applyNumberFormat="1" applyFont="1" applyAlignment="1">
      <alignment readingOrder="1"/>
    </xf>
    <xf numFmtId="0" fontId="3" fillId="4" borderId="7" xfId="0" applyFont="1" applyFill="1" applyBorder="1">
      <alignment readingOrder="1"/>
    </xf>
    <xf numFmtId="0" fontId="0" fillId="4" borderId="26" xfId="0" applyFill="1" applyBorder="1">
      <alignment readingOrder="1"/>
    </xf>
    <xf numFmtId="0" fontId="3" fillId="4" borderId="26" xfId="0" applyFont="1" applyFill="1" applyBorder="1">
      <alignment readingOrder="1"/>
    </xf>
    <xf numFmtId="0" fontId="17" fillId="17" borderId="0" xfId="0" applyFont="1" applyFill="1">
      <alignment readingOrder="1"/>
    </xf>
    <xf numFmtId="0" fontId="0" fillId="4" borderId="24" xfId="0" applyNumberFormat="1" applyFill="1" applyBorder="1" applyAlignment="1">
      <alignment vertical="center" wrapText="1" readingOrder="1"/>
    </xf>
    <xf numFmtId="0" fontId="0" fillId="4" borderId="25" xfId="0" applyNumberFormat="1" applyFill="1" applyBorder="1" applyAlignment="1">
      <alignment vertical="center" wrapText="1" readingOrder="1"/>
    </xf>
    <xf numFmtId="0" fontId="0" fillId="4" borderId="8" xfId="0" applyNumberFormat="1" applyFill="1" applyBorder="1" applyAlignment="1">
      <alignment vertical="center" wrapText="1" readingOrder="1"/>
    </xf>
    <xf numFmtId="0" fontId="0" fillId="4" borderId="10" xfId="0" applyNumberFormat="1" applyFill="1" applyBorder="1" applyAlignment="1">
      <alignment vertical="center" wrapText="1" readingOrder="1"/>
    </xf>
    <xf numFmtId="1" fontId="0" fillId="0" borderId="0" xfId="0" quotePrefix="1" applyNumberFormat="1">
      <alignment readingOrder="1"/>
    </xf>
    <xf numFmtId="0" fontId="0" fillId="0" borderId="0" xfId="0" quotePrefix="1">
      <alignment readingOrder="1"/>
    </xf>
    <xf numFmtId="1" fontId="0" fillId="0" borderId="0" xfId="0" applyNumberFormat="1" applyFill="1">
      <alignment readingOrder="1"/>
    </xf>
    <xf numFmtId="0" fontId="0" fillId="2" borderId="0" xfId="0" applyFill="1" applyAlignment="1">
      <alignment horizontal="center" readingOrder="1"/>
    </xf>
    <xf numFmtId="43" fontId="0" fillId="0" borderId="0" xfId="1" applyFont="1">
      <alignment readingOrder="1"/>
    </xf>
    <xf numFmtId="168" fontId="0" fillId="0" borderId="0" xfId="1" applyNumberFormat="1" applyFont="1" applyFill="1">
      <alignment readingOrder="1"/>
    </xf>
    <xf numFmtId="168" fontId="0" fillId="0" borderId="0" xfId="1" applyNumberFormat="1" applyFont="1">
      <alignment readingOrder="1"/>
    </xf>
    <xf numFmtId="0" fontId="0" fillId="2" borderId="1" xfId="0" applyFill="1" applyBorder="1">
      <alignment readingOrder="1"/>
    </xf>
    <xf numFmtId="0" fontId="0" fillId="2" borderId="1" xfId="0" applyFill="1" applyBorder="1" applyAlignment="1">
      <alignment horizontal="center" readingOrder="1"/>
    </xf>
    <xf numFmtId="168" fontId="0" fillId="0" borderId="0" xfId="1" applyNumberFormat="1" applyFont="1"/>
    <xf numFmtId="168" fontId="0" fillId="0" borderId="0" xfId="0" applyNumberFormat="1"/>
    <xf numFmtId="169" fontId="14" fillId="0" borderId="0" xfId="3" applyNumberFormat="1" applyFont="1" applyFill="1" applyBorder="1" applyAlignment="1">
      <alignment horizontal="center" wrapText="1"/>
    </xf>
    <xf numFmtId="164" fontId="14" fillId="0" borderId="0" xfId="0" applyNumberFormat="1" applyFont="1" applyFill="1" applyBorder="1" applyAlignment="1">
      <alignment horizontal="center" wrapText="1"/>
    </xf>
    <xf numFmtId="2" fontId="14" fillId="0" borderId="0" xfId="3" applyNumberFormat="1" applyFont="1" applyFill="1" applyBorder="1" applyAlignment="1">
      <alignment horizontal="center" wrapText="1"/>
    </xf>
    <xf numFmtId="2" fontId="0" fillId="0" borderId="0" xfId="0" applyNumberFormat="1" applyAlignment="1">
      <alignment horizontal="center"/>
    </xf>
    <xf numFmtId="1" fontId="0" fillId="0" borderId="0" xfId="0" applyNumberFormat="1" applyFill="1" applyAlignment="1">
      <alignment horizontal="center" readingOrder="1"/>
    </xf>
    <xf numFmtId="164" fontId="0" fillId="0" borderId="0" xfId="0" applyNumberFormat="1" applyFill="1" applyAlignment="1">
      <alignment horizontal="center" readingOrder="1"/>
    </xf>
    <xf numFmtId="0" fontId="6" fillId="0" borderId="26" xfId="2" applyFont="1" applyFill="1" applyBorder="1" applyAlignment="1">
      <alignment horizontal="left" vertical="center" wrapText="1" readingOrder="1"/>
    </xf>
    <xf numFmtId="0" fontId="0" fillId="0" borderId="0" xfId="0" applyNumberFormat="1" applyAlignment="1">
      <alignment wrapText="1"/>
    </xf>
    <xf numFmtId="0" fontId="23" fillId="0" borderId="0" xfId="0" applyFont="1"/>
    <xf numFmtId="43" fontId="0" fillId="0" borderId="0" xfId="1" applyFont="1"/>
    <xf numFmtId="175" fontId="0" fillId="0" borderId="0" xfId="1" applyNumberFormat="1" applyFont="1"/>
    <xf numFmtId="0" fontId="0" fillId="0" borderId="0" xfId="0" applyAlignment="1">
      <alignment wrapText="1"/>
    </xf>
    <xf numFmtId="43" fontId="0" fillId="0" borderId="0" xfId="0" applyNumberFormat="1"/>
    <xf numFmtId="0" fontId="0" fillId="0" borderId="0" xfId="0" applyAlignment="1">
      <alignment horizontal="center" wrapText="1"/>
    </xf>
    <xf numFmtId="0" fontId="25" fillId="3" borderId="0" xfId="0" applyFont="1" applyFill="1"/>
    <xf numFmtId="0" fontId="17" fillId="3" borderId="6" xfId="0" applyFont="1" applyFill="1" applyBorder="1"/>
    <xf numFmtId="0" fontId="0" fillId="0" borderId="22" xfId="0" applyBorder="1"/>
    <xf numFmtId="0" fontId="0" fillId="0" borderId="23" xfId="0" applyBorder="1"/>
    <xf numFmtId="0" fontId="0" fillId="0" borderId="27" xfId="0" applyBorder="1"/>
    <xf numFmtId="0" fontId="0" fillId="0" borderId="0" xfId="0" applyBorder="1"/>
    <xf numFmtId="0" fontId="0" fillId="0" borderId="28" xfId="0" applyBorder="1"/>
    <xf numFmtId="0" fontId="0" fillId="0" borderId="11" xfId="0" applyBorder="1"/>
    <xf numFmtId="0" fontId="0" fillId="0" borderId="24" xfId="0" applyBorder="1"/>
    <xf numFmtId="0" fontId="0" fillId="0" borderId="25" xfId="0" applyBorder="1"/>
    <xf numFmtId="0" fontId="0" fillId="19" borderId="22" xfId="0" applyFill="1" applyBorder="1" applyAlignment="1">
      <alignment horizontal="center"/>
    </xf>
    <xf numFmtId="0" fontId="23" fillId="0" borderId="22" xfId="0" applyFont="1" applyBorder="1"/>
    <xf numFmtId="9" fontId="0" fillId="0" borderId="0" xfId="0" applyNumberFormat="1"/>
    <xf numFmtId="0" fontId="23" fillId="0" borderId="0" xfId="0" applyFont="1" applyFill="1">
      <alignment readingOrder="1"/>
    </xf>
    <xf numFmtId="0" fontId="24" fillId="0" borderId="0" xfId="0" applyFont="1"/>
    <xf numFmtId="3" fontId="24" fillId="0" borderId="0" xfId="0" applyNumberFormat="1" applyFont="1"/>
    <xf numFmtId="170" fontId="24" fillId="0" borderId="0" xfId="0" applyNumberFormat="1" applyFont="1"/>
    <xf numFmtId="168" fontId="0" fillId="0" borderId="0" xfId="9" applyNumberFormat="1" applyFont="1"/>
    <xf numFmtId="168" fontId="0" fillId="20" borderId="0" xfId="9" applyNumberFormat="1" applyFont="1" applyFill="1"/>
    <xf numFmtId="0" fontId="5" fillId="0" borderId="0" xfId="11"/>
    <xf numFmtId="0" fontId="22" fillId="2" borderId="22" xfId="0" applyFont="1" applyFill="1" applyBorder="1"/>
    <xf numFmtId="0" fontId="22" fillId="2" borderId="23" xfId="0" applyFont="1" applyFill="1" applyBorder="1"/>
    <xf numFmtId="0" fontId="22" fillId="2" borderId="24" xfId="0" applyFont="1" applyFill="1" applyBorder="1"/>
    <xf numFmtId="0" fontId="22" fillId="2" borderId="25" xfId="0" applyFont="1" applyFill="1" applyBorder="1"/>
    <xf numFmtId="176" fontId="14" fillId="11" borderId="8" xfId="0" applyNumberFormat="1" applyFont="1" applyFill="1" applyBorder="1" applyAlignment="1">
      <alignment horizontal="center" wrapText="1" readingOrder="1"/>
    </xf>
    <xf numFmtId="14" fontId="14" fillId="11" borderId="8" xfId="0" applyNumberFormat="1" applyFont="1" applyFill="1" applyBorder="1" applyAlignment="1">
      <alignment horizontal="center" wrapText="1" readingOrder="1"/>
    </xf>
    <xf numFmtId="0" fontId="22" fillId="21" borderId="1" xfId="0" applyFont="1" applyFill="1" applyBorder="1"/>
    <xf numFmtId="0" fontId="22" fillId="21" borderId="1" xfId="0" applyFont="1" applyFill="1" applyBorder="1" applyAlignment="1">
      <alignment horizontal="center"/>
    </xf>
    <xf numFmtId="177" fontId="0" fillId="21" borderId="0" xfId="1" applyNumberFormat="1" applyFont="1" applyFill="1">
      <alignment readingOrder="1"/>
    </xf>
    <xf numFmtId="168" fontId="0" fillId="21" borderId="0" xfId="12" applyNumberFormat="1" applyFont="1" applyFill="1" applyAlignment="1">
      <alignment horizontal="center" readingOrder="1"/>
    </xf>
    <xf numFmtId="0" fontId="0" fillId="2" borderId="6" xfId="0" applyFill="1" applyBorder="1">
      <alignment readingOrder="1"/>
    </xf>
    <xf numFmtId="0" fontId="0" fillId="2" borderId="27" xfId="0" applyFill="1" applyBorder="1">
      <alignment readingOrder="1"/>
    </xf>
    <xf numFmtId="0" fontId="0" fillId="2" borderId="11" xfId="0" applyFill="1" applyBorder="1">
      <alignment readingOrder="1"/>
    </xf>
    <xf numFmtId="0" fontId="0" fillId="2" borderId="22" xfId="0" applyFill="1" applyBorder="1">
      <alignment readingOrder="1"/>
    </xf>
    <xf numFmtId="0" fontId="17" fillId="17" borderId="22" xfId="0" applyFont="1" applyFill="1" applyBorder="1">
      <alignment readingOrder="1"/>
    </xf>
    <xf numFmtId="0" fontId="17" fillId="17" borderId="23" xfId="0" applyFont="1" applyFill="1" applyBorder="1">
      <alignment readingOrder="1"/>
    </xf>
    <xf numFmtId="0" fontId="0" fillId="2" borderId="0" xfId="0" applyFill="1" applyBorder="1">
      <alignment readingOrder="1"/>
    </xf>
    <xf numFmtId="0" fontId="17" fillId="17" borderId="0" xfId="0" applyFont="1" applyFill="1" applyBorder="1">
      <alignment readingOrder="1"/>
    </xf>
    <xf numFmtId="0" fontId="17" fillId="17" borderId="28" xfId="0" applyFont="1" applyFill="1" applyBorder="1">
      <alignment readingOrder="1"/>
    </xf>
    <xf numFmtId="0" fontId="0" fillId="2" borderId="0" xfId="0" applyFill="1" applyBorder="1" applyAlignment="1">
      <alignment vertical="center" wrapText="1" readingOrder="1"/>
    </xf>
    <xf numFmtId="0" fontId="0" fillId="2" borderId="24" xfId="0" applyFill="1" applyBorder="1">
      <alignment readingOrder="1"/>
    </xf>
    <xf numFmtId="164" fontId="23" fillId="19" borderId="24" xfId="0" applyNumberFormat="1" applyFont="1" applyFill="1" applyBorder="1" applyAlignment="1">
      <alignment horizontal="center" readingOrder="1"/>
    </xf>
    <xf numFmtId="164" fontId="0" fillId="21" borderId="1" xfId="0" applyNumberFormat="1" applyFill="1" applyBorder="1" applyAlignment="1">
      <alignment horizontal="center" readingOrder="1"/>
    </xf>
    <xf numFmtId="0" fontId="0" fillId="21" borderId="1" xfId="0" applyFill="1" applyBorder="1">
      <alignment readingOrder="1"/>
    </xf>
    <xf numFmtId="177" fontId="0" fillId="21" borderId="0" xfId="12" applyNumberFormat="1" applyFont="1" applyFill="1" applyAlignment="1">
      <alignment horizontal="center" readingOrder="1"/>
    </xf>
    <xf numFmtId="0" fontId="0" fillId="2" borderId="0" xfId="0" applyFill="1" applyAlignment="1">
      <alignment horizontal="right" readingOrder="1"/>
    </xf>
    <xf numFmtId="0" fontId="5" fillId="0" borderId="1" xfId="0" applyFont="1" applyFill="1" applyBorder="1" applyAlignment="1">
      <alignment wrapText="1"/>
    </xf>
    <xf numFmtId="0" fontId="5" fillId="0" borderId="0" xfId="0" applyFont="1" applyAlignment="1">
      <alignment horizontal="right"/>
    </xf>
    <xf numFmtId="0" fontId="27" fillId="0" borderId="0" xfId="0" applyFont="1" applyAlignment="1">
      <alignment horizontal="right"/>
    </xf>
    <xf numFmtId="168" fontId="23" fillId="0" borderId="0" xfId="0" applyNumberFormat="1" applyFont="1"/>
    <xf numFmtId="168" fontId="23" fillId="0" borderId="0" xfId="9" applyNumberFormat="1" applyFont="1" applyAlignment="1">
      <alignment horizontal="center"/>
    </xf>
    <xf numFmtId="2" fontId="14" fillId="0" borderId="0" xfId="3" quotePrefix="1" applyNumberFormat="1" applyFont="1" applyFill="1" applyBorder="1" applyAlignment="1">
      <alignment horizontal="center" wrapText="1"/>
    </xf>
    <xf numFmtId="0" fontId="23" fillId="0" borderId="0" xfId="0" applyFont="1" applyAlignment="1">
      <alignment horizontal="right"/>
    </xf>
    <xf numFmtId="2" fontId="28" fillId="0" borderId="0" xfId="3" applyNumberFormat="1" applyFont="1" applyFill="1" applyBorder="1" applyAlignment="1">
      <alignment horizontal="left" wrapText="1"/>
    </xf>
    <xf numFmtId="0" fontId="0" fillId="0" borderId="0" xfId="0" applyFill="1" applyAlignment="1">
      <alignment horizontal="center" readingOrder="1"/>
    </xf>
    <xf numFmtId="0" fontId="0" fillId="0" borderId="0" xfId="0" applyAlignment="1">
      <alignment horizontal="center" readingOrder="1"/>
    </xf>
    <xf numFmtId="168" fontId="0" fillId="0" borderId="0" xfId="1" applyNumberFormat="1" applyFont="1" applyFill="1" applyAlignment="1">
      <alignment horizontal="center" readingOrder="1"/>
    </xf>
    <xf numFmtId="3" fontId="0" fillId="0" borderId="0" xfId="0" applyNumberFormat="1"/>
    <xf numFmtId="0" fontId="2" fillId="2" borderId="1" xfId="0" applyFont="1" applyFill="1" applyBorder="1" applyAlignment="1">
      <alignment horizontal="center" readingOrder="1"/>
    </xf>
    <xf numFmtId="0" fontId="2" fillId="2" borderId="7" xfId="0" applyFont="1" applyFill="1" applyBorder="1" applyAlignment="1">
      <alignment horizontal="center" readingOrder="1"/>
    </xf>
    <xf numFmtId="0" fontId="2" fillId="2" borderId="2" xfId="0" applyFont="1" applyFill="1" applyBorder="1" applyAlignment="1">
      <alignment horizontal="center" readingOrder="1"/>
    </xf>
    <xf numFmtId="9" fontId="17" fillId="17" borderId="0" xfId="0" applyNumberFormat="1" applyFont="1" applyFill="1" applyAlignment="1">
      <alignment horizontal="center" readingOrder="1"/>
    </xf>
    <xf numFmtId="170" fontId="0" fillId="21" borderId="1" xfId="0" applyNumberFormat="1" applyFill="1" applyBorder="1" applyAlignment="1">
      <alignment horizontal="center" readingOrder="1"/>
    </xf>
    <xf numFmtId="0" fontId="0" fillId="19" borderId="25" xfId="0" applyFill="1" applyBorder="1">
      <alignment readingOrder="1"/>
    </xf>
    <xf numFmtId="49" fontId="0" fillId="4" borderId="2" xfId="0" quotePrefix="1" applyNumberFormat="1" applyFill="1" applyBorder="1">
      <alignment readingOrder="1"/>
    </xf>
    <xf numFmtId="0" fontId="0" fillId="4" borderId="22" xfId="0" applyNumberFormat="1" applyFill="1" applyBorder="1" applyAlignment="1">
      <alignment horizontal="left" vertical="center" wrapText="1" readingOrder="1"/>
    </xf>
    <xf numFmtId="0" fontId="0" fillId="4" borderId="23" xfId="0" applyNumberFormat="1" applyFill="1" applyBorder="1" applyAlignment="1">
      <alignment horizontal="left" vertical="center" wrapText="1" readingOrder="1"/>
    </xf>
    <xf numFmtId="0" fontId="0" fillId="4" borderId="0" xfId="0" applyNumberFormat="1" applyFill="1" applyBorder="1" applyAlignment="1">
      <alignment horizontal="left" vertical="center" wrapText="1" readingOrder="1"/>
    </xf>
    <xf numFmtId="0" fontId="0" fillId="4" borderId="28" xfId="0" applyNumberFormat="1" applyFill="1" applyBorder="1" applyAlignment="1">
      <alignment horizontal="left" vertical="center" wrapText="1" readingOrder="1"/>
    </xf>
    <xf numFmtId="0" fontId="0" fillId="4" borderId="24" xfId="0" applyNumberFormat="1" applyFill="1" applyBorder="1" applyAlignment="1">
      <alignment horizontal="left" vertical="center" wrapText="1" readingOrder="1"/>
    </xf>
    <xf numFmtId="0" fontId="0" fillId="4" borderId="25" xfId="0" applyNumberFormat="1" applyFill="1" applyBorder="1" applyAlignment="1">
      <alignment horizontal="left" vertical="center" wrapText="1" readingOrder="1"/>
    </xf>
    <xf numFmtId="0" fontId="14" fillId="6" borderId="9" xfId="3" applyFont="1" applyFill="1" applyBorder="1" applyAlignment="1">
      <alignment horizontal="center"/>
    </xf>
    <xf numFmtId="0" fontId="14" fillId="6" borderId="10" xfId="3" applyFont="1" applyFill="1" applyBorder="1" applyAlignment="1">
      <alignment horizontal="center"/>
    </xf>
    <xf numFmtId="0" fontId="14" fillId="6" borderId="8" xfId="3" applyFont="1" applyFill="1" applyBorder="1" applyAlignment="1">
      <alignment horizontal="center"/>
    </xf>
    <xf numFmtId="0" fontId="11" fillId="7" borderId="1" xfId="0" applyFont="1" applyFill="1" applyBorder="1" applyAlignment="1">
      <alignment horizontal="center"/>
    </xf>
    <xf numFmtId="0" fontId="3" fillId="0" borderId="1" xfId="0" applyFont="1" applyBorder="1" applyAlignment="1">
      <alignment horizontal="center"/>
    </xf>
    <xf numFmtId="0" fontId="3" fillId="8" borderId="1" xfId="3" applyFont="1" applyFill="1" applyBorder="1" applyAlignment="1">
      <alignment horizontal="center"/>
    </xf>
  </cellXfs>
  <cellStyles count="13">
    <cellStyle name="Comma" xfId="1" builtinId="3"/>
    <cellStyle name="Comma 2" xfId="12"/>
    <cellStyle name="Comma 3 4" xfId="9"/>
    <cellStyle name="Currency 3 4" xfId="10"/>
    <cellStyle name="Normal" xfId="0" builtinId="0"/>
    <cellStyle name="Normal 13" xfId="5"/>
    <cellStyle name="Normal 14" xfId="11"/>
    <cellStyle name="Normal 3" xfId="6"/>
    <cellStyle name="Normal 4 4" xfId="8"/>
    <cellStyle name="Normal_MTDUCT" xfId="3"/>
    <cellStyle name="Normal_PC-LPDPackage-6P-D14" xfId="2"/>
    <cellStyle name="Normal_ProCostFinAssumptions_Sector" xfId="4"/>
    <cellStyle name="Percent" xfId="7"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a:lstStyle/>
          <a:p>
            <a:pPr>
              <a:defRPr/>
            </a:pPr>
            <a:r>
              <a:rPr lang="en-US"/>
              <a:t>Number of Computers</a:t>
            </a:r>
          </a:p>
        </c:rich>
      </c:tx>
    </c:title>
    <c:plotArea>
      <c:layout/>
      <c:barChart>
        <c:barDir val="col"/>
        <c:grouping val="stacked"/>
        <c:ser>
          <c:idx val="0"/>
          <c:order val="0"/>
          <c:tx>
            <c:strRef>
              <c:f>Data!$M$35</c:f>
              <c:strCache>
                <c:ptCount val="1"/>
                <c:pt idx="0">
                  <c:v>Laptop</c:v>
                </c:pt>
              </c:strCache>
            </c:strRef>
          </c:tx>
          <c:cat>
            <c:strRef>
              <c:f>Data!$L$36:$L$45</c:f>
              <c:strCache>
                <c:ptCount val="10"/>
                <c:pt idx="0">
                  <c:v> Assembly </c:v>
                </c:pt>
                <c:pt idx="1">
                  <c:v> Grocery </c:v>
                </c:pt>
                <c:pt idx="2">
                  <c:v> Lodging </c:v>
                </c:pt>
                <c:pt idx="3">
                  <c:v> Office </c:v>
                </c:pt>
                <c:pt idx="4">
                  <c:v> Other </c:v>
                </c:pt>
                <c:pt idx="5">
                  <c:v> Residential Care </c:v>
                </c:pt>
                <c:pt idx="6">
                  <c:v> Restaurant </c:v>
                </c:pt>
                <c:pt idx="7">
                  <c:v> Retail/Service </c:v>
                </c:pt>
                <c:pt idx="8">
                  <c:v> School K-12 </c:v>
                </c:pt>
                <c:pt idx="9">
                  <c:v> Warehouse </c:v>
                </c:pt>
              </c:strCache>
            </c:strRef>
          </c:cat>
          <c:val>
            <c:numRef>
              <c:f>Data!$M$36:$M$45</c:f>
              <c:numCache>
                <c:formatCode>_(* #,##0_);_(* \(#,##0\);_(* "-"??_);_(@_)</c:formatCode>
                <c:ptCount val="10"/>
                <c:pt idx="0">
                  <c:v>86857.363422157796</c:v>
                </c:pt>
                <c:pt idx="1">
                  <c:v>707.76565804281404</c:v>
                </c:pt>
                <c:pt idx="2">
                  <c:v>811.94767689168089</c:v>
                </c:pt>
                <c:pt idx="3">
                  <c:v>406803.01611109165</c:v>
                </c:pt>
                <c:pt idx="4">
                  <c:v>37464.833386013997</c:v>
                </c:pt>
                <c:pt idx="5">
                  <c:v>2952.9636774091409</c:v>
                </c:pt>
                <c:pt idx="6">
                  <c:v>481.10376088322403</c:v>
                </c:pt>
                <c:pt idx="7">
                  <c:v>43302.184349604075</c:v>
                </c:pt>
                <c:pt idx="8">
                  <c:v>139588.17404225213</c:v>
                </c:pt>
                <c:pt idx="9">
                  <c:v>17189.085265999605</c:v>
                </c:pt>
              </c:numCache>
            </c:numRef>
          </c:val>
        </c:ser>
        <c:ser>
          <c:idx val="1"/>
          <c:order val="1"/>
          <c:tx>
            <c:strRef>
              <c:f>Data!$N$35</c:f>
              <c:strCache>
                <c:ptCount val="1"/>
                <c:pt idx="0">
                  <c:v>Desktop</c:v>
                </c:pt>
              </c:strCache>
            </c:strRef>
          </c:tx>
          <c:cat>
            <c:strRef>
              <c:f>Data!$L$36:$L$45</c:f>
              <c:strCache>
                <c:ptCount val="10"/>
                <c:pt idx="0">
                  <c:v> Assembly </c:v>
                </c:pt>
                <c:pt idx="1">
                  <c:v> Grocery </c:v>
                </c:pt>
                <c:pt idx="2">
                  <c:v> Lodging </c:v>
                </c:pt>
                <c:pt idx="3">
                  <c:v> Office </c:v>
                </c:pt>
                <c:pt idx="4">
                  <c:v> Other </c:v>
                </c:pt>
                <c:pt idx="5">
                  <c:v> Residential Care </c:v>
                </c:pt>
                <c:pt idx="6">
                  <c:v> Restaurant </c:v>
                </c:pt>
                <c:pt idx="7">
                  <c:v> Retail/Service </c:v>
                </c:pt>
                <c:pt idx="8">
                  <c:v> School K-12 </c:v>
                </c:pt>
                <c:pt idx="9">
                  <c:v> Warehouse </c:v>
                </c:pt>
              </c:strCache>
            </c:strRef>
          </c:cat>
          <c:val>
            <c:numRef>
              <c:f>Data!$N$36:$N$45</c:f>
              <c:numCache>
                <c:formatCode>_(* #,##0_);_(* \(#,##0\);_(* "-"??_);_(@_)</c:formatCode>
                <c:ptCount val="10"/>
                <c:pt idx="0">
                  <c:v>90489.942844468693</c:v>
                </c:pt>
                <c:pt idx="1">
                  <c:v>7855.9516449432103</c:v>
                </c:pt>
                <c:pt idx="2">
                  <c:v>6591.3790104556438</c:v>
                </c:pt>
                <c:pt idx="3">
                  <c:v>1239953.0457016693</c:v>
                </c:pt>
                <c:pt idx="4">
                  <c:v>157742.40107723163</c:v>
                </c:pt>
                <c:pt idx="5">
                  <c:v>15108.502303217605</c:v>
                </c:pt>
                <c:pt idx="6">
                  <c:v>7712.0641058506817</c:v>
                </c:pt>
                <c:pt idx="7">
                  <c:v>102103.35560379816</c:v>
                </c:pt>
                <c:pt idx="8">
                  <c:v>183399.64738858043</c:v>
                </c:pt>
                <c:pt idx="9">
                  <c:v>100487.25255467331</c:v>
                </c:pt>
              </c:numCache>
            </c:numRef>
          </c:val>
        </c:ser>
        <c:overlap val="100"/>
        <c:axId val="520037888"/>
        <c:axId val="520039808"/>
      </c:barChart>
      <c:catAx>
        <c:axId val="520037888"/>
        <c:scaling>
          <c:orientation val="minMax"/>
        </c:scaling>
        <c:axPos val="b"/>
        <c:tickLblPos val="nextTo"/>
        <c:crossAx val="520039808"/>
        <c:crosses val="autoZero"/>
        <c:auto val="1"/>
        <c:lblAlgn val="ctr"/>
        <c:lblOffset val="100"/>
      </c:catAx>
      <c:valAx>
        <c:axId val="520039808"/>
        <c:scaling>
          <c:orientation val="minMax"/>
        </c:scaling>
        <c:axPos val="l"/>
        <c:majorGridlines/>
        <c:numFmt formatCode="_(* #,##0_);_(* \(#,##0\);_(* &quot;-&quot;??_);_(@_)" sourceLinked="1"/>
        <c:tickLblPos val="nextTo"/>
        <c:crossAx val="520037888"/>
        <c:crosses val="autoZero"/>
        <c:crossBetween val="between"/>
      </c:valAx>
    </c:plotArea>
    <c:legend>
      <c:legendPos val="r"/>
    </c:legend>
    <c:plotVisOnly val="1"/>
  </c:chart>
  <c:printSettings>
    <c:headerFooter/>
    <c:pageMargins b="0.75000000000000255" l="0.70000000000000062" r="0.70000000000000062" t="0.75000000000000255"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582420</xdr:colOff>
      <xdr:row>6</xdr:row>
      <xdr:rowOff>0</xdr:rowOff>
    </xdr:from>
    <xdr:to>
      <xdr:col>1</xdr:col>
      <xdr:colOff>5548276</xdr:colOff>
      <xdr:row>29</xdr:row>
      <xdr:rowOff>19050</xdr:rowOff>
    </xdr:to>
    <xdr:pic>
      <xdr:nvPicPr>
        <xdr:cNvPr id="1126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192020" y="2105025"/>
          <a:ext cx="4965856" cy="4067175"/>
        </a:xfrm>
        <a:prstGeom prst="rect">
          <a:avLst/>
        </a:prstGeom>
        <a:noFill/>
      </xdr:spPr>
    </xdr:pic>
    <xdr:clientData/>
  </xdr:twoCellAnchor>
  <xdr:twoCellAnchor editAs="oneCell">
    <xdr:from>
      <xdr:col>1</xdr:col>
      <xdr:colOff>190500</xdr:colOff>
      <xdr:row>54</xdr:row>
      <xdr:rowOff>38100</xdr:rowOff>
    </xdr:from>
    <xdr:to>
      <xdr:col>1</xdr:col>
      <xdr:colOff>6734175</xdr:colOff>
      <xdr:row>80</xdr:row>
      <xdr:rowOff>123825</xdr:rowOff>
    </xdr:to>
    <xdr:pic>
      <xdr:nvPicPr>
        <xdr:cNvPr id="1126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800100" y="10496550"/>
          <a:ext cx="6543675" cy="4295775"/>
        </a:xfrm>
        <a:prstGeom prst="rect">
          <a:avLst/>
        </a:prstGeom>
        <a:noFill/>
      </xdr:spPr>
    </xdr:pic>
    <xdr:clientData/>
  </xdr:twoCellAnchor>
  <xdr:twoCellAnchor editAs="oneCell">
    <xdr:from>
      <xdr:col>0</xdr:col>
      <xdr:colOff>561975</xdr:colOff>
      <xdr:row>31</xdr:row>
      <xdr:rowOff>114300</xdr:rowOff>
    </xdr:from>
    <xdr:to>
      <xdr:col>1</xdr:col>
      <xdr:colOff>6743700</xdr:colOff>
      <xdr:row>54</xdr:row>
      <xdr:rowOff>9525</xdr:rowOff>
    </xdr:to>
    <xdr:pic>
      <xdr:nvPicPr>
        <xdr:cNvPr id="11267" name="Picture 3"/>
        <xdr:cNvPicPr>
          <a:picLocks noChangeAspect="1" noChangeArrowheads="1"/>
        </xdr:cNvPicPr>
      </xdr:nvPicPr>
      <xdr:blipFill>
        <a:blip xmlns:r="http://schemas.openxmlformats.org/officeDocument/2006/relationships" r:embed="rId3" cstate="print"/>
        <a:srcRect l="4297" t="23796" r="77135" b="41019"/>
        <a:stretch>
          <a:fillRect/>
        </a:stretch>
      </xdr:blipFill>
      <xdr:spPr bwMode="auto">
        <a:xfrm>
          <a:off x="561975" y="6848475"/>
          <a:ext cx="6791325" cy="3619500"/>
        </a:xfrm>
        <a:prstGeom prst="rect">
          <a:avLst/>
        </a:prstGeom>
        <a:noFill/>
        <a:ln w="1">
          <a:noFill/>
          <a:miter lim="800000"/>
          <a:headEnd/>
          <a:tailEnd type="none" w="med" len="med"/>
        </a:ln>
        <a:effectLst/>
      </xdr:spPr>
    </xdr:pic>
    <xdr:clientData/>
  </xdr:twoCellAnchor>
  <xdr:twoCellAnchor>
    <xdr:from>
      <xdr:col>10</xdr:col>
      <xdr:colOff>342900</xdr:colOff>
      <xdr:row>30</xdr:row>
      <xdr:rowOff>57150</xdr:rowOff>
    </xdr:from>
    <xdr:to>
      <xdr:col>17</xdr:col>
      <xdr:colOff>400050</xdr:colOff>
      <xdr:row>50</xdr:row>
      <xdr:rowOff>57150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19050</xdr:colOff>
      <xdr:row>54</xdr:row>
      <xdr:rowOff>104774</xdr:rowOff>
    </xdr:from>
    <xdr:to>
      <xdr:col>20</xdr:col>
      <xdr:colOff>57150</xdr:colOff>
      <xdr:row>87</xdr:row>
      <xdr:rowOff>66674</xdr:rowOff>
    </xdr:to>
    <xdr:sp macro="" textlink="">
      <xdr:nvSpPr>
        <xdr:cNvPr id="6" name="TextBox 5"/>
        <xdr:cNvSpPr txBox="1"/>
      </xdr:nvSpPr>
      <xdr:spPr>
        <a:xfrm>
          <a:off x="15201900" y="11096624"/>
          <a:ext cx="7067550" cy="5305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solidFill>
                <a:schemeClr val="dk1"/>
              </a:solidFill>
              <a:latin typeface="+mn-lt"/>
              <a:ea typeface="+mn-ea"/>
              <a:cs typeface="+mn-cs"/>
            </a:rPr>
            <a:t>The 2013 IDC sales data results in approx 3.37M desktops and 2.66M laptops, assuming a 5 yr life for desktops &amp; 4 years for laptops and 4% regional representation…</a:t>
          </a:r>
        </a:p>
        <a:p>
          <a:r>
            <a:rPr lang="en-US" sz="1100">
              <a:solidFill>
                <a:schemeClr val="dk1"/>
              </a:solidFill>
              <a:latin typeface="+mn-lt"/>
              <a:ea typeface="+mn-ea"/>
              <a:cs typeface="+mn-cs"/>
            </a:rPr>
            <a:t> </a:t>
          </a:r>
        </a:p>
        <a:p>
          <a:r>
            <a:rPr lang="en-US" sz="1100">
              <a:solidFill>
                <a:schemeClr val="dk1"/>
              </a:solidFill>
              <a:latin typeface="+mn-lt"/>
              <a:ea typeface="+mn-ea"/>
              <a:cs typeface="+mn-cs"/>
            </a:rPr>
            <a:t>-tina</a:t>
          </a:r>
        </a:p>
        <a:p>
          <a:r>
            <a:rPr lang="en-US" sz="1100">
              <a:solidFill>
                <a:schemeClr val="dk1"/>
              </a:solidFill>
              <a:latin typeface="+mn-lt"/>
              <a:ea typeface="+mn-ea"/>
              <a:cs typeface="+mn-cs"/>
            </a:rPr>
            <a:t> </a:t>
          </a:r>
        </a:p>
        <a:p>
          <a:r>
            <a:rPr lang="en-US" sz="1100">
              <a:solidFill>
                <a:schemeClr val="dk1"/>
              </a:solidFill>
              <a:latin typeface="+mn-lt"/>
              <a:ea typeface="+mn-ea"/>
              <a:cs typeface="+mn-cs"/>
            </a:rPr>
            <a:t>Hi Tina and Massoud,</a:t>
          </a:r>
        </a:p>
        <a:p>
          <a:r>
            <a:rPr lang="en-US" sz="1100">
              <a:solidFill>
                <a:schemeClr val="dk1"/>
              </a:solidFill>
              <a:latin typeface="+mn-lt"/>
              <a:ea typeface="+mn-ea"/>
              <a:cs typeface="+mn-cs"/>
            </a:rPr>
            <a:t> </a:t>
          </a:r>
        </a:p>
        <a:p>
          <a:r>
            <a:rPr lang="en-US" sz="1100">
              <a:solidFill>
                <a:schemeClr val="dk1"/>
              </a:solidFill>
              <a:latin typeface="+mn-lt"/>
              <a:ea typeface="+mn-ea"/>
              <a:cs typeface="+mn-cs"/>
            </a:rPr>
            <a:t>I spoke with the Data Analytics contact from IDC.  She provided some very helpful and interesting insight on the IDC PC data:</a:t>
          </a:r>
        </a:p>
        <a:p>
          <a:r>
            <a:rPr lang="en-US" sz="1100">
              <a:solidFill>
                <a:schemeClr val="dk1"/>
              </a:solidFill>
              <a:latin typeface="+mn-lt"/>
              <a:ea typeface="+mn-ea"/>
              <a:cs typeface="+mn-cs"/>
            </a:rPr>
            <a:t> </a:t>
          </a:r>
        </a:p>
        <a:p>
          <a:r>
            <a:rPr lang="en-US" sz="1100">
              <a:solidFill>
                <a:schemeClr val="dk1"/>
              </a:solidFill>
              <a:latin typeface="+mn-lt"/>
              <a:ea typeface="+mn-ea"/>
              <a:cs typeface="+mn-cs"/>
            </a:rPr>
            <a:t>Here are the questions I asked and her answers:</a:t>
          </a:r>
        </a:p>
        <a:p>
          <a:r>
            <a:rPr lang="en-US" sz="1100" b="1">
              <a:solidFill>
                <a:schemeClr val="dk1"/>
              </a:solidFill>
              <a:latin typeface="+mn-lt"/>
              <a:ea typeface="+mn-ea"/>
              <a:cs typeface="+mn-cs"/>
            </a:rPr>
            <a:t>1.       </a:t>
          </a:r>
          <a:r>
            <a:rPr lang="en-US" sz="1100">
              <a:solidFill>
                <a:schemeClr val="dk1"/>
              </a:solidFill>
              <a:latin typeface="+mn-lt"/>
              <a:ea typeface="+mn-ea"/>
              <a:cs typeface="+mn-cs"/>
            </a:rPr>
            <a:t>Will you please describe the definitions for ‘commercial’ vs. ‘consumer’ end user?  How do the pc units get allocated to each bucket?  </a:t>
          </a:r>
          <a:r>
            <a:rPr lang="en-US" sz="1100" b="1">
              <a:solidFill>
                <a:schemeClr val="dk1"/>
              </a:solidFill>
              <a:latin typeface="+mn-lt"/>
              <a:ea typeface="+mn-ea"/>
              <a:cs typeface="+mn-cs"/>
            </a:rPr>
            <a:t>JB: Vendors typically provide units by end user type and IDC sanity checks using common sense (apple is mostly consumer with very little enterprise units) and other data sources (like relationships with key retailers and contractors).  Commercial is primarily composed of enterprise end customers sold directly to the large company, sold by a VAR or system integrator (they estimate enterprise comprises 80-90% of unit sales in commercial segment).  Small/med office is traced by determining who is funding the purchase (if the business buys it using corp card or account then it’s labeled commercial).  Consumer is retail or online based.  IDC is confident in their segment estimates.</a:t>
          </a:r>
          <a:endParaRPr lang="en-US" sz="1100">
            <a:solidFill>
              <a:schemeClr val="dk1"/>
            </a:solidFill>
            <a:latin typeface="+mn-lt"/>
            <a:ea typeface="+mn-ea"/>
            <a:cs typeface="+mn-cs"/>
          </a:endParaRPr>
        </a:p>
        <a:p>
          <a:r>
            <a:rPr lang="en-US" sz="1100">
              <a:solidFill>
                <a:schemeClr val="dk1"/>
              </a:solidFill>
              <a:latin typeface="+mn-lt"/>
              <a:ea typeface="+mn-ea"/>
              <a:cs typeface="+mn-cs"/>
            </a:rPr>
            <a:t>2.       What % of the US market do you estimate is covered in this data set?  (roughly or descriptive words would be sufficient).  </a:t>
          </a:r>
          <a:r>
            <a:rPr lang="en-US" sz="1100" b="1">
              <a:solidFill>
                <a:schemeClr val="dk1"/>
              </a:solidFill>
              <a:latin typeface="+mn-lt"/>
              <a:ea typeface="+mn-ea"/>
              <a:cs typeface="+mn-cs"/>
            </a:rPr>
            <a:t>JB:  All of the market is covered – very confident about their coverage.</a:t>
          </a:r>
          <a:endParaRPr lang="en-US" sz="1100">
            <a:solidFill>
              <a:schemeClr val="dk1"/>
            </a:solidFill>
            <a:latin typeface="+mn-lt"/>
            <a:ea typeface="+mn-ea"/>
            <a:cs typeface="+mn-cs"/>
          </a:endParaRPr>
        </a:p>
        <a:p>
          <a:r>
            <a:rPr lang="en-US" sz="1100" b="1">
              <a:solidFill>
                <a:schemeClr val="dk1"/>
              </a:solidFill>
              <a:latin typeface="+mn-lt"/>
              <a:ea typeface="+mn-ea"/>
              <a:cs typeface="+mn-cs"/>
            </a:rPr>
            <a:t>3.       </a:t>
          </a:r>
          <a:r>
            <a:rPr lang="en-US" sz="1100">
              <a:solidFill>
                <a:schemeClr val="dk1"/>
              </a:solidFill>
              <a:latin typeface="+mn-lt"/>
              <a:ea typeface="+mn-ea"/>
              <a:cs typeface="+mn-cs"/>
            </a:rPr>
            <a:t>Do you have any information on the life of pcs?  Desktop vs. pcs?  Consumer vs commercial end users?  </a:t>
          </a:r>
          <a:r>
            <a:rPr lang="en-US" sz="1100" b="1">
              <a:solidFill>
                <a:schemeClr val="dk1"/>
              </a:solidFill>
              <a:latin typeface="+mn-lt"/>
              <a:ea typeface="+mn-ea"/>
              <a:cs typeface="+mn-cs"/>
            </a:rPr>
            <a:t>JB:  Yes!  Very good information.  Overall, different segments and different product types have different life spans.  Consumer desktop:  5-6 years (longest out of all), Consumer portable:  3.5-4 years, Commercial portable:  3-3.25 years, Commercial desktop: varies by type of commercial use 2.5-4 years (govt: 3.5 years, education: 4 years, large enterprise: 2.5-3 years)</a:t>
          </a:r>
          <a:endParaRPr lang="en-US" sz="1100">
            <a:solidFill>
              <a:schemeClr val="dk1"/>
            </a:solidFill>
            <a:latin typeface="+mn-lt"/>
            <a:ea typeface="+mn-ea"/>
            <a:cs typeface="+mn-cs"/>
          </a:endParaRPr>
        </a:p>
        <a:p>
          <a:r>
            <a:rPr lang="en-US" sz="1100" b="1">
              <a:solidFill>
                <a:schemeClr val="dk1"/>
              </a:solidFill>
              <a:latin typeface="+mn-lt"/>
              <a:ea typeface="+mn-ea"/>
              <a:cs typeface="+mn-cs"/>
            </a:rPr>
            <a:t>4.       </a:t>
          </a:r>
          <a:r>
            <a:rPr lang="en-US" sz="1100">
              <a:solidFill>
                <a:schemeClr val="dk1"/>
              </a:solidFill>
              <a:latin typeface="+mn-lt"/>
              <a:ea typeface="+mn-ea"/>
              <a:cs typeface="+mn-cs"/>
            </a:rPr>
            <a:t>Do you have stock information – how many units are used?  </a:t>
          </a:r>
          <a:r>
            <a:rPr lang="en-US" sz="1100" b="1">
              <a:solidFill>
                <a:schemeClr val="dk1"/>
              </a:solidFill>
              <a:latin typeface="+mn-lt"/>
              <a:ea typeface="+mn-ea"/>
              <a:cs typeface="+mn-cs"/>
            </a:rPr>
            <a:t>JB:  IDC has an installed base data set for the US.  They sell this (we don’t buy this today) and it’s updated 2x per year for the same segments (commercial, consumer) and product categories (desktop vs. portable).</a:t>
          </a:r>
          <a:endParaRPr lang="en-US" sz="1100">
            <a:solidFill>
              <a:schemeClr val="dk1"/>
            </a:solidFill>
            <a:latin typeface="+mn-lt"/>
            <a:ea typeface="+mn-ea"/>
            <a:cs typeface="+mn-cs"/>
          </a:endParaRPr>
        </a:p>
        <a:p>
          <a:r>
            <a:rPr lang="en-US" sz="1100">
              <a:solidFill>
                <a:schemeClr val="dk1"/>
              </a:solidFill>
              <a:latin typeface="+mn-lt"/>
              <a:ea typeface="+mn-ea"/>
              <a:cs typeface="+mn-cs"/>
            </a:rPr>
            <a:t> </a:t>
          </a:r>
        </a:p>
        <a:p>
          <a:r>
            <a:rPr lang="en-US" sz="1100">
              <a:solidFill>
                <a:schemeClr val="dk1"/>
              </a:solidFill>
              <a:latin typeface="+mn-lt"/>
              <a:ea typeface="+mn-ea"/>
              <a:cs typeface="+mn-cs"/>
            </a:rPr>
            <a:t>I will let you know if I hear from our legal team before Tuesday on putting IDC ratios in council workbooks, otherwise, please plan to hear back from me on Tuesday.  Thanks!</a:t>
          </a:r>
        </a:p>
        <a:p>
          <a:r>
            <a:rPr lang="en-US" sz="1100">
              <a:solidFill>
                <a:schemeClr val="dk1"/>
              </a:solidFill>
              <a:latin typeface="+mn-lt"/>
              <a:ea typeface="+mn-ea"/>
              <a:cs typeface="+mn-cs"/>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VRF-7P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Spray%20Valve/ComCookingPreRinseSprayValve_v2_0_7thPlan_0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ower%20Strips/SmartPlugPowerStrips_v3.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2">
          <cell r="C12" t="str">
            <v>_PRE2013</v>
          </cell>
          <cell r="D12" t="str">
            <v>Com_Master_7P.xlsm!_PRE2013</v>
          </cell>
        </row>
      </sheetData>
      <sheetData sheetId="16">
        <row r="11">
          <cell r="B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7PSourceSummary"/>
      <sheetName val="forRPM"/>
      <sheetName val="SC-New"/>
      <sheetName val="SC-Retro"/>
      <sheetName val="M_Input_Out"/>
      <sheetName val="M_Input"/>
      <sheetName val="M_Input_Retro_Out"/>
      <sheetName val="M_Input_Retro"/>
      <sheetName val="M_Input_Raw_Out"/>
      <sheetName val="M_Input_Raw"/>
      <sheetName val="MMap"/>
      <sheetName val="Savings &amp; Cost"/>
      <sheetName val="ToDo7P"/>
      <sheetName val="Notes"/>
      <sheetName val="Applicability Matrix"/>
      <sheetName val="HVAC Retrofit Data"/>
    </sheetNames>
    <sheetDataSet>
      <sheetData sheetId="0"/>
      <sheetData sheetId="1"/>
      <sheetData sheetId="2"/>
      <sheetData sheetId="3">
        <row r="9">
          <cell r="A9" t="str">
            <v>HVAC</v>
          </cell>
        </row>
      </sheetData>
      <sheetData sheetId="4">
        <row r="4">
          <cell r="A4" t="str">
            <v>VRF-New-Residential Care</v>
          </cell>
          <cell r="B4">
            <v>0</v>
          </cell>
          <cell r="C4">
            <v>3.8069292641859711</v>
          </cell>
          <cell r="D4">
            <v>1.4908462479082174</v>
          </cell>
          <cell r="E4">
            <v>0.29816924958164348</v>
          </cell>
          <cell r="F4">
            <v>1.7890154974898609</v>
          </cell>
          <cell r="G4">
            <v>1.8932005948492177</v>
          </cell>
          <cell r="H4">
            <v>2.7869053938826216</v>
          </cell>
          <cell r="I4">
            <v>4116.6448521764823</v>
          </cell>
          <cell r="J4">
            <v>-6.2399963380380763</v>
          </cell>
          <cell r="K4">
            <v>21.022385057613977</v>
          </cell>
          <cell r="L4">
            <v>1.4720602779572771</v>
          </cell>
          <cell r="M4">
            <v>3.6166170251130086E-2</v>
          </cell>
          <cell r="N4">
            <v>7.156508117480161E-4</v>
          </cell>
          <cell r="O4">
            <v>0.2387140096982803</v>
          </cell>
          <cell r="P4">
            <v>0.21464261750835234</v>
          </cell>
          <cell r="Q4">
            <v>0.24699847340719602</v>
          </cell>
          <cell r="R4">
            <v>0.22978785719812655</v>
          </cell>
          <cell r="S4">
            <v>0.23459979279712947</v>
          </cell>
          <cell r="T4">
            <v>0.23222203816105286</v>
          </cell>
          <cell r="U4">
            <v>0.2206149003230867</v>
          </cell>
          <cell r="V4">
            <v>0.2298723485449593</v>
          </cell>
          <cell r="W4">
            <v>0.21477425249831805</v>
          </cell>
          <cell r="X4">
            <v>0.24488345919415083</v>
          </cell>
          <cell r="Y4">
            <v>0.2167085472962971</v>
          </cell>
          <cell r="Z4">
            <v>0.23593895714970123</v>
          </cell>
          <cell r="AA4">
            <v>0</v>
          </cell>
          <cell r="AB4">
            <v>0.10134834334104595</v>
          </cell>
          <cell r="AC4">
            <v>8.7075521973022235E-2</v>
          </cell>
          <cell r="AD4">
            <v>8.3523758007515325E-2</v>
          </cell>
          <cell r="AE4">
            <v>8.7212728293256325E-2</v>
          </cell>
          <cell r="AF4">
            <v>8.5567379682640471E-2</v>
          </cell>
          <cell r="AG4">
            <v>7.5083002777803193E-2</v>
          </cell>
          <cell r="AH4">
            <v>8.8156989501835259E-2</v>
          </cell>
          <cell r="AI4">
            <v>7.2297648464551043E-2</v>
          </cell>
          <cell r="AJ4">
            <v>8.9006247460708399E-2</v>
          </cell>
          <cell r="AK4">
            <v>7.9941494543151512E-2</v>
          </cell>
          <cell r="AL4">
            <v>9.591336631878955E-2</v>
          </cell>
          <cell r="AM4">
            <v>0.10204553004500096</v>
          </cell>
        </row>
        <row r="5">
          <cell r="A5" t="str">
            <v>VRF-New-University</v>
          </cell>
          <cell r="B5">
            <v>0</v>
          </cell>
          <cell r="C5">
            <v>4.1927764987039833</v>
          </cell>
          <cell r="D5">
            <v>1.8</v>
          </cell>
          <cell r="E5">
            <v>0.36000000000000004</v>
          </cell>
          <cell r="F5">
            <v>2.16</v>
          </cell>
          <cell r="G5">
            <v>2.2857897489496097</v>
          </cell>
          <cell r="H5">
            <v>3.0693692024984283</v>
          </cell>
          <cell r="I5">
            <v>4512.904517054224</v>
          </cell>
          <cell r="J5">
            <v>-5.3418996945468651</v>
          </cell>
          <cell r="K5">
            <v>24.544701788951414</v>
          </cell>
          <cell r="L5">
            <v>1.3428046931739446</v>
          </cell>
          <cell r="M5">
            <v>3.9831753666557682E-2</v>
          </cell>
          <cell r="N5">
            <v>7.8818483259029373E-4</v>
          </cell>
          <cell r="O5">
            <v>0.26290861224823919</v>
          </cell>
          <cell r="P5">
            <v>0.23639748990759407</v>
          </cell>
          <cell r="Q5">
            <v>0.27203273889537177</v>
          </cell>
          <cell r="R5">
            <v>0.25307775913032743</v>
          </cell>
          <cell r="S5">
            <v>0.2583774033035402</v>
          </cell>
          <cell r="T5">
            <v>0.2557586538952929</v>
          </cell>
          <cell r="U5">
            <v>0.24297508704468884</v>
          </cell>
          <cell r="V5">
            <v>0.25317081400704311</v>
          </cell>
          <cell r="W5">
            <v>0.23654246662085415</v>
          </cell>
          <cell r="X5">
            <v>0.26970335968407272</v>
          </cell>
          <cell r="Y5">
            <v>0.23867280979450545</v>
          </cell>
          <cell r="Z5">
            <v>0.2598522972234738</v>
          </cell>
          <cell r="AA5">
            <v>0</v>
          </cell>
          <cell r="AB5">
            <v>0.11162039603427776</v>
          </cell>
          <cell r="AC5">
            <v>9.5900968157057676E-2</v>
          </cell>
          <cell r="AD5">
            <v>9.1989218962341468E-2</v>
          </cell>
          <cell r="AE5">
            <v>9.6052080876793011E-2</v>
          </cell>
          <cell r="AF5">
            <v>9.4239969721572864E-2</v>
          </cell>
          <cell r="AG5">
            <v>8.2692960034867771E-2</v>
          </cell>
          <cell r="AH5">
            <v>9.7092046667913157E-2</v>
          </cell>
          <cell r="AI5">
            <v>7.9625299121114351E-2</v>
          </cell>
          <cell r="AJ5">
            <v>9.8027380256797678E-2</v>
          </cell>
          <cell r="AK5">
            <v>8.8043879024757396E-2</v>
          </cell>
          <cell r="AL5">
            <v>0.10563456274226217</v>
          </cell>
          <cell r="AM5">
            <v>0.11238824534922333</v>
          </cell>
        </row>
        <row r="6">
          <cell r="A6" t="str">
            <v>VRF-New-Small Ret</v>
          </cell>
          <cell r="B6">
            <v>0</v>
          </cell>
          <cell r="C6">
            <v>3.857066858206172</v>
          </cell>
          <cell r="D6">
            <v>1.6809270334128756</v>
          </cell>
          <cell r="E6">
            <v>0.33618540668257513</v>
          </cell>
          <cell r="F6">
            <v>2.0171124400954508</v>
          </cell>
          <cell r="G6">
            <v>2.1345809898374606</v>
          </cell>
          <cell r="H6">
            <v>2.8236091836077688</v>
          </cell>
          <cell r="I6">
            <v>4581.1767399474093</v>
          </cell>
          <cell r="J6">
            <v>-5.1871651614649457</v>
          </cell>
          <cell r="K6">
            <v>25.151567473997755</v>
          </cell>
          <cell r="L6">
            <v>1.3227931837914357</v>
          </cell>
          <cell r="M6">
            <v>3.664248190167093E-2</v>
          </cell>
          <cell r="N6">
            <v>7.2507599602900682E-4</v>
          </cell>
          <cell r="O6">
            <v>0.24185789425053131</v>
          </cell>
          <cell r="P6">
            <v>0.21746947970337871</v>
          </cell>
          <cell r="Q6">
            <v>0.25025146507683432</v>
          </cell>
          <cell r="R6">
            <v>0.23281418353503974</v>
          </cell>
          <cell r="S6">
            <v>0.23768949275009163</v>
          </cell>
          <cell r="T6">
            <v>0.23528042287584006</v>
          </cell>
          <cell r="U6">
            <v>0.22352041800928704</v>
          </cell>
          <cell r="V6">
            <v>0.23289978764035885</v>
          </cell>
          <cell r="W6">
            <v>0.21760284833776694</v>
          </cell>
          <cell r="X6">
            <v>0.24810859594014814</v>
          </cell>
          <cell r="Y6">
            <v>0.21956261796875876</v>
          </cell>
          <cell r="Z6">
            <v>0.23904629401524469</v>
          </cell>
          <cell r="AA6">
            <v>0</v>
          </cell>
          <cell r="AB6">
            <v>0.10268310995750415</v>
          </cell>
          <cell r="AC6">
            <v>8.8222314273801686E-2</v>
          </cell>
          <cell r="AD6">
            <v>8.4623773263753005E-2</v>
          </cell>
          <cell r="AE6">
            <v>8.8361327613369081E-2</v>
          </cell>
          <cell r="AF6">
            <v>8.6694309616500931E-2</v>
          </cell>
          <cell r="AG6">
            <v>7.607185254354637E-2</v>
          </cell>
          <cell r="AH6">
            <v>8.9318024825309081E-2</v>
          </cell>
          <cell r="AI6">
            <v>7.3249814868437707E-2</v>
          </cell>
          <cell r="AJ6">
            <v>9.0178467586369368E-2</v>
          </cell>
          <cell r="AK6">
            <v>8.0994331073758724E-2</v>
          </cell>
          <cell r="AL6">
            <v>9.7176553808728514E-2</v>
          </cell>
          <cell r="AM6">
            <v>0.10338947867181278</v>
          </cell>
        </row>
        <row r="7">
          <cell r="A7" t="str">
            <v>VRF-New-Medium Off</v>
          </cell>
          <cell r="B7">
            <v>0</v>
          </cell>
          <cell r="C7">
            <v>3.3493861473537248</v>
          </cell>
          <cell r="D7">
            <v>1.4712249393338206</v>
          </cell>
          <cell r="E7">
            <v>0.29424498786676412</v>
          </cell>
          <cell r="F7">
            <v>1.7654699272005847</v>
          </cell>
          <cell r="G7">
            <v>1.8682838248490328</v>
          </cell>
          <cell r="H7">
            <v>2.4519558080761419</v>
          </cell>
          <cell r="I7">
            <v>4617.4182019878726</v>
          </cell>
          <cell r="J7">
            <v>-5.1050262553418726</v>
          </cell>
          <cell r="K7">
            <v>25.47371458970947</v>
          </cell>
          <cell r="L7">
            <v>1.3124107672849294</v>
          </cell>
          <cell r="M7">
            <v>3.1819469508287158E-2</v>
          </cell>
          <cell r="N7">
            <v>6.2963894227328053E-4</v>
          </cell>
          <cell r="O7">
            <v>0.21002370723944827</v>
          </cell>
          <cell r="P7">
            <v>0.18884538162490519</v>
          </cell>
          <cell r="Q7">
            <v>0.21731248674106327</v>
          </cell>
          <cell r="R7">
            <v>0.20217036154835763</v>
          </cell>
          <cell r="S7">
            <v>0.20640396541089351</v>
          </cell>
          <cell r="T7">
            <v>0.20431198578973184</v>
          </cell>
          <cell r="U7">
            <v>0.19409987414094287</v>
          </cell>
          <cell r="V7">
            <v>0.20224469814013912</v>
          </cell>
          <cell r="W7">
            <v>0.18896119581038165</v>
          </cell>
          <cell r="X7">
            <v>0.21545166957976922</v>
          </cell>
          <cell r="Y7">
            <v>0.19066301366715099</v>
          </cell>
          <cell r="Z7">
            <v>0.20758217971966211</v>
          </cell>
          <cell r="AA7">
            <v>0</v>
          </cell>
          <cell r="AB7">
            <v>8.9167597737420362E-2</v>
          </cell>
          <cell r="AC7">
            <v>7.6610182861487547E-2</v>
          </cell>
          <cell r="AD7">
            <v>7.3485294480541294E-2</v>
          </cell>
          <cell r="AE7">
            <v>7.6730898776186773E-2</v>
          </cell>
          <cell r="AF7">
            <v>7.5283299553419794E-2</v>
          </cell>
          <cell r="AG7">
            <v>6.6059007655207683E-2</v>
          </cell>
          <cell r="AH7">
            <v>7.7561672134980469E-2</v>
          </cell>
          <cell r="AI7">
            <v>6.3608416508152701E-2</v>
          </cell>
          <cell r="AJ7">
            <v>7.8308860392387658E-2</v>
          </cell>
          <cell r="AK7">
            <v>7.0333572241678771E-2</v>
          </cell>
          <cell r="AL7">
            <v>8.4385833883601061E-2</v>
          </cell>
          <cell r="AM7">
            <v>8.9780991716214301E-2</v>
          </cell>
        </row>
        <row r="8">
          <cell r="A8" t="str">
            <v>VRF-New-Large Off</v>
          </cell>
          <cell r="B8">
            <v>0</v>
          </cell>
          <cell r="C8">
            <v>3.3900776130202694</v>
          </cell>
          <cell r="D8">
            <v>1.4996068097757478</v>
          </cell>
          <cell r="E8">
            <v>0.29992136195514957</v>
          </cell>
          <cell r="F8">
            <v>1.7995281717308973</v>
          </cell>
          <cell r="G8">
            <v>1.9043254851335727</v>
          </cell>
          <cell r="H8">
            <v>2.4817444532758151</v>
          </cell>
          <cell r="I8">
            <v>4650.0017355999125</v>
          </cell>
          <cell r="J8">
            <v>-5.0311778050357123</v>
          </cell>
          <cell r="K8">
            <v>25.763346706677989</v>
          </cell>
          <cell r="L8">
            <v>1.3032144308575175</v>
          </cell>
          <cell r="M8">
            <v>3.2206042090265272E-2</v>
          </cell>
          <cell r="N8">
            <v>6.3728838317816863E-4</v>
          </cell>
          <cell r="O8">
            <v>0.21257527104735577</v>
          </cell>
          <cell r="P8">
            <v>0.19113965138796216</v>
          </cell>
          <cell r="Q8">
            <v>0.21995260143793749</v>
          </cell>
          <cell r="R8">
            <v>0.20462651559086409</v>
          </cell>
          <cell r="S8">
            <v>0.20891155322025731</v>
          </cell>
          <cell r="T8">
            <v>0.20679415828023281</v>
          </cell>
          <cell r="U8">
            <v>0.19645798037802967</v>
          </cell>
          <cell r="V8">
            <v>0.20470175529286913</v>
          </cell>
          <cell r="W8">
            <v>0.19125687259214133</v>
          </cell>
          <cell r="X8">
            <v>0.21806917733486386</v>
          </cell>
          <cell r="Y8">
            <v>0.19297936571889832</v>
          </cell>
          <cell r="Z8">
            <v>0.21010408157493873</v>
          </cell>
          <cell r="AA8">
            <v>0</v>
          </cell>
          <cell r="AB8">
            <v>9.0250888848768404E-2</v>
          </cell>
          <cell r="AC8">
            <v>7.7540914789210769E-2</v>
          </cell>
          <cell r="AD8">
            <v>7.437806235077131E-2</v>
          </cell>
          <cell r="AE8">
            <v>7.7663097273389381E-2</v>
          </cell>
          <cell r="AF8">
            <v>7.6197911265617424E-2</v>
          </cell>
          <cell r="AG8">
            <v>6.6861554069299625E-2</v>
          </cell>
          <cell r="AH8">
            <v>7.8503963641504415E-2</v>
          </cell>
          <cell r="AI8">
            <v>6.4381190856219364E-2</v>
          </cell>
          <cell r="AJ8">
            <v>7.9260229438492036E-2</v>
          </cell>
          <cell r="AK8">
            <v>7.1188050051691487E-2</v>
          </cell>
          <cell r="AL8">
            <v>8.5411031669449161E-2</v>
          </cell>
          <cell r="AM8">
            <v>9.0871734909505147E-2</v>
          </cell>
        </row>
        <row r="9">
          <cell r="A9" t="str">
            <v>VRF-New-Other</v>
          </cell>
          <cell r="B9">
            <v>0</v>
          </cell>
          <cell r="C9">
            <v>3.9276157074034557</v>
          </cell>
          <cell r="D9">
            <v>1.7902223614992041</v>
          </cell>
          <cell r="E9">
            <v>0.35804447229984082</v>
          </cell>
          <cell r="F9">
            <v>2.1482668337990449</v>
          </cell>
          <cell r="G9">
            <v>2.273373290141802</v>
          </cell>
          <cell r="H9">
            <v>2.8752552623016321</v>
          </cell>
          <cell r="I9">
            <v>4791.4100731918961</v>
          </cell>
          <cell r="J9">
            <v>-4.7106850458440537</v>
          </cell>
          <cell r="K9">
            <v>27.020312776147971</v>
          </cell>
          <cell r="L9">
            <v>1.2647528123822935</v>
          </cell>
          <cell r="M9">
            <v>3.7312702311357443E-2</v>
          </cell>
          <cell r="N9">
            <v>7.3833821806998303E-4</v>
          </cell>
          <cell r="O9">
            <v>0.24628166929408574</v>
          </cell>
          <cell r="P9">
            <v>0.22144717106643194</v>
          </cell>
          <cell r="Q9">
            <v>0.25482876526895903</v>
          </cell>
          <cell r="R9">
            <v>0.23707254184953394</v>
          </cell>
          <cell r="S9">
            <v>0.24203702438391034</v>
          </cell>
          <cell r="T9">
            <v>0.23958389068771524</v>
          </cell>
          <cell r="U9">
            <v>0.22760878589150332</v>
          </cell>
          <cell r="V9">
            <v>0.23715971172266026</v>
          </cell>
          <cell r="W9">
            <v>0.22158297912020825</v>
          </cell>
          <cell r="X9">
            <v>0.25264670133551898</v>
          </cell>
          <cell r="Y9">
            <v>0.22357859451100692</v>
          </cell>
          <cell r="Z9">
            <v>0.24341864263341054</v>
          </cell>
          <cell r="AA9">
            <v>0</v>
          </cell>
          <cell r="AB9">
            <v>0.10456126647016289</v>
          </cell>
          <cell r="AC9">
            <v>8.9835971224625819E-2</v>
          </cell>
          <cell r="AD9">
            <v>8.6171610010681007E-2</v>
          </cell>
          <cell r="AE9">
            <v>8.9977527229770482E-2</v>
          </cell>
          <cell r="AF9">
            <v>8.8280018135497587E-2</v>
          </cell>
          <cell r="AG9">
            <v>7.746326779522511E-2</v>
          </cell>
          <cell r="AH9">
            <v>9.0951723201730422E-2</v>
          </cell>
          <cell r="AI9">
            <v>7.4589612785574605E-2</v>
          </cell>
          <cell r="AJ9">
            <v>9.1827904151633291E-2</v>
          </cell>
          <cell r="AK9">
            <v>8.2475782409402662E-2</v>
          </cell>
          <cell r="AL9">
            <v>9.8953990988895027E-2</v>
          </cell>
          <cell r="AM9">
            <v>0.10528055523531206</v>
          </cell>
        </row>
        <row r="10">
          <cell r="A10" t="str">
            <v>VRF-New-Medium Ret</v>
          </cell>
          <cell r="B10">
            <v>0</v>
          </cell>
          <cell r="C10">
            <v>3.9974786918857497</v>
          </cell>
          <cell r="D10">
            <v>1.859824997051404</v>
          </cell>
          <cell r="E10">
            <v>0.37196499941028083</v>
          </cell>
          <cell r="F10">
            <v>2.2317899964616847</v>
          </cell>
          <cell r="G10">
            <v>2.3617605072779657</v>
          </cell>
          <cell r="H10">
            <v>2.9263992460152544</v>
          </cell>
          <cell r="I10">
            <v>4890.7028344363025</v>
          </cell>
          <cell r="J10">
            <v>-4.485644489106865</v>
          </cell>
          <cell r="K10">
            <v>27.902917253037575</v>
          </cell>
          <cell r="L10">
            <v>1.2390753579786378</v>
          </cell>
          <cell r="M10">
            <v>3.7976406944592575E-2</v>
          </cell>
          <cell r="N10">
            <v>7.5147150689314256E-4</v>
          </cell>
          <cell r="O10">
            <v>0.25066243709877023</v>
          </cell>
          <cell r="P10">
            <v>0.22538619194535847</v>
          </cell>
          <cell r="Q10">
            <v>0.25936156567508556</v>
          </cell>
          <cell r="R10">
            <v>0.24128950108034461</v>
          </cell>
          <cell r="S10">
            <v>0.24634229000518787</v>
          </cell>
          <cell r="T10">
            <v>0.24384552086853273</v>
          </cell>
          <cell r="U10">
            <v>0.23165740731003928</v>
          </cell>
          <cell r="V10">
            <v>0.24137822149913199</v>
          </cell>
          <cell r="W10">
            <v>0.22552441570287476</v>
          </cell>
          <cell r="X10">
            <v>0.25714068799048495</v>
          </cell>
          <cell r="Y10">
            <v>0.22755552836669254</v>
          </cell>
          <cell r="Z10">
            <v>0.24774848397225213</v>
          </cell>
          <cell r="AA10">
            <v>0</v>
          </cell>
          <cell r="AB10">
            <v>0.10642116384329038</v>
          </cell>
          <cell r="AC10">
            <v>9.1433940458679794E-2</v>
          </cell>
          <cell r="AD10">
            <v>8.7704398934414701E-2</v>
          </cell>
          <cell r="AE10">
            <v>9.1578014410010511E-2</v>
          </cell>
          <cell r="AF10">
            <v>8.985031064794255E-2</v>
          </cell>
          <cell r="AG10">
            <v>7.8841155928660478E-2</v>
          </cell>
          <cell r="AH10">
            <v>9.2569539021822744E-2</v>
          </cell>
          <cell r="AI10">
            <v>7.5916385400002284E-2</v>
          </cell>
          <cell r="AJ10">
            <v>9.3461305156394101E-2</v>
          </cell>
          <cell r="AK10">
            <v>8.3942831310284668E-2</v>
          </cell>
          <cell r="AL10">
            <v>0.1007141482068955</v>
          </cell>
          <cell r="AM10">
            <v>0.10715324705259639</v>
          </cell>
        </row>
        <row r="11">
          <cell r="A11" t="str">
            <v>VRF-New-Hospital</v>
          </cell>
          <cell r="B11">
            <v>0</v>
          </cell>
          <cell r="C11">
            <v>4.1849380233644631</v>
          </cell>
          <cell r="D11">
            <v>1.98</v>
          </cell>
          <cell r="E11">
            <v>0.39600000000000002</v>
          </cell>
          <cell r="F11">
            <v>2.3759999999999999</v>
          </cell>
          <cell r="G11">
            <v>2.5143687238445707</v>
          </cell>
          <cell r="H11">
            <v>3.0636309584472365</v>
          </cell>
          <cell r="I11">
            <v>4973.4930084500666</v>
          </cell>
          <cell r="J11">
            <v>-4.2980059682426432</v>
          </cell>
          <cell r="K11">
            <v>28.638831707537967</v>
          </cell>
          <cell r="L11">
            <v>1.2184493584388936</v>
          </cell>
          <cell r="M11">
            <v>3.9757287446156565E-2</v>
          </cell>
          <cell r="N11">
            <v>7.8671130606791596E-4</v>
          </cell>
          <cell r="O11">
            <v>0.26241709960159748</v>
          </cell>
          <cell r="P11">
            <v>0.23595554030795818</v>
          </cell>
          <cell r="Q11">
            <v>0.27152416852057776</v>
          </cell>
          <cell r="R11">
            <v>0.25260462545040502</v>
          </cell>
          <cell r="S11">
            <v>0.25789436183812703</v>
          </cell>
          <cell r="T11">
            <v>0.25528050823166243</v>
          </cell>
          <cell r="U11">
            <v>0.24252084050221129</v>
          </cell>
          <cell r="V11">
            <v>0.25269750635926036</v>
          </cell>
          <cell r="W11">
            <v>0.23610024598449783</v>
          </cell>
          <cell r="X11">
            <v>0.26919914412797935</v>
          </cell>
          <cell r="Y11">
            <v>0.23822660644110316</v>
          </cell>
          <cell r="Z11">
            <v>0.25936649841584991</v>
          </cell>
          <cell r="AA11">
            <v>0</v>
          </cell>
          <cell r="AB11">
            <v>0.11141171958277299</v>
          </cell>
          <cell r="AC11">
            <v>9.5721679474685142E-2</v>
          </cell>
          <cell r="AD11">
            <v>9.181724336942329E-2</v>
          </cell>
          <cell r="AE11">
            <v>9.5872509686319343E-2</v>
          </cell>
          <cell r="AF11">
            <v>9.4063786307339373E-2</v>
          </cell>
          <cell r="AG11">
            <v>8.2538363974671014E-2</v>
          </cell>
          <cell r="AH11">
            <v>9.6910531241630557E-2</v>
          </cell>
          <cell r="AI11">
            <v>7.9476438111290515E-2</v>
          </cell>
          <cell r="AJ11">
            <v>9.784411620659654E-2</v>
          </cell>
          <cell r="AK11">
            <v>8.7879279319825698E-2</v>
          </cell>
          <cell r="AL11">
            <v>0.10543707691984541</v>
          </cell>
          <cell r="AM11">
            <v>0.11217813338883287</v>
          </cell>
        </row>
        <row r="12">
          <cell r="A12" t="str">
            <v>VRF-New-School K-12</v>
          </cell>
          <cell r="B12">
            <v>0</v>
          </cell>
          <cell r="C12">
            <v>3.8084682088936601</v>
          </cell>
          <cell r="D12">
            <v>1.8122943322360696</v>
          </cell>
          <cell r="E12">
            <v>0.36245886644721392</v>
          </cell>
          <cell r="F12">
            <v>2.1747531986832835</v>
          </cell>
          <cell r="G12">
            <v>2.3014021148359367</v>
          </cell>
          <cell r="H12">
            <v>2.7880319956682378</v>
          </cell>
          <cell r="I12">
            <v>5002.2310744192173</v>
          </cell>
          <cell r="J12">
            <v>-4.2328730191313975</v>
          </cell>
          <cell r="K12">
            <v>28.8942818064539</v>
          </cell>
          <cell r="L12">
            <v>1.2114493063577427</v>
          </cell>
          <cell r="M12">
            <v>3.6180790364203658E-2</v>
          </cell>
          <cell r="N12">
            <v>7.1594011237664974E-4</v>
          </cell>
          <cell r="O12">
            <v>0.23881050943241836</v>
          </cell>
          <cell r="P12">
            <v>0.21472938642296457</v>
          </cell>
          <cell r="Q12">
            <v>0.24709832212175795</v>
          </cell>
          <cell r="R12">
            <v>0.22988074855023363</v>
          </cell>
          <cell r="S12">
            <v>0.23469462936605301</v>
          </cell>
          <cell r="T12">
            <v>0.2323159135266917</v>
          </cell>
          <cell r="U12">
            <v>0.22070408352291224</v>
          </cell>
          <cell r="V12">
            <v>0.22996527405255024</v>
          </cell>
          <cell r="W12">
            <v>0.21486107462615203</v>
          </cell>
          <cell r="X12">
            <v>0.2449824529177991</v>
          </cell>
          <cell r="Y12">
            <v>0.21679615135952729</v>
          </cell>
          <cell r="Z12">
            <v>0.23603433507354635</v>
          </cell>
          <cell r="AA12">
            <v>0</v>
          </cell>
          <cell r="AB12">
            <v>0.10138931323719953</v>
          </cell>
          <cell r="AC12">
            <v>8.7110722105310026E-2</v>
          </cell>
          <cell r="AD12">
            <v>8.3557522345235266E-2</v>
          </cell>
          <cell r="AE12">
            <v>8.7247983890966704E-2</v>
          </cell>
          <cell r="AF12">
            <v>8.5601970150961548E-2</v>
          </cell>
          <cell r="AG12">
            <v>7.5113354954516681E-2</v>
          </cell>
          <cell r="AH12">
            <v>8.8192626815540034E-2</v>
          </cell>
          <cell r="AI12">
            <v>7.2326874666500632E-2</v>
          </cell>
          <cell r="AJ12">
            <v>8.9042228085504743E-2</v>
          </cell>
          <cell r="AK12">
            <v>7.997381075693287E-2</v>
          </cell>
          <cell r="AL12">
            <v>9.5952139134686476E-2</v>
          </cell>
          <cell r="AM12">
            <v>0.10208678177769888</v>
          </cell>
        </row>
        <row r="13">
          <cell r="A13" t="str">
            <v>VRF-New-Xlarge Ret</v>
          </cell>
          <cell r="B13">
            <v>0</v>
          </cell>
          <cell r="C13">
            <v>4.0589351681124262</v>
          </cell>
          <cell r="D13">
            <v>1.9381263635476327</v>
          </cell>
          <cell r="E13">
            <v>0.38762527270952657</v>
          </cell>
          <cell r="F13">
            <v>2.3257516362571593</v>
          </cell>
          <cell r="G13">
            <v>2.4611940966478683</v>
          </cell>
          <cell r="H13">
            <v>2.9713891507913743</v>
          </cell>
          <cell r="I13">
            <v>5019.4406882057392</v>
          </cell>
          <cell r="J13">
            <v>-4.1938685537583558</v>
          </cell>
          <cell r="K13">
            <v>29.047256524682727</v>
          </cell>
          <cell r="L13">
            <v>1.2072957410544698</v>
          </cell>
          <cell r="M13">
            <v>3.8560248993657731E-2</v>
          </cell>
          <cell r="N13">
            <v>7.6302448674820647E-4</v>
          </cell>
          <cell r="O13">
            <v>0.25451607367668388</v>
          </cell>
          <cell r="P13">
            <v>0.22885123634327542</v>
          </cell>
          <cell r="Q13">
            <v>0.26334894099928158</v>
          </cell>
          <cell r="R13">
            <v>0.2449990399246644</v>
          </cell>
          <cell r="S13">
            <v>0.25012950946430829</v>
          </cell>
          <cell r="T13">
            <v>0.24759435547437006</v>
          </cell>
          <cell r="U13">
            <v>0.2352188641788355</v>
          </cell>
          <cell r="V13">
            <v>0.24508912431427649</v>
          </cell>
          <cell r="W13">
            <v>0.22899158512651982</v>
          </cell>
          <cell r="X13">
            <v>0.26109391996404774</v>
          </cell>
          <cell r="Y13">
            <v>0.23105392372967556</v>
          </cell>
          <cell r="Z13">
            <v>0.25155732198966091</v>
          </cell>
          <cell r="AA13">
            <v>0</v>
          </cell>
          <cell r="AB13">
            <v>0.10805726255196547</v>
          </cell>
          <cell r="AC13">
            <v>9.2839628448841277E-2</v>
          </cell>
          <cell r="AD13">
            <v>8.9052749663345088E-2</v>
          </cell>
          <cell r="AE13">
            <v>9.2985917365665832E-2</v>
          </cell>
          <cell r="AF13">
            <v>9.1231652214941603E-2</v>
          </cell>
          <cell r="AG13">
            <v>8.0053244847320279E-2</v>
          </cell>
          <cell r="AH13">
            <v>9.3992685488058281E-2</v>
          </cell>
          <cell r="AI13">
            <v>7.7083509453476487E-2</v>
          </cell>
          <cell r="AJ13">
            <v>9.4898161465376343E-2</v>
          </cell>
          <cell r="AK13">
            <v>8.5233352414822897E-2</v>
          </cell>
          <cell r="AL13">
            <v>0.10226250834388156</v>
          </cell>
          <cell r="AM13">
            <v>0.10880060066913128</v>
          </cell>
        </row>
        <row r="14">
          <cell r="A14" t="str">
            <v>VRF-New-Large Ret</v>
          </cell>
          <cell r="B14">
            <v>0</v>
          </cell>
          <cell r="C14">
            <v>4.0977909902096235</v>
          </cell>
          <cell r="D14">
            <v>1.9876323579252317</v>
          </cell>
          <cell r="E14">
            <v>0.39752647158504639</v>
          </cell>
          <cell r="F14">
            <v>2.3851588295102779</v>
          </cell>
          <cell r="G14">
            <v>2.5240609269033536</v>
          </cell>
          <cell r="H14">
            <v>2.9998339924660375</v>
          </cell>
          <cell r="I14">
            <v>5098.8426194575632</v>
          </cell>
          <cell r="J14">
            <v>-4.0139092637660578</v>
          </cell>
          <cell r="K14">
            <v>29.753053192216626</v>
          </cell>
          <cell r="L14">
            <v>1.1884950796914346</v>
          </cell>
          <cell r="M14">
            <v>3.892938279670341E-2</v>
          </cell>
          <cell r="N14">
            <v>7.7032885168258928E-4</v>
          </cell>
          <cell r="O14">
            <v>0.25695253320857075</v>
          </cell>
          <cell r="P14">
            <v>0.23104200869064781</v>
          </cell>
          <cell r="Q14">
            <v>0.26586995677734637</v>
          </cell>
          <cell r="R14">
            <v>0.24734439374654471</v>
          </cell>
          <cell r="S14">
            <v>0.25252397681066013</v>
          </cell>
          <cell r="T14">
            <v>0.2499645540190924</v>
          </cell>
          <cell r="U14">
            <v>0.23747059325601808</v>
          </cell>
          <cell r="V14">
            <v>0.24743534050593399</v>
          </cell>
          <cell r="W14">
            <v>0.23118370102019867</v>
          </cell>
          <cell r="X14">
            <v>0.26359334862811795</v>
          </cell>
          <cell r="Y14">
            <v>0.23326578220571886</v>
          </cell>
          <cell r="Z14">
            <v>0.25396545765717959</v>
          </cell>
          <cell r="AA14">
            <v>0</v>
          </cell>
          <cell r="AB14">
            <v>0.10909168502882949</v>
          </cell>
          <cell r="AC14">
            <v>9.3728373880135177E-2</v>
          </cell>
          <cell r="AD14">
            <v>8.9905243643877003E-2</v>
          </cell>
          <cell r="AE14">
            <v>9.3876063207631866E-2</v>
          </cell>
          <cell r="AF14">
            <v>9.2105004634055423E-2</v>
          </cell>
          <cell r="AG14">
            <v>8.0819587375904542E-2</v>
          </cell>
          <cell r="AH14">
            <v>9.4892469030908075E-2</v>
          </cell>
          <cell r="AI14">
            <v>7.7821422971652926E-2</v>
          </cell>
          <cell r="AJ14">
            <v>9.5806613048495512E-2</v>
          </cell>
          <cell r="AK14">
            <v>8.6049283648264654E-2</v>
          </cell>
          <cell r="AL14">
            <v>0.10324145815875896</v>
          </cell>
          <cell r="AM14">
            <v>0.1098421390550804</v>
          </cell>
        </row>
        <row r="15">
          <cell r="A15" t="str">
            <v>VRF-New-Warehouse</v>
          </cell>
          <cell r="B15">
            <v>0</v>
          </cell>
          <cell r="C15">
            <v>4.0898458077684587</v>
          </cell>
          <cell r="D15">
            <v>1.9867934739976052</v>
          </cell>
          <cell r="E15">
            <v>0.39735869479952107</v>
          </cell>
          <cell r="F15">
            <v>2.3841521687971263</v>
          </cell>
          <cell r="G15">
            <v>2.5229956423020607</v>
          </cell>
          <cell r="H15">
            <v>2.9940176322806877</v>
          </cell>
          <cell r="I15">
            <v>5106.5917837275128</v>
          </cell>
          <cell r="J15">
            <v>-3.9963462891876285</v>
          </cell>
          <cell r="K15">
            <v>29.821934820555839</v>
          </cell>
          <cell r="L15">
            <v>1.1866915590662106</v>
          </cell>
          <cell r="M15">
            <v>3.8853902849243747E-2</v>
          </cell>
          <cell r="N15">
            <v>7.6883526567956141E-4</v>
          </cell>
          <cell r="O15">
            <v>0.25645432947882002</v>
          </cell>
          <cell r="P15">
            <v>0.23059404272190853</v>
          </cell>
          <cell r="Q15">
            <v>0.26535446310837507</v>
          </cell>
          <cell r="R15">
            <v>0.24686481918092856</v>
          </cell>
          <cell r="S15">
            <v>0.25203435958242115</v>
          </cell>
          <cell r="T15">
            <v>0.24947989924039551</v>
          </cell>
          <cell r="U15">
            <v>0.23701016294311572</v>
          </cell>
          <cell r="V15">
            <v>0.24695558960419003</v>
          </cell>
          <cell r="W15">
            <v>0.2307354603250491</v>
          </cell>
          <cell r="X15">
            <v>0.26308226906107035</v>
          </cell>
          <cell r="Y15">
            <v>0.23281350457581207</v>
          </cell>
          <cell r="Z15">
            <v>0.25347304555034911</v>
          </cell>
          <cell r="AA15">
            <v>0</v>
          </cell>
          <cell r="AB15">
            <v>0.10888016781322749</v>
          </cell>
          <cell r="AC15">
            <v>9.3546644496628167E-2</v>
          </cell>
          <cell r="AD15">
            <v>8.9730926904718136E-2</v>
          </cell>
          <cell r="AE15">
            <v>9.3694047470171141E-2</v>
          </cell>
          <cell r="AF15">
            <v>9.1926422791469939E-2</v>
          </cell>
          <cell r="AG15">
            <v>8.066288676134041E-2</v>
          </cell>
          <cell r="AH15">
            <v>9.4708482590275936E-2</v>
          </cell>
          <cell r="AI15">
            <v>7.7670535480119554E-2</v>
          </cell>
          <cell r="AJ15">
            <v>9.5620854179495354E-2</v>
          </cell>
          <cell r="AK15">
            <v>8.5882443206877962E-2</v>
          </cell>
          <cell r="AL15">
            <v>0.10304128391304389</v>
          </cell>
          <cell r="AM15">
            <v>0.10962916678865553</v>
          </cell>
        </row>
        <row r="16">
          <cell r="A16" t="str">
            <v>VRF-New-Small Off</v>
          </cell>
          <cell r="B16">
            <v>0</v>
          </cell>
          <cell r="C16">
            <v>3.2602314947007653</v>
          </cell>
          <cell r="D16">
            <v>1.9018540421587167</v>
          </cell>
          <cell r="E16">
            <v>0.38037080843174337</v>
          </cell>
          <cell r="F16">
            <v>2.2822248505904601</v>
          </cell>
          <cell r="G16">
            <v>2.4151324853137628</v>
          </cell>
          <cell r="H16">
            <v>2.3866891416566403</v>
          </cell>
          <cell r="I16">
            <v>6132.1687504915617</v>
          </cell>
          <cell r="J16">
            <v>-1.6719430931750763</v>
          </cell>
          <cell r="K16">
            <v>38.938196780808177</v>
          </cell>
          <cell r="L16">
            <v>0.98822286403330484</v>
          </cell>
          <cell r="M16">
            <v>3.0972492293117708E-2</v>
          </cell>
          <cell r="N16">
            <v>6.1287908278693788E-4</v>
          </cell>
          <cell r="O16">
            <v>0.20443325279673982</v>
          </cell>
          <cell r="P16">
            <v>0.18381865623010829</v>
          </cell>
          <cell r="Q16">
            <v>0.21152801805928478</v>
          </cell>
          <cell r="R16">
            <v>0.19678894908422367</v>
          </cell>
          <cell r="S16">
            <v>0.20090986200423183</v>
          </cell>
          <cell r="T16">
            <v>0.19887356712895382</v>
          </cell>
          <cell r="U16">
            <v>0.18893328357846292</v>
          </cell>
          <cell r="V16">
            <v>0.19686130696924276</v>
          </cell>
          <cell r="W16">
            <v>0.18393138764966163</v>
          </cell>
          <cell r="X16">
            <v>0.20971673251374576</v>
          </cell>
          <cell r="Y16">
            <v>0.18558790616702253</v>
          </cell>
          <cell r="Z16">
            <v>0.20205671436104036</v>
          </cell>
          <cell r="AA16">
            <v>0</v>
          </cell>
          <cell r="AB16">
            <v>8.6794116193508394E-2</v>
          </cell>
          <cell r="AC16">
            <v>7.4570957181853109E-2</v>
          </cell>
          <cell r="AD16">
            <v>7.1529247725618958E-2</v>
          </cell>
          <cell r="AE16">
            <v>7.4688459855387773E-2</v>
          </cell>
          <cell r="AF16">
            <v>7.3279393127892639E-2</v>
          </cell>
          <cell r="AG16">
            <v>6.4300635337715323E-2</v>
          </cell>
          <cell r="AH16">
            <v>7.549711951722983E-2</v>
          </cell>
          <cell r="AI16">
            <v>6.191527453225075E-2</v>
          </cell>
          <cell r="AJ16">
            <v>7.6224418963187754E-2</v>
          </cell>
          <cell r="AK16">
            <v>6.8461418680644037E-2</v>
          </cell>
          <cell r="AL16">
            <v>8.2139634318147303E-2</v>
          </cell>
          <cell r="AM16">
            <v>8.739118272461105E-2</v>
          </cell>
        </row>
        <row r="17">
          <cell r="A17" t="str">
            <v>VRF-New-Supermarket</v>
          </cell>
          <cell r="B17">
            <v>0</v>
          </cell>
          <cell r="C17">
            <v>2.347546574552124</v>
          </cell>
          <cell r="D17">
            <v>1.5262636850237556</v>
          </cell>
          <cell r="E17">
            <v>0.30525273700475114</v>
          </cell>
          <cell r="F17">
            <v>1.8315164220285067</v>
          </cell>
          <cell r="G17">
            <v>1.9381766030118648</v>
          </cell>
          <cell r="H17">
            <v>1.7185478786165289</v>
          </cell>
          <cell r="I17">
            <v>6834.4049191146232</v>
          </cell>
          <cell r="J17">
            <v>-8.0370692857512693E-2</v>
          </cell>
          <cell r="K17">
            <v>45.180311296436336</v>
          </cell>
          <cell r="L17">
            <v>0.88668281102246316</v>
          </cell>
          <cell r="M17">
            <v>2.2301903501709477E-2</v>
          </cell>
          <cell r="N17">
            <v>4.4130675804761462E-4</v>
          </cell>
          <cell r="O17">
            <v>0.14720322256490048</v>
          </cell>
          <cell r="P17">
            <v>0.13235957553111477</v>
          </cell>
          <cell r="Q17">
            <v>0.15231184504045495</v>
          </cell>
          <cell r="R17">
            <v>0.14169890208203845</v>
          </cell>
          <cell r="S17">
            <v>0.14466618677489448</v>
          </cell>
          <cell r="T17">
            <v>0.14319994210269654</v>
          </cell>
          <cell r="U17">
            <v>0.13604238944517474</v>
          </cell>
          <cell r="V17">
            <v>0.1417510037519335</v>
          </cell>
          <cell r="W17">
            <v>0.1324407483736712</v>
          </cell>
          <cell r="X17">
            <v>0.15100761950160063</v>
          </cell>
          <cell r="Y17">
            <v>0.1336335331122499</v>
          </cell>
          <cell r="Z17">
            <v>0.14549198375468533</v>
          </cell>
          <cell r="AA17">
            <v>0</v>
          </cell>
          <cell r="AB17">
            <v>6.2496552926543263E-2</v>
          </cell>
          <cell r="AC17">
            <v>5.369520396875984E-2</v>
          </cell>
          <cell r="AD17">
            <v>5.1505005319868916E-2</v>
          </cell>
          <cell r="AE17">
            <v>5.3779812377458845E-2</v>
          </cell>
          <cell r="AF17">
            <v>5.2765206581881691E-2</v>
          </cell>
          <cell r="AG17">
            <v>4.6300005528421354E-2</v>
          </cell>
          <cell r="AH17">
            <v>5.4362091955526055E-2</v>
          </cell>
          <cell r="AI17">
            <v>4.4582414125160216E-2</v>
          </cell>
          <cell r="AJ17">
            <v>5.4885787688730085E-2</v>
          </cell>
          <cell r="AK17">
            <v>4.9295999125815386E-2</v>
          </cell>
          <cell r="AL17">
            <v>5.9145069143695592E-2</v>
          </cell>
          <cell r="AM17">
            <v>6.2926473774847461E-2</v>
          </cell>
        </row>
        <row r="18">
          <cell r="A18" t="str">
            <v>VRF-New-Restaurant</v>
          </cell>
          <cell r="B18">
            <v>0</v>
          </cell>
          <cell r="C18">
            <v>3.7573935520667674</v>
          </cell>
          <cell r="D18">
            <v>2.4711102162046097</v>
          </cell>
          <cell r="E18">
            <v>0.49422204324092195</v>
          </cell>
          <cell r="F18">
            <v>2.9653322594455318</v>
          </cell>
          <cell r="G18">
            <v>3.1380213337361949</v>
          </cell>
          <cell r="H18">
            <v>2.7506422185739638</v>
          </cell>
          <cell r="I18">
            <v>6913.385630966045</v>
          </cell>
          <cell r="J18">
            <v>9.8633930881301332E-2</v>
          </cell>
          <cell r="K18">
            <v>45.882363782381468</v>
          </cell>
          <cell r="L18">
            <v>0.87655306514407627</v>
          </cell>
          <cell r="M18">
            <v>3.569557653275765E-2</v>
          </cell>
          <cell r="N18">
            <v>7.0633877306052958E-4</v>
          </cell>
          <cell r="O18">
            <v>0.23560786623129276</v>
          </cell>
          <cell r="P18">
            <v>0.21184969067111578</v>
          </cell>
          <cell r="Q18">
            <v>0.24378453261042685</v>
          </cell>
          <cell r="R18">
            <v>0.22679786070679719</v>
          </cell>
          <cell r="S18">
            <v>0.23154718346483907</v>
          </cell>
          <cell r="T18">
            <v>0.22920036813994191</v>
          </cell>
          <cell r="U18">
            <v>0.21774426222260493</v>
          </cell>
          <cell r="V18">
            <v>0.2268812526533672</v>
          </cell>
          <cell r="W18">
            <v>0.21197961282837166</v>
          </cell>
          <cell r="X18">
            <v>0.24169703893372865</v>
          </cell>
          <cell r="Y18">
            <v>0.2138887386085894</v>
          </cell>
          <cell r="Z18">
            <v>0.23286892262895953</v>
          </cell>
          <cell r="AA18">
            <v>0</v>
          </cell>
          <cell r="AB18">
            <v>0.10002960006763401</v>
          </cell>
          <cell r="AC18">
            <v>8.5942496458294854E-2</v>
          </cell>
          <cell r="AD18">
            <v>8.2436947997490337E-2</v>
          </cell>
          <cell r="AE18">
            <v>8.6077917451744965E-2</v>
          </cell>
          <cell r="AF18">
            <v>8.4453978095006751E-2</v>
          </cell>
          <cell r="AG18">
            <v>7.4106023760715539E-2</v>
          </cell>
          <cell r="AH18">
            <v>8.7009891946243464E-2</v>
          </cell>
          <cell r="AI18">
            <v>7.1356912440131856E-2</v>
          </cell>
          <cell r="AJ18">
            <v>8.784809937203697E-2</v>
          </cell>
          <cell r="AK18">
            <v>7.8901296896895748E-2</v>
          </cell>
          <cell r="AL18">
            <v>9.4665342892915033E-2</v>
          </cell>
          <cell r="AM18">
            <v>0.10071771498762253</v>
          </cell>
        </row>
        <row r="19">
          <cell r="A19" t="str">
            <v>VRF-New-MiniMart</v>
          </cell>
          <cell r="B19">
            <v>0</v>
          </cell>
          <cell r="C19">
            <v>3.9670517690227078</v>
          </cell>
          <cell r="D19">
            <v>2.6278655191822664</v>
          </cell>
          <cell r="E19">
            <v>0.52557310383645328</v>
          </cell>
          <cell r="F19">
            <v>3.1534386230187197</v>
          </cell>
          <cell r="G19">
            <v>3.3370822585360935</v>
          </cell>
          <cell r="H19">
            <v>2.904124874845821</v>
          </cell>
          <cell r="I19">
            <v>6963.3884168971281</v>
          </cell>
          <cell r="J19">
            <v>0.21196197859912538</v>
          </cell>
          <cell r="K19">
            <v>46.32683407575054</v>
          </cell>
          <cell r="L19">
            <v>0.87025870201946964</v>
          </cell>
          <cell r="M19">
            <v>3.7687348442025953E-2</v>
          </cell>
          <cell r="N19">
            <v>7.457516601256229E-4</v>
          </cell>
          <cell r="O19">
            <v>0.24875451282296412</v>
          </cell>
          <cell r="P19">
            <v>0.22367065852909876</v>
          </cell>
          <cell r="Q19">
            <v>0.25738742773447509</v>
          </cell>
          <cell r="R19">
            <v>0.2394529191738704</v>
          </cell>
          <cell r="S19">
            <v>0.24446724865197003</v>
          </cell>
          <cell r="T19">
            <v>0.24198948374467627</v>
          </cell>
          <cell r="U19">
            <v>0.22989414035950309</v>
          </cell>
          <cell r="V19">
            <v>0.23954096429466454</v>
          </cell>
          <cell r="W19">
            <v>0.22380783019254977</v>
          </cell>
          <cell r="X19">
            <v>0.25518345432359452</v>
          </cell>
          <cell r="Y19">
            <v>0.22582348298450544</v>
          </cell>
          <cell r="Z19">
            <v>0.2458627393336226</v>
          </cell>
          <cell r="AA19">
            <v>0</v>
          </cell>
          <cell r="AB19">
            <v>0.105611136125112</v>
          </cell>
          <cell r="AC19">
            <v>9.0737988417947876E-2</v>
          </cell>
          <cell r="AD19">
            <v>8.703683440516688E-2</v>
          </cell>
          <cell r="AE19">
            <v>9.0880965746296574E-2</v>
          </cell>
          <cell r="AF19">
            <v>8.9166412450597657E-2</v>
          </cell>
          <cell r="AG19">
            <v>7.8241054225868717E-2</v>
          </cell>
          <cell r="AH19">
            <v>9.1864943340299376E-2</v>
          </cell>
          <cell r="AI19">
            <v>7.5338545671351426E-2</v>
          </cell>
          <cell r="AJ19">
            <v>9.2749921771550767E-2</v>
          </cell>
          <cell r="AK19">
            <v>8.330389806009178E-2</v>
          </cell>
          <cell r="AL19">
            <v>9.9947559600700189E-2</v>
          </cell>
          <cell r="AM19">
            <v>0.10633764706222952</v>
          </cell>
        </row>
        <row r="20">
          <cell r="A20" t="str">
            <v>VRF-New-Assembly</v>
          </cell>
          <cell r="B20">
            <v>0</v>
          </cell>
          <cell r="C20">
            <v>3.7909390211690437</v>
          </cell>
          <cell r="D20">
            <v>2.6536674378850664</v>
          </cell>
          <cell r="E20">
            <v>0.53073348757701333</v>
          </cell>
          <cell r="F20">
            <v>3.1844009254620795</v>
          </cell>
          <cell r="G20">
            <v>3.3698476814661449</v>
          </cell>
          <cell r="H20">
            <v>2.7751995565999055</v>
          </cell>
          <cell r="I20">
            <v>7358.4280705326391</v>
          </cell>
          <cell r="J20">
            <v>1.1072935463110325</v>
          </cell>
          <cell r="K20">
            <v>49.838306236237564</v>
          </cell>
          <cell r="L20">
            <v>0.82353857471459324</v>
          </cell>
          <cell r="M20">
            <v>3.6014261504953078E-2</v>
          </cell>
          <cell r="N20">
            <v>7.126448640140333E-4</v>
          </cell>
          <cell r="O20">
            <v>0.23771133936696354</v>
          </cell>
          <cell r="P20">
            <v>0.21374105423318548</v>
          </cell>
          <cell r="Q20">
            <v>0.24596100584725283</v>
          </cell>
          <cell r="R20">
            <v>0.22882267938053377</v>
          </cell>
          <cell r="S20">
            <v>0.23361440340893208</v>
          </cell>
          <cell r="T20">
            <v>0.23124663605442206</v>
          </cell>
          <cell r="U20">
            <v>0.21968825167150591</v>
          </cell>
          <cell r="V20">
            <v>0.22890681583840616</v>
          </cell>
          <cell r="W20">
            <v>0.21387213631677102</v>
          </cell>
          <cell r="X20">
            <v>0.24385487532731145</v>
          </cell>
          <cell r="Y20">
            <v>0.2157983064973118</v>
          </cell>
          <cell r="Z20">
            <v>0.23494794287016724</v>
          </cell>
          <cell r="AA20">
            <v>0</v>
          </cell>
          <cell r="AB20">
            <v>0.10092264994699417</v>
          </cell>
          <cell r="AC20">
            <v>8.6709778703171328E-2</v>
          </cell>
          <cell r="AD20">
            <v>8.3172933210009445E-2</v>
          </cell>
          <cell r="AE20">
            <v>8.6846408715769596E-2</v>
          </cell>
          <cell r="AF20">
            <v>8.5207971062070856E-2</v>
          </cell>
          <cell r="AG20">
            <v>7.4767631680117602E-2</v>
          </cell>
          <cell r="AH20">
            <v>8.7786703744483136E-2</v>
          </cell>
          <cell r="AI20">
            <v>7.1993976689145006E-2</v>
          </cell>
          <cell r="AJ20">
            <v>8.8632394565591396E-2</v>
          </cell>
          <cell r="AK20">
            <v>7.9605716325019921E-2</v>
          </cell>
          <cell r="AL20">
            <v>9.5510501455909835E-2</v>
          </cell>
          <cell r="AM20">
            <v>0.1016169082579976</v>
          </cell>
        </row>
        <row r="21">
          <cell r="A21" t="str">
            <v>VRF-New-Lodging</v>
          </cell>
          <cell r="B21">
            <v>0</v>
          </cell>
          <cell r="C21">
            <v>3.5215726814852979</v>
          </cell>
          <cell r="D21">
            <v>2.7848373287035759</v>
          </cell>
          <cell r="E21">
            <v>0.55696746574071521</v>
          </cell>
          <cell r="F21">
            <v>3.341804794444291</v>
          </cell>
          <cell r="G21">
            <v>3.5364181213571375</v>
          </cell>
          <cell r="H21">
            <v>2.5780068973988781</v>
          </cell>
          <cell r="I21">
            <v>8312.8228911024416</v>
          </cell>
          <cell r="J21">
            <v>3.270367058180041</v>
          </cell>
          <cell r="K21">
            <v>58.321836463398</v>
          </cell>
          <cell r="L21">
            <v>0.7289881481575321</v>
          </cell>
          <cell r="M21">
            <v>3.3455257062035192E-2</v>
          </cell>
          <cell r="N21">
            <v>6.6200766372092918E-4</v>
          </cell>
          <cell r="O21">
            <v>0.22082068693783169</v>
          </cell>
          <cell r="P21">
            <v>0.1985536177966101</v>
          </cell>
          <cell r="Q21">
            <v>0.22848417082562919</v>
          </cell>
          <cell r="R21">
            <v>0.21256361342426996</v>
          </cell>
          <cell r="S21">
            <v>0.21701486002607376</v>
          </cell>
          <cell r="T21">
            <v>0.21481533511016418</v>
          </cell>
          <cell r="U21">
            <v>0.20407823528933094</v>
          </cell>
          <cell r="V21">
            <v>0.21264177154021585</v>
          </cell>
          <cell r="W21">
            <v>0.19867538580237576</v>
          </cell>
          <cell r="X21">
            <v>0.22652769205842896</v>
          </cell>
          <cell r="Y21">
            <v>0.20046469136751574</v>
          </cell>
          <cell r="Z21">
            <v>0.21825364443018697</v>
          </cell>
          <cell r="AA21">
            <v>0</v>
          </cell>
          <cell r="AB21">
            <v>9.3751559972821377E-2</v>
          </cell>
          <cell r="AC21">
            <v>8.0548588672512869E-2</v>
          </cell>
          <cell r="AD21">
            <v>7.7263054825146366E-2</v>
          </cell>
          <cell r="AE21">
            <v>8.0675510397486619E-2</v>
          </cell>
          <cell r="AF21">
            <v>7.9153492435877978E-2</v>
          </cell>
          <cell r="AG21">
            <v>6.9454994584128377E-2</v>
          </cell>
          <cell r="AH21">
            <v>8.1548992473342546E-2</v>
          </cell>
          <cell r="AI21">
            <v>6.6878422502770471E-2</v>
          </cell>
          <cell r="AJ21">
            <v>8.2334592472700849E-2</v>
          </cell>
          <cell r="AK21">
            <v>7.3949307634552347E-2</v>
          </cell>
          <cell r="AL21">
            <v>8.8723973359606204E-2</v>
          </cell>
          <cell r="AM21">
            <v>9.4396487545718569E-2</v>
          </cell>
        </row>
      </sheetData>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7th Plan Notes"/>
      <sheetName val="CBSA v2  food detail"/>
      <sheetName val="CBSA Summary"/>
      <sheetName val="Summary"/>
      <sheetName val="Checklist"/>
      <sheetName val="MeasureTable"/>
      <sheetName val="ProData"/>
      <sheetName val="Measure_InputOutput"/>
      <sheetName val="LookupTable"/>
      <sheetName val="Analysis Summary"/>
      <sheetName val="FlowRate"/>
      <sheetName val="Hours"/>
      <sheetName val="PSE"/>
      <sheetName val="AVISTA meter data (B2)"/>
      <sheetName val="WaterTemp"/>
      <sheetName val="Cost"/>
      <sheetName val="Water"/>
      <sheetName val="Lifetime and Removal"/>
      <sheetName val="Lookups"/>
      <sheetName val="SCL"/>
      <sheetName val="FacilityTypes"/>
      <sheetName val="FSTC Report Samples"/>
      <sheetName val="CUWCC01"/>
      <sheetName val="CUWCC02"/>
      <sheetName val="Reports"/>
      <sheetName val="ValidationLists"/>
      <sheetName val="Notes"/>
      <sheetName val="ProCost 6th Plan Inputs"/>
      <sheetName val="Levelized Cost Note"/>
      <sheetName val="Problems"/>
    </sheetNames>
    <sheetDataSet>
      <sheetData sheetId="0"/>
      <sheetData sheetId="1"/>
      <sheetData sheetId="2"/>
      <sheetData sheetId="3"/>
      <sheetData sheetId="4"/>
      <sheetData sheetId="5"/>
      <sheetData sheetId="6"/>
      <sheetData sheetId="7"/>
      <sheetData sheetId="8"/>
      <sheetData sheetId="9"/>
      <sheetData sheetId="10">
        <row r="2">
          <cell r="C2">
            <v>1.3325624791290998</v>
          </cell>
        </row>
      </sheetData>
      <sheetData sheetId="11">
        <row r="29">
          <cell r="I29">
            <v>0.63400206562222794</v>
          </cell>
        </row>
      </sheetData>
      <sheetData sheetId="12"/>
      <sheetData sheetId="13"/>
      <sheetData sheetId="14">
        <row r="3">
          <cell r="A3">
            <v>57.263157894736857</v>
          </cell>
        </row>
      </sheetData>
      <sheetData sheetId="15">
        <row r="15">
          <cell r="B15">
            <v>108.76198014004956</v>
          </cell>
        </row>
      </sheetData>
      <sheetData sheetId="16">
        <row r="21">
          <cell r="D21">
            <v>5.29</v>
          </cell>
        </row>
      </sheetData>
      <sheetData sheetId="17"/>
      <sheetData sheetId="18"/>
      <sheetData sheetId="19"/>
      <sheetData sheetId="20"/>
      <sheetData sheetId="21"/>
      <sheetData sheetId="22"/>
      <sheetData sheetId="23"/>
      <sheetData sheetId="24"/>
      <sheetData sheetId="25"/>
      <sheetData sheetId="26"/>
      <sheetData sheetId="27">
        <row r="58">
          <cell r="G58" t="str">
            <v>'Measure_InputOutput'!A78:DA91</v>
          </cell>
        </row>
      </sheetData>
      <sheetData sheetId="28"/>
      <sheetData sheetId="29"/>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cell r="C5" t="str">
            <v>Abrev</v>
          </cell>
          <cell r="D5" t="str">
            <v>POPULATION FORECAST (1000s)</v>
          </cell>
          <cell r="E5" t="str">
            <v>Scenario</v>
          </cell>
          <cell r="F5">
            <v>1985</v>
          </cell>
          <cell r="G5">
            <v>1986</v>
          </cell>
          <cell r="H5">
            <v>1987</v>
          </cell>
          <cell r="I5">
            <v>1988</v>
          </cell>
          <cell r="J5">
            <v>1989</v>
          </cell>
          <cell r="K5">
            <v>1990</v>
          </cell>
          <cell r="L5">
            <v>1991</v>
          </cell>
          <cell r="M5">
            <v>1992</v>
          </cell>
          <cell r="N5">
            <v>1993</v>
          </cell>
          <cell r="O5">
            <v>1994</v>
          </cell>
          <cell r="P5">
            <v>1995</v>
          </cell>
          <cell r="Q5">
            <v>1996</v>
          </cell>
          <cell r="R5">
            <v>1997</v>
          </cell>
          <cell r="S5">
            <v>1998</v>
          </cell>
          <cell r="T5">
            <v>1999</v>
          </cell>
          <cell r="U5">
            <v>2000</v>
          </cell>
          <cell r="V5">
            <v>2001</v>
          </cell>
          <cell r="W5">
            <v>2002</v>
          </cell>
          <cell r="X5">
            <v>2003</v>
          </cell>
          <cell r="Y5">
            <v>2004</v>
          </cell>
          <cell r="Z5">
            <v>2005</v>
          </cell>
          <cell r="AA5">
            <v>2006</v>
          </cell>
          <cell r="AB5">
            <v>2007</v>
          </cell>
          <cell r="AC5">
            <v>2008</v>
          </cell>
          <cell r="AD5">
            <v>2009</v>
          </cell>
          <cell r="AE5">
            <v>2010</v>
          </cell>
          <cell r="AF5">
            <v>2011</v>
          </cell>
          <cell r="AG5">
            <v>2012</v>
          </cell>
          <cell r="AH5">
            <v>2013</v>
          </cell>
          <cell r="AI5">
            <v>2014</v>
          </cell>
          <cell r="AJ5">
            <v>2015</v>
          </cell>
          <cell r="AK5">
            <v>2016</v>
          </cell>
          <cell r="AL5">
            <v>2017</v>
          </cell>
          <cell r="AM5">
            <v>2018</v>
          </cell>
          <cell r="AN5">
            <v>2019</v>
          </cell>
          <cell r="AO5">
            <v>2020</v>
          </cell>
          <cell r="AP5">
            <v>2021</v>
          </cell>
          <cell r="AQ5">
            <v>2022</v>
          </cell>
          <cell r="AR5">
            <v>2023</v>
          </cell>
          <cell r="AS5">
            <v>2024</v>
          </cell>
          <cell r="AT5">
            <v>2025</v>
          </cell>
          <cell r="AU5">
            <v>2026</v>
          </cell>
          <cell r="AV5">
            <v>2027</v>
          </cell>
          <cell r="AW5">
            <v>2028</v>
          </cell>
          <cell r="AX5">
            <v>2029</v>
          </cell>
          <cell r="AY5">
            <v>2030</v>
          </cell>
          <cell r="AZ5">
            <v>2031</v>
          </cell>
          <cell r="BA5">
            <v>2032</v>
          </cell>
          <cell r="BB5">
            <v>2033</v>
          </cell>
          <cell r="BC5">
            <v>2034</v>
          </cell>
        </row>
        <row r="6">
          <cell r="B6" t="str">
            <v>OrPopStock</v>
          </cell>
          <cell r="C6" t="str">
            <v>Or</v>
          </cell>
          <cell r="D6" t="str">
            <v>Oregon</v>
          </cell>
          <cell r="E6" t="str">
            <v>Trend (basecase)</v>
          </cell>
          <cell r="F6">
            <v>2674.306</v>
          </cell>
          <cell r="G6">
            <v>2686.1149999999998</v>
          </cell>
          <cell r="H6">
            <v>2707.4250000000002</v>
          </cell>
          <cell r="I6">
            <v>2747.9569999999999</v>
          </cell>
          <cell r="J6">
            <v>2800.471</v>
          </cell>
          <cell r="K6">
            <v>2868.6590000000001</v>
          </cell>
          <cell r="L6">
            <v>2935.9960000000001</v>
          </cell>
          <cell r="M6">
            <v>3000.55</v>
          </cell>
          <cell r="N6">
            <v>3067.395</v>
          </cell>
          <cell r="O6">
            <v>3129.1930000000002</v>
          </cell>
          <cell r="P6">
            <v>3192.0929999999998</v>
          </cell>
          <cell r="Q6">
            <v>3253.8310000000001</v>
          </cell>
          <cell r="R6">
            <v>3309.7</v>
          </cell>
          <cell r="S6">
            <v>3357.1759999999999</v>
          </cell>
          <cell r="T6">
            <v>3398.232</v>
          </cell>
          <cell r="U6">
            <v>3434.8069999999998</v>
          </cell>
          <cell r="V6">
            <v>3474.0340000000001</v>
          </cell>
          <cell r="W6">
            <v>3516.915</v>
          </cell>
          <cell r="X6">
            <v>3549.38</v>
          </cell>
          <cell r="Y6">
            <v>3576.2510000000002</v>
          </cell>
          <cell r="Z6">
            <v>3621.221</v>
          </cell>
          <cell r="AA6">
            <v>3676.88</v>
          </cell>
          <cell r="AB6">
            <v>3727.835</v>
          </cell>
          <cell r="AC6">
            <v>3773.288</v>
          </cell>
          <cell r="AD6">
            <v>3811.7179999999998</v>
          </cell>
          <cell r="AE6">
            <v>3841.4360000000001</v>
          </cell>
          <cell r="AF6">
            <v>3871.9769999999999</v>
          </cell>
          <cell r="AG6">
            <v>3903.4650000000001</v>
          </cell>
          <cell r="AH6">
            <v>3934.049</v>
          </cell>
          <cell r="AI6">
            <v>3966.8829999999998</v>
          </cell>
          <cell r="AJ6">
            <v>4002.799</v>
          </cell>
          <cell r="AK6">
            <v>4039.9940000000001</v>
          </cell>
          <cell r="AL6">
            <v>4078.125</v>
          </cell>
          <cell r="AM6">
            <v>4116.6090000000004</v>
          </cell>
          <cell r="AN6">
            <v>4154.674</v>
          </cell>
          <cell r="AO6">
            <v>4192.0780000000004</v>
          </cell>
          <cell r="AP6">
            <v>4228.7430000000004</v>
          </cell>
          <cell r="AQ6">
            <v>4264.6490000000003</v>
          </cell>
          <cell r="AR6">
            <v>4299.7920000000004</v>
          </cell>
          <cell r="AS6">
            <v>4334.1710000000003</v>
          </cell>
          <cell r="AT6">
            <v>4367.7330000000002</v>
          </cell>
          <cell r="AU6">
            <v>4400.4340000000002</v>
          </cell>
          <cell r="AV6">
            <v>4432.5820000000003</v>
          </cell>
          <cell r="AW6">
            <v>4464.3519999999999</v>
          </cell>
          <cell r="AX6">
            <v>4495.7730000000001</v>
          </cell>
          <cell r="AY6">
            <v>4526.8729999999996</v>
          </cell>
          <cell r="AZ6">
            <v>4557.6930000000002</v>
          </cell>
          <cell r="BA6">
            <v>4588.2659999999996</v>
          </cell>
          <cell r="BB6">
            <v>4618.6210000000001</v>
          </cell>
          <cell r="BC6">
            <v>4648.692</v>
          </cell>
        </row>
        <row r="7">
          <cell r="B7" t="str">
            <v>WAPopStock</v>
          </cell>
          <cell r="C7" t="str">
            <v>WA</v>
          </cell>
          <cell r="D7" t="str">
            <v>Washington</v>
          </cell>
          <cell r="E7" t="str">
            <v>Trend (basecase)</v>
          </cell>
          <cell r="F7">
            <v>4406.3850000000002</v>
          </cell>
          <cell r="G7">
            <v>4464.1899999999996</v>
          </cell>
          <cell r="H7">
            <v>4547.0309999999999</v>
          </cell>
          <cell r="I7">
            <v>4652.9070000000002</v>
          </cell>
          <cell r="J7">
            <v>4768.7150000000001</v>
          </cell>
          <cell r="K7">
            <v>4915.9459999999999</v>
          </cell>
          <cell r="L7">
            <v>5043.0330000000004</v>
          </cell>
          <cell r="M7">
            <v>5174.2219999999998</v>
          </cell>
          <cell r="N7">
            <v>5289.3639999999996</v>
          </cell>
          <cell r="O7">
            <v>5388.8370000000004</v>
          </cell>
          <cell r="P7">
            <v>5490.92</v>
          </cell>
          <cell r="Q7">
            <v>5583.7539999999999</v>
          </cell>
          <cell r="R7">
            <v>5685.8310000000001</v>
          </cell>
          <cell r="S7">
            <v>5777.2370000000001</v>
          </cell>
          <cell r="T7">
            <v>5850.9089999999997</v>
          </cell>
          <cell r="U7">
            <v>5920.5039999999999</v>
          </cell>
          <cell r="V7">
            <v>5993.451</v>
          </cell>
          <cell r="W7">
            <v>6057.85</v>
          </cell>
          <cell r="X7">
            <v>6114.7939999999999</v>
          </cell>
          <cell r="Y7">
            <v>6188.66</v>
          </cell>
          <cell r="Z7">
            <v>6273.5249999999996</v>
          </cell>
          <cell r="AA7">
            <v>6380.576</v>
          </cell>
          <cell r="AB7">
            <v>6474.665</v>
          </cell>
          <cell r="AC7">
            <v>6575.5370000000003</v>
          </cell>
          <cell r="AD7">
            <v>6675.0910000000003</v>
          </cell>
          <cell r="AE7">
            <v>6752.683</v>
          </cell>
          <cell r="AF7">
            <v>6830.3310000000001</v>
          </cell>
          <cell r="AG7">
            <v>6904.9059999999999</v>
          </cell>
          <cell r="AH7">
            <v>6981</v>
          </cell>
          <cell r="AI7">
            <v>7058.0010000000002</v>
          </cell>
          <cell r="AJ7">
            <v>7134.8850000000002</v>
          </cell>
          <cell r="AK7">
            <v>7210.4989999999998</v>
          </cell>
          <cell r="AL7">
            <v>7285.5159999999996</v>
          </cell>
          <cell r="AM7">
            <v>7360.0730000000003</v>
          </cell>
          <cell r="AN7">
            <v>7433.7640000000001</v>
          </cell>
          <cell r="AO7">
            <v>7506.3230000000003</v>
          </cell>
          <cell r="AP7">
            <v>7577.2960000000003</v>
          </cell>
          <cell r="AQ7">
            <v>7646.607</v>
          </cell>
          <cell r="AR7">
            <v>7714.268</v>
          </cell>
          <cell r="AS7">
            <v>7780.4369999999999</v>
          </cell>
          <cell r="AT7">
            <v>7845.4889999999996</v>
          </cell>
          <cell r="AU7">
            <v>7909.7030000000004</v>
          </cell>
          <cell r="AV7">
            <v>7973.1719999999996</v>
          </cell>
          <cell r="AW7">
            <v>8035.9170000000004</v>
          </cell>
          <cell r="AX7">
            <v>8097.9880000000003</v>
          </cell>
          <cell r="AY7">
            <v>8159.4440000000004</v>
          </cell>
          <cell r="AZ7">
            <v>8220.3349999999991</v>
          </cell>
          <cell r="BA7">
            <v>8280.7260000000006</v>
          </cell>
          <cell r="BB7">
            <v>8340.6640000000007</v>
          </cell>
          <cell r="BC7">
            <v>8400.2720000000008</v>
          </cell>
        </row>
        <row r="8">
          <cell r="B8" t="str">
            <v>IDPopStock</v>
          </cell>
          <cell r="C8" t="str">
            <v>ID</v>
          </cell>
          <cell r="D8" t="str">
            <v>Idaho</v>
          </cell>
          <cell r="E8" t="str">
            <v>Trend (basecase)</v>
          </cell>
          <cell r="F8">
            <v>993.13199999999995</v>
          </cell>
          <cell r="G8">
            <v>989.48</v>
          </cell>
          <cell r="H8">
            <v>985.447</v>
          </cell>
          <cell r="I8">
            <v>987.25800000000004</v>
          </cell>
          <cell r="J8">
            <v>997.22299999999996</v>
          </cell>
          <cell r="K8">
            <v>1016.634</v>
          </cell>
          <cell r="L8">
            <v>1045.135</v>
          </cell>
          <cell r="M8">
            <v>1076.6510000000001</v>
          </cell>
          <cell r="N8">
            <v>1113.1759999999999</v>
          </cell>
          <cell r="O8">
            <v>1148.825</v>
          </cell>
          <cell r="P8">
            <v>1180.0889999999999</v>
          </cell>
          <cell r="Q8">
            <v>1206.2</v>
          </cell>
          <cell r="R8">
            <v>1231.357</v>
          </cell>
          <cell r="S8">
            <v>1255.1849999999999</v>
          </cell>
          <cell r="T8">
            <v>1278.7760000000001</v>
          </cell>
          <cell r="U8">
            <v>1301.894</v>
          </cell>
          <cell r="V8">
            <v>1322.481</v>
          </cell>
          <cell r="W8">
            <v>1343.3820000000001</v>
          </cell>
          <cell r="X8">
            <v>1367.23</v>
          </cell>
          <cell r="Y8">
            <v>1396.7929999999999</v>
          </cell>
          <cell r="Z8">
            <v>1433.46</v>
          </cell>
          <cell r="AA8">
            <v>1472.8989999999999</v>
          </cell>
          <cell r="AB8">
            <v>1508.2539999999999</v>
          </cell>
          <cell r="AC8">
            <v>1536.239</v>
          </cell>
          <cell r="AD8">
            <v>1556.479</v>
          </cell>
          <cell r="AE8">
            <v>1572.4290000000001</v>
          </cell>
          <cell r="AF8">
            <v>1585.2860000000001</v>
          </cell>
          <cell r="AG8">
            <v>1597.952</v>
          </cell>
          <cell r="AH8">
            <v>1614.3810000000001</v>
          </cell>
          <cell r="AI8">
            <v>1633.1020000000001</v>
          </cell>
          <cell r="AJ8">
            <v>1653.616</v>
          </cell>
          <cell r="AK8">
            <v>1675.2660000000001</v>
          </cell>
          <cell r="AL8">
            <v>1698.1659999999999</v>
          </cell>
          <cell r="AM8">
            <v>1722.0160000000001</v>
          </cell>
          <cell r="AN8">
            <v>1746.183</v>
          </cell>
          <cell r="AO8">
            <v>1770.4179999999999</v>
          </cell>
          <cell r="AP8">
            <v>1794.69</v>
          </cell>
          <cell r="AQ8">
            <v>1818.9970000000001</v>
          </cell>
          <cell r="AR8">
            <v>1843.36</v>
          </cell>
          <cell r="AS8">
            <v>1867.77</v>
          </cell>
          <cell r="AT8">
            <v>1892.2149999999999</v>
          </cell>
          <cell r="AU8">
            <v>1916.6949999999999</v>
          </cell>
          <cell r="AV8">
            <v>1941.2059999999999</v>
          </cell>
          <cell r="AW8">
            <v>1965.741</v>
          </cell>
          <cell r="AX8">
            <v>1990.2360000000001</v>
          </cell>
          <cell r="AY8">
            <v>2014.665</v>
          </cell>
          <cell r="AZ8">
            <v>2039.0309999999999</v>
          </cell>
          <cell r="BA8">
            <v>2063.33</v>
          </cell>
          <cell r="BB8">
            <v>2087.5639999999999</v>
          </cell>
          <cell r="BC8">
            <v>2111.7449999999999</v>
          </cell>
        </row>
        <row r="9">
          <cell r="B9" t="str">
            <v>MTPopStock</v>
          </cell>
          <cell r="C9" t="str">
            <v>MT</v>
          </cell>
          <cell r="D9" t="str">
            <v>Montana</v>
          </cell>
          <cell r="E9" t="str">
            <v>Trend (basecase)</v>
          </cell>
          <cell r="F9">
            <v>820.61699999999996</v>
          </cell>
          <cell r="G9">
            <v>812.64099999999996</v>
          </cell>
          <cell r="H9">
            <v>804.69</v>
          </cell>
          <cell r="I9">
            <v>800.39700000000005</v>
          </cell>
          <cell r="J9">
            <v>799.77599999999995</v>
          </cell>
          <cell r="K9">
            <v>801.93899999999996</v>
          </cell>
          <cell r="L9">
            <v>812.08500000000004</v>
          </cell>
          <cell r="M9">
            <v>828.29399999999998</v>
          </cell>
          <cell r="N9">
            <v>846.649</v>
          </cell>
          <cell r="O9">
            <v>863.10900000000004</v>
          </cell>
          <cell r="P9">
            <v>877.40700000000004</v>
          </cell>
          <cell r="Q9">
            <v>886.32100000000003</v>
          </cell>
          <cell r="R9">
            <v>890.12</v>
          </cell>
          <cell r="S9">
            <v>893.221</v>
          </cell>
          <cell r="T9">
            <v>898.36199999999997</v>
          </cell>
          <cell r="U9">
            <v>903.97699999999998</v>
          </cell>
          <cell r="V9">
            <v>907.64300000000003</v>
          </cell>
          <cell r="W9">
            <v>912.86199999999997</v>
          </cell>
          <cell r="X9">
            <v>921.07</v>
          </cell>
          <cell r="Y9">
            <v>931.24400000000003</v>
          </cell>
          <cell r="Z9">
            <v>941.82</v>
          </cell>
          <cell r="AA9">
            <v>954.14599999999996</v>
          </cell>
          <cell r="AB9">
            <v>966.13900000000001</v>
          </cell>
          <cell r="AC9">
            <v>977.09500000000003</v>
          </cell>
          <cell r="AD9">
            <v>984.86599999999999</v>
          </cell>
          <cell r="AE9">
            <v>991.57600000000002</v>
          </cell>
          <cell r="AF9">
            <v>998.63499999999999</v>
          </cell>
          <cell r="AG9">
            <v>1006.807</v>
          </cell>
          <cell r="AH9">
            <v>1016.352</v>
          </cell>
          <cell r="AI9">
            <v>1025.7760000000001</v>
          </cell>
          <cell r="AJ9">
            <v>1034.779</v>
          </cell>
          <cell r="AK9">
            <v>1043.723</v>
          </cell>
          <cell r="AL9">
            <v>1052.69</v>
          </cell>
          <cell r="AM9">
            <v>1061.3920000000001</v>
          </cell>
          <cell r="AN9">
            <v>1069.5709999999999</v>
          </cell>
          <cell r="AO9">
            <v>1077.162</v>
          </cell>
          <cell r="AP9">
            <v>1084.1869999999999</v>
          </cell>
          <cell r="AQ9">
            <v>1090.6420000000001</v>
          </cell>
          <cell r="AR9">
            <v>1096.5219999999999</v>
          </cell>
          <cell r="AS9">
            <v>1101.83</v>
          </cell>
          <cell r="AT9">
            <v>1106.683</v>
          </cell>
          <cell r="AU9">
            <v>1111.384</v>
          </cell>
          <cell r="AV9">
            <v>1115.998</v>
          </cell>
          <cell r="AW9">
            <v>1120.511</v>
          </cell>
          <cell r="AX9">
            <v>1124.9100000000001</v>
          </cell>
          <cell r="AY9">
            <v>1129.1980000000001</v>
          </cell>
          <cell r="AZ9">
            <v>1133.386</v>
          </cell>
          <cell r="BA9">
            <v>1137.4849999999999</v>
          </cell>
          <cell r="BB9">
            <v>1141.509</v>
          </cell>
          <cell r="BC9">
            <v>1145.4690000000001</v>
          </cell>
        </row>
        <row r="10">
          <cell r="B10" t="str">
            <v>RegionPopStock</v>
          </cell>
          <cell r="C10" t="str">
            <v>Region</v>
          </cell>
          <cell r="D10" t="str">
            <v>Region (with WMT only)</v>
          </cell>
          <cell r="E10" t="str">
            <v>Trend (basecase)</v>
          </cell>
          <cell r="F10">
            <v>8541.5746899999995</v>
          </cell>
          <cell r="G10">
            <v>8602.9903699999995</v>
          </cell>
          <cell r="H10">
            <v>8698.5763000000006</v>
          </cell>
          <cell r="I10">
            <v>8844.3482899999999</v>
          </cell>
          <cell r="J10">
            <v>9022.2813200000001</v>
          </cell>
          <cell r="K10">
            <v>9258.3442299999988</v>
          </cell>
          <cell r="L10">
            <v>9487.052450000001</v>
          </cell>
          <cell r="M10">
            <v>9723.550580000001</v>
          </cell>
          <cell r="N10">
            <v>9952.5249299999996</v>
          </cell>
          <cell r="O10">
            <v>10158.827130000001</v>
          </cell>
          <cell r="P10">
            <v>10363.223989999999</v>
          </cell>
          <cell r="Q10">
            <v>10548.98797</v>
          </cell>
          <cell r="R10">
            <v>10734.256399999998</v>
          </cell>
          <cell r="S10">
            <v>10898.733969999999</v>
          </cell>
          <cell r="T10">
            <v>11039.983339999999</v>
          </cell>
          <cell r="U10">
            <v>11172.471890000001</v>
          </cell>
          <cell r="V10">
            <v>11307.32251</v>
          </cell>
          <cell r="W10">
            <v>11438.47834</v>
          </cell>
          <cell r="X10">
            <v>11556.4139</v>
          </cell>
          <cell r="Y10">
            <v>11692.513080000001</v>
          </cell>
          <cell r="Z10">
            <v>11865.043399999999</v>
          </cell>
          <cell r="AA10">
            <v>12074.218219999999</v>
          </cell>
          <cell r="AB10">
            <v>12261.453230000001</v>
          </cell>
          <cell r="AC10">
            <v>12442.00815</v>
          </cell>
          <cell r="AD10">
            <v>12604.661620000001</v>
          </cell>
          <cell r="AE10">
            <v>12731.74632</v>
          </cell>
          <cell r="AF10">
            <v>12856.81595</v>
          </cell>
          <cell r="AG10">
            <v>12980.202989999998</v>
          </cell>
          <cell r="AH10">
            <v>13108.750639999998</v>
          </cell>
          <cell r="AI10">
            <v>13242.678320000001</v>
          </cell>
          <cell r="AJ10">
            <v>13381.124030000001</v>
          </cell>
          <cell r="AK10">
            <v>13520.68111</v>
          </cell>
          <cell r="AL10">
            <v>13661.840299999998</v>
          </cell>
          <cell r="AM10">
            <v>13803.691440000001</v>
          </cell>
          <cell r="AN10">
            <v>13944.276469999999</v>
          </cell>
          <cell r="AO10">
            <v>14082.801340000002</v>
          </cell>
          <cell r="AP10">
            <v>14218.715590000002</v>
          </cell>
          <cell r="AQ10">
            <v>14351.918940000001</v>
          </cell>
          <cell r="AR10">
            <v>14482.437540000003</v>
          </cell>
          <cell r="AS10">
            <v>14610.4211</v>
          </cell>
          <cell r="AT10">
            <v>14736.24631</v>
          </cell>
          <cell r="AU10">
            <v>14860.320880000001</v>
          </cell>
          <cell r="AV10">
            <v>14983.078860000001</v>
          </cell>
          <cell r="AW10">
            <v>15104.70127</v>
          </cell>
          <cell r="AX10">
            <v>15225.195700000002</v>
          </cell>
          <cell r="AY10">
            <v>15344.62486</v>
          </cell>
          <cell r="AZ10">
            <v>15463.089019999998</v>
          </cell>
          <cell r="BA10">
            <v>15580.68845</v>
          </cell>
          <cell r="BB10">
            <v>15697.50913</v>
          </cell>
          <cell r="BC10">
            <v>15813.626329999999</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Summary"/>
      <sheetName val="SummaryRUL"/>
      <sheetName val="Checklist"/>
      <sheetName val="MeasureTable"/>
      <sheetName val="ProData"/>
      <sheetName val="Measure_InputOutput"/>
      <sheetName val="LookupTable"/>
      <sheetName val="SavingsData&amp;Analysis"/>
      <sheetName val="BPA Ross Data"/>
      <sheetName val="CostData&amp;Analysis"/>
      <sheetName val="ValidationLists"/>
      <sheetName val="ProCost 6th Plan Inputs"/>
      <sheetName val="Levelized Cost Note"/>
      <sheetName val="Problems"/>
    </sheetNames>
    <sheetDataSet>
      <sheetData sheetId="0"/>
      <sheetData sheetId="1"/>
      <sheetData sheetId="2"/>
      <sheetData sheetId="3"/>
      <sheetData sheetId="4"/>
      <sheetData sheetId="5">
        <row r="8">
          <cell r="C8">
            <v>118.46569856656234</v>
          </cell>
          <cell r="E8">
            <v>36.61904761904762</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C1:E20"/>
  <sheetViews>
    <sheetView zoomScaleNormal="100" zoomScaleSheetLayoutView="90" workbookViewId="0">
      <selection activeCell="D21" sqref="D21"/>
    </sheetView>
  </sheetViews>
  <sheetFormatPr defaultRowHeight="15"/>
  <cols>
    <col min="1" max="1" width="4" style="2" customWidth="1"/>
    <col min="2" max="2" width="4.28515625" style="2" customWidth="1"/>
    <col min="3" max="3" width="28.140625" style="2" customWidth="1"/>
    <col min="4" max="4" width="58.140625" style="2" customWidth="1"/>
    <col min="5" max="5" width="48.42578125" style="2" customWidth="1"/>
    <col min="6" max="16384" width="9.140625" style="2"/>
  </cols>
  <sheetData>
    <row r="1" spans="3:5" ht="15.75" thickBot="1"/>
    <row r="2" spans="3:5" ht="19.5" thickBot="1">
      <c r="C2" s="8" t="s">
        <v>12</v>
      </c>
      <c r="D2" s="9" t="s">
        <v>375</v>
      </c>
      <c r="E2" s="10"/>
    </row>
    <row r="3" spans="3:5">
      <c r="C3" s="7" t="s">
        <v>0</v>
      </c>
      <c r="D3" s="7" t="s">
        <v>1</v>
      </c>
      <c r="E3" s="7" t="s">
        <v>2</v>
      </c>
    </row>
    <row r="4" spans="3:5" ht="90">
      <c r="C4" s="1" t="s">
        <v>3</v>
      </c>
      <c r="D4" s="190" t="s">
        <v>419</v>
      </c>
      <c r="E4" s="3"/>
    </row>
    <row r="5" spans="3:5" ht="30">
      <c r="C5" s="1" t="s">
        <v>4</v>
      </c>
      <c r="D5" s="4" t="s">
        <v>461</v>
      </c>
      <c r="E5" s="3"/>
    </row>
    <row r="6" spans="3:5" ht="60">
      <c r="C6" s="1" t="s">
        <v>5</v>
      </c>
      <c r="D6" s="4" t="s">
        <v>417</v>
      </c>
      <c r="E6" s="3" t="s">
        <v>436</v>
      </c>
    </row>
    <row r="7" spans="3:5">
      <c r="C7" s="1" t="s">
        <v>6</v>
      </c>
      <c r="D7" s="5" t="s">
        <v>464</v>
      </c>
      <c r="E7" s="3"/>
    </row>
    <row r="8" spans="3:5">
      <c r="C8" s="1" t="s">
        <v>40</v>
      </c>
      <c r="D8" s="4" t="s">
        <v>453</v>
      </c>
      <c r="E8" s="3"/>
    </row>
    <row r="9" spans="3:5">
      <c r="C9" s="1" t="s">
        <v>7</v>
      </c>
      <c r="D9" s="95" t="s">
        <v>418</v>
      </c>
      <c r="E9" s="3"/>
    </row>
    <row r="10" spans="3:5">
      <c r="C10" s="1" t="s">
        <v>8</v>
      </c>
      <c r="D10" s="4" t="s">
        <v>379</v>
      </c>
      <c r="E10" s="3"/>
    </row>
    <row r="11" spans="3:5">
      <c r="C11" s="1" t="s">
        <v>9</v>
      </c>
      <c r="D11" s="6" t="s">
        <v>380</v>
      </c>
      <c r="E11" s="3"/>
    </row>
    <row r="12" spans="3:5">
      <c r="C12" s="1" t="s">
        <v>10</v>
      </c>
      <c r="D12" s="136" t="s">
        <v>435</v>
      </c>
      <c r="E12" s="3"/>
    </row>
    <row r="13" spans="3:5">
      <c r="C13" s="1" t="s">
        <v>11</v>
      </c>
      <c r="D13" s="6" t="s">
        <v>447</v>
      </c>
      <c r="E13" s="3"/>
    </row>
    <row r="16" spans="3:5">
      <c r="C16" s="192" t="s">
        <v>448</v>
      </c>
    </row>
    <row r="17" spans="3:4">
      <c r="C17" s="191" t="s">
        <v>449</v>
      </c>
      <c r="D17" s="2" t="s">
        <v>450</v>
      </c>
    </row>
    <row r="18" spans="3:4">
      <c r="C18" s="191" t="s">
        <v>451</v>
      </c>
      <c r="D18" s="2" t="s">
        <v>452</v>
      </c>
    </row>
    <row r="19" spans="3:4">
      <c r="C19" s="191" t="s">
        <v>454</v>
      </c>
      <c r="D19" s="2" t="s">
        <v>455</v>
      </c>
    </row>
    <row r="20" spans="3:4">
      <c r="C20" s="191" t="s">
        <v>468</v>
      </c>
      <c r="D20" s="2" t="s">
        <v>469</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D3"/>
  <sheetViews>
    <sheetView workbookViewId="0">
      <selection activeCell="G12" sqref="G12"/>
    </sheetView>
  </sheetViews>
  <sheetFormatPr defaultRowHeight="12.75"/>
  <cols>
    <col min="1" max="1" width="37" customWidth="1"/>
    <col min="2" max="2" width="21.85546875" customWidth="1"/>
    <col min="3" max="3" width="34.140625" customWidth="1"/>
    <col min="4" max="4" width="18.140625" customWidth="1"/>
    <col min="5" max="5" width="30.5703125" bestFit="1" customWidth="1"/>
    <col min="6" max="6" width="16.7109375" customWidth="1"/>
    <col min="7" max="7" width="14.42578125" customWidth="1"/>
    <col min="8" max="8" width="11.85546875" customWidth="1"/>
    <col min="9" max="9" width="11.5703125" customWidth="1"/>
    <col min="10" max="10" width="39.7109375" customWidth="1"/>
    <col min="32" max="32" width="12.140625" customWidth="1"/>
    <col min="33" max="43" width="10.28515625" bestFit="1" customWidth="1"/>
    <col min="44" max="44" width="9.28515625" bestFit="1" customWidth="1"/>
    <col min="45" max="55" width="10.28515625" bestFit="1" customWidth="1"/>
    <col min="56" max="56" width="11" customWidth="1"/>
  </cols>
  <sheetData>
    <row r="1" spans="1:56" ht="15.75" thickBot="1">
      <c r="A1" s="98" t="s">
        <v>437</v>
      </c>
      <c r="B1" s="98" t="s">
        <v>438</v>
      </c>
      <c r="C1" s="98" t="s">
        <v>439</v>
      </c>
      <c r="D1" s="98" t="s">
        <v>440</v>
      </c>
      <c r="E1" s="98" t="s">
        <v>441</v>
      </c>
      <c r="F1" s="98" t="s">
        <v>442</v>
      </c>
      <c r="G1" s="98" t="s">
        <v>443</v>
      </c>
      <c r="H1" s="98" t="s">
        <v>444</v>
      </c>
      <c r="I1" s="98" t="s">
        <v>265</v>
      </c>
      <c r="J1" s="98" t="s">
        <v>266</v>
      </c>
      <c r="K1" s="99">
        <v>2016</v>
      </c>
      <c r="L1" s="164">
        <v>2017</v>
      </c>
      <c r="M1" s="164">
        <v>2018</v>
      </c>
      <c r="N1" s="164">
        <v>2019</v>
      </c>
      <c r="O1" s="164">
        <v>2020</v>
      </c>
      <c r="P1" s="164">
        <v>2021</v>
      </c>
      <c r="Q1" s="164">
        <v>2022</v>
      </c>
      <c r="R1" s="164">
        <v>2023</v>
      </c>
      <c r="S1" s="164">
        <v>2024</v>
      </c>
      <c r="T1" s="164">
        <v>2025</v>
      </c>
      <c r="U1" s="164">
        <v>2026</v>
      </c>
      <c r="V1" s="164">
        <v>2027</v>
      </c>
      <c r="W1" s="164">
        <v>2028</v>
      </c>
      <c r="X1" s="164">
        <v>2029</v>
      </c>
      <c r="Y1" s="164">
        <v>2030</v>
      </c>
      <c r="Z1" s="164">
        <v>2031</v>
      </c>
      <c r="AA1" s="164">
        <v>2032</v>
      </c>
      <c r="AB1" s="164">
        <v>2033</v>
      </c>
      <c r="AC1" s="164">
        <v>2034</v>
      </c>
      <c r="AD1" s="164">
        <v>2035</v>
      </c>
      <c r="AE1" s="165" t="s">
        <v>45</v>
      </c>
      <c r="AF1" s="90" t="s">
        <v>430</v>
      </c>
      <c r="AG1" s="91"/>
      <c r="AH1" s="91"/>
      <c r="AI1" s="91"/>
      <c r="AJ1" s="91"/>
      <c r="AK1" s="91"/>
      <c r="AL1" s="91"/>
      <c r="AM1" s="91"/>
      <c r="AN1" s="91"/>
      <c r="AO1" s="91"/>
      <c r="AP1" s="91"/>
      <c r="AQ1" s="80"/>
      <c r="AR1" s="89"/>
      <c r="AS1" s="90" t="s">
        <v>431</v>
      </c>
      <c r="AT1" s="91"/>
      <c r="AU1" s="91"/>
      <c r="AV1" s="91"/>
      <c r="AW1" s="91"/>
      <c r="AX1" s="91"/>
      <c r="AY1" s="91"/>
      <c r="AZ1" s="91"/>
      <c r="BA1" s="91"/>
      <c r="BB1" s="91"/>
      <c r="BC1" s="91"/>
      <c r="BD1" s="80"/>
    </row>
    <row r="2" spans="1:56" ht="15">
      <c r="A2" s="98"/>
      <c r="B2" s="98"/>
      <c r="C2" s="98"/>
      <c r="D2" s="98"/>
      <c r="E2" s="98"/>
      <c r="F2" s="98" t="s">
        <v>432</v>
      </c>
      <c r="G2" s="98" t="s">
        <v>55</v>
      </c>
      <c r="H2" s="98" t="s">
        <v>264</v>
      </c>
      <c r="I2" s="98"/>
      <c r="J2" s="98"/>
      <c r="K2" s="100" t="str">
        <f t="shared" ref="K2:AD2" si="0">CONCATENATE("aMW_",K$1)</f>
        <v>aMW_2016</v>
      </c>
      <c r="L2" s="166" t="str">
        <f t="shared" si="0"/>
        <v>aMW_2017</v>
      </c>
      <c r="M2" s="166" t="str">
        <f t="shared" si="0"/>
        <v>aMW_2018</v>
      </c>
      <c r="N2" s="166" t="str">
        <f t="shared" si="0"/>
        <v>aMW_2019</v>
      </c>
      <c r="O2" s="166" t="str">
        <f t="shared" si="0"/>
        <v>aMW_2020</v>
      </c>
      <c r="P2" s="166" t="str">
        <f t="shared" si="0"/>
        <v>aMW_2021</v>
      </c>
      <c r="Q2" s="166" t="str">
        <f t="shared" si="0"/>
        <v>aMW_2022</v>
      </c>
      <c r="R2" s="166" t="str">
        <f t="shared" si="0"/>
        <v>aMW_2023</v>
      </c>
      <c r="S2" s="166" t="str">
        <f t="shared" si="0"/>
        <v>aMW_2024</v>
      </c>
      <c r="T2" s="166" t="str">
        <f t="shared" si="0"/>
        <v>aMW_2025</v>
      </c>
      <c r="U2" s="166" t="str">
        <f t="shared" si="0"/>
        <v>aMW_2026</v>
      </c>
      <c r="V2" s="166" t="str">
        <f t="shared" si="0"/>
        <v>aMW_2027</v>
      </c>
      <c r="W2" s="166" t="str">
        <f t="shared" si="0"/>
        <v>aMW_2028</v>
      </c>
      <c r="X2" s="166" t="str">
        <f t="shared" si="0"/>
        <v>aMW_2029</v>
      </c>
      <c r="Y2" s="166" t="str">
        <f t="shared" si="0"/>
        <v>aMW_2030</v>
      </c>
      <c r="Z2" s="166" t="str">
        <f t="shared" si="0"/>
        <v>aMW_2031</v>
      </c>
      <c r="AA2" s="166" t="str">
        <f t="shared" si="0"/>
        <v>aMW_2032</v>
      </c>
      <c r="AB2" s="166" t="str">
        <f t="shared" si="0"/>
        <v>aMW_2033</v>
      </c>
      <c r="AC2" s="166" t="str">
        <f t="shared" si="0"/>
        <v>aMW_2034</v>
      </c>
      <c r="AD2" s="166" t="str">
        <f t="shared" si="0"/>
        <v>aMW_2035</v>
      </c>
      <c r="AE2" s="167" t="s">
        <v>45</v>
      </c>
      <c r="AF2" s="168" t="s">
        <v>245</v>
      </c>
      <c r="AG2" s="169" t="s">
        <v>246</v>
      </c>
      <c r="AH2" s="169" t="s">
        <v>247</v>
      </c>
      <c r="AI2" s="169" t="s">
        <v>248</v>
      </c>
      <c r="AJ2" s="169" t="s">
        <v>249</v>
      </c>
      <c r="AK2" s="169" t="s">
        <v>250</v>
      </c>
      <c r="AL2" s="169" t="s">
        <v>251</v>
      </c>
      <c r="AM2" s="169" t="s">
        <v>252</v>
      </c>
      <c r="AN2" s="169" t="s">
        <v>253</v>
      </c>
      <c r="AO2" s="169" t="s">
        <v>254</v>
      </c>
      <c r="AP2" s="169" t="s">
        <v>255</v>
      </c>
      <c r="AQ2" s="169" t="s">
        <v>256</v>
      </c>
      <c r="AR2" s="74"/>
      <c r="AS2" s="74" t="s">
        <v>245</v>
      </c>
      <c r="AT2" s="74" t="s">
        <v>246</v>
      </c>
      <c r="AU2" s="74" t="s">
        <v>247</v>
      </c>
      <c r="AV2" s="74" t="s">
        <v>248</v>
      </c>
      <c r="AW2" s="74" t="s">
        <v>249</v>
      </c>
      <c r="AX2" s="74" t="s">
        <v>250</v>
      </c>
      <c r="AY2" s="74" t="s">
        <v>251</v>
      </c>
      <c r="AZ2" s="74" t="s">
        <v>252</v>
      </c>
      <c r="BA2" s="74" t="s">
        <v>253</v>
      </c>
      <c r="BB2" s="74" t="s">
        <v>254</v>
      </c>
      <c r="BC2" s="74" t="s">
        <v>255</v>
      </c>
      <c r="BD2" s="74" t="s">
        <v>256</v>
      </c>
    </row>
    <row r="3" spans="1:56" ht="15">
      <c r="A3" s="170" t="str">
        <f>VLOOKUP(CONCATENATE($C3,"-",$B3),[1]ACHIEV!$B$19:$C$100,2,FALSE)</f>
        <v>Retro12Med</v>
      </c>
      <c r="B3" s="170" t="str">
        <f>'SC-Retro'!$C$7</f>
        <v>Retro</v>
      </c>
      <c r="C3" s="170" t="str">
        <f>'7PSourceSummary'!$D$2</f>
        <v>Smart Plug Power Strips</v>
      </c>
      <c r="D3" s="170" t="s">
        <v>420</v>
      </c>
      <c r="E3" s="171" t="str">
        <f>'SC-Retro'!$A$9</f>
        <v>Electronics</v>
      </c>
      <c r="F3" s="206">
        <f t="shared" ref="F3" si="1">VLOOKUP(J3,MeasureOutputR,14,FALSE)</f>
        <v>1.8262559329269162E-2</v>
      </c>
      <c r="G3" s="186">
        <f>'SC-Retro'!A38</f>
        <v>127.31933334968596</v>
      </c>
      <c r="H3" s="186">
        <f>'SC-Retro'!B38</f>
        <v>96.786606361634199</v>
      </c>
      <c r="I3" s="187"/>
      <c r="J3" s="187" t="str">
        <f>'SC-Retro'!D38</f>
        <v>Smart Plug Power Strips-Retro</v>
      </c>
      <c r="K3" s="172">
        <f>'SC-Retro'!E38</f>
        <v>4.8887090898741743</v>
      </c>
      <c r="L3" s="172">
        <f>'SC-Retro'!F38</f>
        <v>4.9397483984458326</v>
      </c>
      <c r="M3" s="172">
        <f>'SC-Retro'!G38</f>
        <v>4.9910378972429088</v>
      </c>
      <c r="N3" s="172">
        <f>'SC-Retro'!H38</f>
        <v>5.04186960523674</v>
      </c>
      <c r="O3" s="172">
        <f>'SC-Retro'!I38</f>
        <v>5.0919564156298787</v>
      </c>
      <c r="P3" s="172">
        <f>'SC-Retro'!J38</f>
        <v>4.626989367405602</v>
      </c>
      <c r="Q3" s="172">
        <f>'SC-Retro'!K38</f>
        <v>3.736268633656358</v>
      </c>
      <c r="R3" s="172">
        <f>'SC-Retro'!L38</f>
        <v>3.0161974769118562</v>
      </c>
      <c r="S3" s="172">
        <f>'SC-Retro'!M38</f>
        <v>2.4342816676668222</v>
      </c>
      <c r="T3" s="172">
        <f>'SC-Retro'!N38</f>
        <v>1.9641965962312125</v>
      </c>
      <c r="U3" s="172">
        <f>'SC-Retro'!O38</f>
        <v>1.5845876121976739</v>
      </c>
      <c r="V3" s="172">
        <f>'SC-Retro'!P38</f>
        <v>1.2781420452954229</v>
      </c>
      <c r="W3" s="172">
        <f>'SC-Retro'!Q38</f>
        <v>1.0308137041902574</v>
      </c>
      <c r="X3" s="172">
        <f>'SC-Retro'!R38</f>
        <v>0.83122943491558798</v>
      </c>
      <c r="Y3" s="172">
        <f>'SC-Retro'!S38</f>
        <v>0.67019979789787432</v>
      </c>
      <c r="Z3" s="172">
        <f>'SC-Retro'!T38</f>
        <v>0.54029912001802238</v>
      </c>
      <c r="AA3" s="172">
        <f>'SC-Retro'!U38</f>
        <v>3.7132812815711103E-3</v>
      </c>
      <c r="AB3" s="172">
        <f>'SC-Retro'!V38</f>
        <v>1.33611524032263E-3</v>
      </c>
      <c r="AC3" s="172">
        <f>'SC-Retro'!W38</f>
        <v>4.5886319887576362E-4</v>
      </c>
      <c r="AD3" s="172">
        <f>'SC-Retro'!X38</f>
        <v>1.5072338327451977E-4</v>
      </c>
      <c r="AE3" s="172">
        <f>'SC-Retro'!Y38</f>
        <v>52.659243873038555</v>
      </c>
      <c r="AF3" s="188">
        <f t="shared" ref="AF3:AO3" si="2">VLOOKUP($J3,MeasureOutputR,COLUMN()-17,FALSE)</f>
        <v>7.9475278186523743</v>
      </c>
      <c r="AG3" s="188">
        <f t="shared" si="2"/>
        <v>7.332826601378736</v>
      </c>
      <c r="AH3" s="188">
        <f t="shared" si="2"/>
        <v>8.3974341880576588</v>
      </c>
      <c r="AI3" s="173">
        <f t="shared" si="2"/>
        <v>7.7072544106760263</v>
      </c>
      <c r="AJ3" s="173">
        <f t="shared" si="2"/>
        <v>7.8754805967639463</v>
      </c>
      <c r="AK3" s="173">
        <f t="shared" si="2"/>
        <v>7.8229918105088192</v>
      </c>
      <c r="AL3" s="173">
        <f t="shared" si="2"/>
        <v>7.6244436550633656</v>
      </c>
      <c r="AM3" s="173">
        <f t="shared" si="2"/>
        <v>8.1858398919278752</v>
      </c>
      <c r="AN3" s="173">
        <f t="shared" si="2"/>
        <v>7.3040473188691557</v>
      </c>
      <c r="AO3" s="173">
        <f t="shared" si="2"/>
        <v>8.2069941995715379</v>
      </c>
      <c r="AP3" s="173">
        <f t="shared" ref="AP3:BD3" si="3">VLOOKUP($J3,MeasureOutputR,COLUMN()-17,FALSE)</f>
        <v>7.4409877396546387</v>
      </c>
      <c r="AQ3" s="173">
        <f t="shared" si="3"/>
        <v>7.7362907779068628</v>
      </c>
      <c r="AR3" s="173">
        <f t="shared" si="3"/>
        <v>0</v>
      </c>
      <c r="AS3" s="173">
        <f t="shared" si="3"/>
        <v>2.9510443561491959</v>
      </c>
      <c r="AT3" s="173">
        <f t="shared" si="3"/>
        <v>2.5959017575327255</v>
      </c>
      <c r="AU3" s="173">
        <f t="shared" si="3"/>
        <v>2.5540103481890384</v>
      </c>
      <c r="AV3" s="173">
        <f t="shared" si="3"/>
        <v>2.8062779231219461</v>
      </c>
      <c r="AW3" s="173">
        <f t="shared" si="3"/>
        <v>2.8684908831618068</v>
      </c>
      <c r="AX3" s="173">
        <f t="shared" si="3"/>
        <v>2.6597516549383902</v>
      </c>
      <c r="AY3" s="173">
        <f t="shared" si="3"/>
        <v>3.0792462450151654</v>
      </c>
      <c r="AZ3" s="173">
        <f t="shared" si="3"/>
        <v>2.7052868477559593</v>
      </c>
      <c r="BA3" s="173">
        <f t="shared" si="3"/>
        <v>3.0520951388310502</v>
      </c>
      <c r="BB3" s="173">
        <f t="shared" si="3"/>
        <v>2.659852221338574</v>
      </c>
      <c r="BC3" s="173">
        <f t="shared" si="3"/>
        <v>2.8641825693269327</v>
      </c>
      <c r="BD3" s="173">
        <f t="shared" si="3"/>
        <v>2.9410743952941507</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sheetPr codeName="Sheet3"/>
  <dimension ref="A1:CB120"/>
  <sheetViews>
    <sheetView tabSelected="1" zoomScale="85" zoomScaleNormal="85" workbookViewId="0">
      <selection activeCell="A15" sqref="A15"/>
    </sheetView>
  </sheetViews>
  <sheetFormatPr defaultRowHeight="12.75"/>
  <cols>
    <col min="1" max="1" width="45.5703125" style="20" customWidth="1"/>
    <col min="2" max="2" width="20.28515625" style="20" customWidth="1"/>
    <col min="3" max="3" width="26" style="20" customWidth="1"/>
    <col min="4" max="4" width="29.5703125" style="20" customWidth="1"/>
    <col min="5" max="5" width="11" style="20" customWidth="1"/>
    <col min="6" max="14" width="10.42578125" style="20" bestFit="1" customWidth="1"/>
    <col min="15" max="15" width="11.42578125" style="20" customWidth="1"/>
    <col min="16" max="24" width="11.7109375" style="20" customWidth="1"/>
    <col min="25" max="25" width="19" style="20" customWidth="1"/>
    <col min="26" max="26" width="9.140625" style="20"/>
    <col min="27" max="27" width="15" style="20" bestFit="1" customWidth="1"/>
    <col min="28" max="255" width="9.140625" style="20"/>
    <col min="256" max="256" width="35" style="20" customWidth="1"/>
    <col min="257" max="257" width="16" style="20" customWidth="1"/>
    <col min="258" max="258" width="29.140625" style="20" customWidth="1"/>
    <col min="259" max="259" width="12.85546875" style="20" bestFit="1" customWidth="1"/>
    <col min="260" max="260" width="9.42578125" style="20" customWidth="1"/>
    <col min="261" max="511" width="9.140625" style="20"/>
    <col min="512" max="512" width="35" style="20" customWidth="1"/>
    <col min="513" max="513" width="16" style="20" customWidth="1"/>
    <col min="514" max="514" width="29.140625" style="20" customWidth="1"/>
    <col min="515" max="515" width="12.85546875" style="20" bestFit="1" customWidth="1"/>
    <col min="516" max="516" width="9.42578125" style="20" customWidth="1"/>
    <col min="517" max="767" width="9.140625" style="20"/>
    <col min="768" max="768" width="35" style="20" customWidth="1"/>
    <col min="769" max="769" width="16" style="20" customWidth="1"/>
    <col min="770" max="770" width="29.140625" style="20" customWidth="1"/>
    <col min="771" max="771" width="12.85546875" style="20" bestFit="1" customWidth="1"/>
    <col min="772" max="772" width="9.42578125" style="20" customWidth="1"/>
    <col min="773" max="1023" width="9.140625" style="20"/>
    <col min="1024" max="1024" width="35" style="20" customWidth="1"/>
    <col min="1025" max="1025" width="16" style="20" customWidth="1"/>
    <col min="1026" max="1026" width="29.140625" style="20" customWidth="1"/>
    <col min="1027" max="1027" width="12.85546875" style="20" bestFit="1" customWidth="1"/>
    <col min="1028" max="1028" width="9.42578125" style="20" customWidth="1"/>
    <col min="1029" max="1279" width="9.140625" style="20"/>
    <col min="1280" max="1280" width="35" style="20" customWidth="1"/>
    <col min="1281" max="1281" width="16" style="20" customWidth="1"/>
    <col min="1282" max="1282" width="29.140625" style="20" customWidth="1"/>
    <col min="1283" max="1283" width="12.85546875" style="20" bestFit="1" customWidth="1"/>
    <col min="1284" max="1284" width="9.42578125" style="20" customWidth="1"/>
    <col min="1285" max="1535" width="9.140625" style="20"/>
    <col min="1536" max="1536" width="35" style="20" customWidth="1"/>
    <col min="1537" max="1537" width="16" style="20" customWidth="1"/>
    <col min="1538" max="1538" width="29.140625" style="20" customWidth="1"/>
    <col min="1539" max="1539" width="12.85546875" style="20" bestFit="1" customWidth="1"/>
    <col min="1540" max="1540" width="9.42578125" style="20" customWidth="1"/>
    <col min="1541" max="1791" width="9.140625" style="20"/>
    <col min="1792" max="1792" width="35" style="20" customWidth="1"/>
    <col min="1793" max="1793" width="16" style="20" customWidth="1"/>
    <col min="1794" max="1794" width="29.140625" style="20" customWidth="1"/>
    <col min="1795" max="1795" width="12.85546875" style="20" bestFit="1" customWidth="1"/>
    <col min="1796" max="1796" width="9.42578125" style="20" customWidth="1"/>
    <col min="1797" max="2047" width="9.140625" style="20"/>
    <col min="2048" max="2048" width="35" style="20" customWidth="1"/>
    <col min="2049" max="2049" width="16" style="20" customWidth="1"/>
    <col min="2050" max="2050" width="29.140625" style="20" customWidth="1"/>
    <col min="2051" max="2051" width="12.85546875" style="20" bestFit="1" customWidth="1"/>
    <col min="2052" max="2052" width="9.42578125" style="20" customWidth="1"/>
    <col min="2053" max="2303" width="9.140625" style="20"/>
    <col min="2304" max="2304" width="35" style="20" customWidth="1"/>
    <col min="2305" max="2305" width="16" style="20" customWidth="1"/>
    <col min="2306" max="2306" width="29.140625" style="20" customWidth="1"/>
    <col min="2307" max="2307" width="12.85546875" style="20" bestFit="1" customWidth="1"/>
    <col min="2308" max="2308" width="9.42578125" style="20" customWidth="1"/>
    <col min="2309" max="2559" width="9.140625" style="20"/>
    <col min="2560" max="2560" width="35" style="20" customWidth="1"/>
    <col min="2561" max="2561" width="16" style="20" customWidth="1"/>
    <col min="2562" max="2562" width="29.140625" style="20" customWidth="1"/>
    <col min="2563" max="2563" width="12.85546875" style="20" bestFit="1" customWidth="1"/>
    <col min="2564" max="2564" width="9.42578125" style="20" customWidth="1"/>
    <col min="2565" max="2815" width="9.140625" style="20"/>
    <col min="2816" max="2816" width="35" style="20" customWidth="1"/>
    <col min="2817" max="2817" width="16" style="20" customWidth="1"/>
    <col min="2818" max="2818" width="29.140625" style="20" customWidth="1"/>
    <col min="2819" max="2819" width="12.85546875" style="20" bestFit="1" customWidth="1"/>
    <col min="2820" max="2820" width="9.42578125" style="20" customWidth="1"/>
    <col min="2821" max="3071" width="9.140625" style="20"/>
    <col min="3072" max="3072" width="35" style="20" customWidth="1"/>
    <col min="3073" max="3073" width="16" style="20" customWidth="1"/>
    <col min="3074" max="3074" width="29.140625" style="20" customWidth="1"/>
    <col min="3075" max="3075" width="12.85546875" style="20" bestFit="1" customWidth="1"/>
    <col min="3076" max="3076" width="9.42578125" style="20" customWidth="1"/>
    <col min="3077" max="3327" width="9.140625" style="20"/>
    <col min="3328" max="3328" width="35" style="20" customWidth="1"/>
    <col min="3329" max="3329" width="16" style="20" customWidth="1"/>
    <col min="3330" max="3330" width="29.140625" style="20" customWidth="1"/>
    <col min="3331" max="3331" width="12.85546875" style="20" bestFit="1" customWidth="1"/>
    <col min="3332" max="3332" width="9.42578125" style="20" customWidth="1"/>
    <col min="3333" max="3583" width="9.140625" style="20"/>
    <col min="3584" max="3584" width="35" style="20" customWidth="1"/>
    <col min="3585" max="3585" width="16" style="20" customWidth="1"/>
    <col min="3586" max="3586" width="29.140625" style="20" customWidth="1"/>
    <col min="3587" max="3587" width="12.85546875" style="20" bestFit="1" customWidth="1"/>
    <col min="3588" max="3588" width="9.42578125" style="20" customWidth="1"/>
    <col min="3589" max="3839" width="9.140625" style="20"/>
    <col min="3840" max="3840" width="35" style="20" customWidth="1"/>
    <col min="3841" max="3841" width="16" style="20" customWidth="1"/>
    <col min="3842" max="3842" width="29.140625" style="20" customWidth="1"/>
    <col min="3843" max="3843" width="12.85546875" style="20" bestFit="1" customWidth="1"/>
    <col min="3844" max="3844" width="9.42578125" style="20" customWidth="1"/>
    <col min="3845" max="4095" width="9.140625" style="20"/>
    <col min="4096" max="4096" width="35" style="20" customWidth="1"/>
    <col min="4097" max="4097" width="16" style="20" customWidth="1"/>
    <col min="4098" max="4098" width="29.140625" style="20" customWidth="1"/>
    <col min="4099" max="4099" width="12.85546875" style="20" bestFit="1" customWidth="1"/>
    <col min="4100" max="4100" width="9.42578125" style="20" customWidth="1"/>
    <col min="4101" max="4351" width="9.140625" style="20"/>
    <col min="4352" max="4352" width="35" style="20" customWidth="1"/>
    <col min="4353" max="4353" width="16" style="20" customWidth="1"/>
    <col min="4354" max="4354" width="29.140625" style="20" customWidth="1"/>
    <col min="4355" max="4355" width="12.85546875" style="20" bestFit="1" customWidth="1"/>
    <col min="4356" max="4356" width="9.42578125" style="20" customWidth="1"/>
    <col min="4357" max="4607" width="9.140625" style="20"/>
    <col min="4608" max="4608" width="35" style="20" customWidth="1"/>
    <col min="4609" max="4609" width="16" style="20" customWidth="1"/>
    <col min="4610" max="4610" width="29.140625" style="20" customWidth="1"/>
    <col min="4611" max="4611" width="12.85546875" style="20" bestFit="1" customWidth="1"/>
    <col min="4612" max="4612" width="9.42578125" style="20" customWidth="1"/>
    <col min="4613" max="4863" width="9.140625" style="20"/>
    <col min="4864" max="4864" width="35" style="20" customWidth="1"/>
    <col min="4865" max="4865" width="16" style="20" customWidth="1"/>
    <col min="4866" max="4866" width="29.140625" style="20" customWidth="1"/>
    <col min="4867" max="4867" width="12.85546875" style="20" bestFit="1" customWidth="1"/>
    <col min="4868" max="4868" width="9.42578125" style="20" customWidth="1"/>
    <col min="4869" max="5119" width="9.140625" style="20"/>
    <col min="5120" max="5120" width="35" style="20" customWidth="1"/>
    <col min="5121" max="5121" width="16" style="20" customWidth="1"/>
    <col min="5122" max="5122" width="29.140625" style="20" customWidth="1"/>
    <col min="5123" max="5123" width="12.85546875" style="20" bestFit="1" customWidth="1"/>
    <col min="5124" max="5124" width="9.42578125" style="20" customWidth="1"/>
    <col min="5125" max="5375" width="9.140625" style="20"/>
    <col min="5376" max="5376" width="35" style="20" customWidth="1"/>
    <col min="5377" max="5377" width="16" style="20" customWidth="1"/>
    <col min="5378" max="5378" width="29.140625" style="20" customWidth="1"/>
    <col min="5379" max="5379" width="12.85546875" style="20" bestFit="1" customWidth="1"/>
    <col min="5380" max="5380" width="9.42578125" style="20" customWidth="1"/>
    <col min="5381" max="5631" width="9.140625" style="20"/>
    <col min="5632" max="5632" width="35" style="20" customWidth="1"/>
    <col min="5633" max="5633" width="16" style="20" customWidth="1"/>
    <col min="5634" max="5634" width="29.140625" style="20" customWidth="1"/>
    <col min="5635" max="5635" width="12.85546875" style="20" bestFit="1" customWidth="1"/>
    <col min="5636" max="5636" width="9.42578125" style="20" customWidth="1"/>
    <col min="5637" max="5887" width="9.140625" style="20"/>
    <col min="5888" max="5888" width="35" style="20" customWidth="1"/>
    <col min="5889" max="5889" width="16" style="20" customWidth="1"/>
    <col min="5890" max="5890" width="29.140625" style="20" customWidth="1"/>
    <col min="5891" max="5891" width="12.85546875" style="20" bestFit="1" customWidth="1"/>
    <col min="5892" max="5892" width="9.42578125" style="20" customWidth="1"/>
    <col min="5893" max="6143" width="9.140625" style="20"/>
    <col min="6144" max="6144" width="35" style="20" customWidth="1"/>
    <col min="6145" max="6145" width="16" style="20" customWidth="1"/>
    <col min="6146" max="6146" width="29.140625" style="20" customWidth="1"/>
    <col min="6147" max="6147" width="12.85546875" style="20" bestFit="1" customWidth="1"/>
    <col min="6148" max="6148" width="9.42578125" style="20" customWidth="1"/>
    <col min="6149" max="6399" width="9.140625" style="20"/>
    <col min="6400" max="6400" width="35" style="20" customWidth="1"/>
    <col min="6401" max="6401" width="16" style="20" customWidth="1"/>
    <col min="6402" max="6402" width="29.140625" style="20" customWidth="1"/>
    <col min="6403" max="6403" width="12.85546875" style="20" bestFit="1" customWidth="1"/>
    <col min="6404" max="6404" width="9.42578125" style="20" customWidth="1"/>
    <col min="6405" max="6655" width="9.140625" style="20"/>
    <col min="6656" max="6656" width="35" style="20" customWidth="1"/>
    <col min="6657" max="6657" width="16" style="20" customWidth="1"/>
    <col min="6658" max="6658" width="29.140625" style="20" customWidth="1"/>
    <col min="6659" max="6659" width="12.85546875" style="20" bestFit="1" customWidth="1"/>
    <col min="6660" max="6660" width="9.42578125" style="20" customWidth="1"/>
    <col min="6661" max="6911" width="9.140625" style="20"/>
    <col min="6912" max="6912" width="35" style="20" customWidth="1"/>
    <col min="6913" max="6913" width="16" style="20" customWidth="1"/>
    <col min="6914" max="6914" width="29.140625" style="20" customWidth="1"/>
    <col min="6915" max="6915" width="12.85546875" style="20" bestFit="1" customWidth="1"/>
    <col min="6916" max="6916" width="9.42578125" style="20" customWidth="1"/>
    <col min="6917" max="7167" width="9.140625" style="20"/>
    <col min="7168" max="7168" width="35" style="20" customWidth="1"/>
    <col min="7169" max="7169" width="16" style="20" customWidth="1"/>
    <col min="7170" max="7170" width="29.140625" style="20" customWidth="1"/>
    <col min="7171" max="7171" width="12.85546875" style="20" bestFit="1" customWidth="1"/>
    <col min="7172" max="7172" width="9.42578125" style="20" customWidth="1"/>
    <col min="7173" max="7423" width="9.140625" style="20"/>
    <col min="7424" max="7424" width="35" style="20" customWidth="1"/>
    <col min="7425" max="7425" width="16" style="20" customWidth="1"/>
    <col min="7426" max="7426" width="29.140625" style="20" customWidth="1"/>
    <col min="7427" max="7427" width="12.85546875" style="20" bestFit="1" customWidth="1"/>
    <col min="7428" max="7428" width="9.42578125" style="20" customWidth="1"/>
    <col min="7429" max="7679" width="9.140625" style="20"/>
    <col min="7680" max="7680" width="35" style="20" customWidth="1"/>
    <col min="7681" max="7681" width="16" style="20" customWidth="1"/>
    <col min="7682" max="7682" width="29.140625" style="20" customWidth="1"/>
    <col min="7683" max="7683" width="12.85546875" style="20" bestFit="1" customWidth="1"/>
    <col min="7684" max="7684" width="9.42578125" style="20" customWidth="1"/>
    <col min="7685" max="7935" width="9.140625" style="20"/>
    <col min="7936" max="7936" width="35" style="20" customWidth="1"/>
    <col min="7937" max="7937" width="16" style="20" customWidth="1"/>
    <col min="7938" max="7938" width="29.140625" style="20" customWidth="1"/>
    <col min="7939" max="7939" width="12.85546875" style="20" bestFit="1" customWidth="1"/>
    <col min="7940" max="7940" width="9.42578125" style="20" customWidth="1"/>
    <col min="7941" max="8191" width="9.140625" style="20"/>
    <col min="8192" max="8192" width="35" style="20" customWidth="1"/>
    <col min="8193" max="8193" width="16" style="20" customWidth="1"/>
    <col min="8194" max="8194" width="29.140625" style="20" customWidth="1"/>
    <col min="8195" max="8195" width="12.85546875" style="20" bestFit="1" customWidth="1"/>
    <col min="8196" max="8196" width="9.42578125" style="20" customWidth="1"/>
    <col min="8197" max="8447" width="9.140625" style="20"/>
    <col min="8448" max="8448" width="35" style="20" customWidth="1"/>
    <col min="8449" max="8449" width="16" style="20" customWidth="1"/>
    <col min="8450" max="8450" width="29.140625" style="20" customWidth="1"/>
    <col min="8451" max="8451" width="12.85546875" style="20" bestFit="1" customWidth="1"/>
    <col min="8452" max="8452" width="9.42578125" style="20" customWidth="1"/>
    <col min="8453" max="8703" width="9.140625" style="20"/>
    <col min="8704" max="8704" width="35" style="20" customWidth="1"/>
    <col min="8705" max="8705" width="16" style="20" customWidth="1"/>
    <col min="8706" max="8706" width="29.140625" style="20" customWidth="1"/>
    <col min="8707" max="8707" width="12.85546875" style="20" bestFit="1" customWidth="1"/>
    <col min="8708" max="8708" width="9.42578125" style="20" customWidth="1"/>
    <col min="8709" max="8959" width="9.140625" style="20"/>
    <col min="8960" max="8960" width="35" style="20" customWidth="1"/>
    <col min="8961" max="8961" width="16" style="20" customWidth="1"/>
    <col min="8962" max="8962" width="29.140625" style="20" customWidth="1"/>
    <col min="8963" max="8963" width="12.85546875" style="20" bestFit="1" customWidth="1"/>
    <col min="8964" max="8964" width="9.42578125" style="20" customWidth="1"/>
    <col min="8965" max="9215" width="9.140625" style="20"/>
    <col min="9216" max="9216" width="35" style="20" customWidth="1"/>
    <col min="9217" max="9217" width="16" style="20" customWidth="1"/>
    <col min="9218" max="9218" width="29.140625" style="20" customWidth="1"/>
    <col min="9219" max="9219" width="12.85546875" style="20" bestFit="1" customWidth="1"/>
    <col min="9220" max="9220" width="9.42578125" style="20" customWidth="1"/>
    <col min="9221" max="9471" width="9.140625" style="20"/>
    <col min="9472" max="9472" width="35" style="20" customWidth="1"/>
    <col min="9473" max="9473" width="16" style="20" customWidth="1"/>
    <col min="9474" max="9474" width="29.140625" style="20" customWidth="1"/>
    <col min="9475" max="9475" width="12.85546875" style="20" bestFit="1" customWidth="1"/>
    <col min="9476" max="9476" width="9.42578125" style="20" customWidth="1"/>
    <col min="9477" max="9727" width="9.140625" style="20"/>
    <col min="9728" max="9728" width="35" style="20" customWidth="1"/>
    <col min="9729" max="9729" width="16" style="20" customWidth="1"/>
    <col min="9730" max="9730" width="29.140625" style="20" customWidth="1"/>
    <col min="9731" max="9731" width="12.85546875" style="20" bestFit="1" customWidth="1"/>
    <col min="9732" max="9732" width="9.42578125" style="20" customWidth="1"/>
    <col min="9733" max="9983" width="9.140625" style="20"/>
    <col min="9984" max="9984" width="35" style="20" customWidth="1"/>
    <col min="9985" max="9985" width="16" style="20" customWidth="1"/>
    <col min="9986" max="9986" width="29.140625" style="20" customWidth="1"/>
    <col min="9987" max="9987" width="12.85546875" style="20" bestFit="1" customWidth="1"/>
    <col min="9988" max="9988" width="9.42578125" style="20" customWidth="1"/>
    <col min="9989" max="10239" width="9.140625" style="20"/>
    <col min="10240" max="10240" width="35" style="20" customWidth="1"/>
    <col min="10241" max="10241" width="16" style="20" customWidth="1"/>
    <col min="10242" max="10242" width="29.140625" style="20" customWidth="1"/>
    <col min="10243" max="10243" width="12.85546875" style="20" bestFit="1" customWidth="1"/>
    <col min="10244" max="10244" width="9.42578125" style="20" customWidth="1"/>
    <col min="10245" max="10495" width="9.140625" style="20"/>
    <col min="10496" max="10496" width="35" style="20" customWidth="1"/>
    <col min="10497" max="10497" width="16" style="20" customWidth="1"/>
    <col min="10498" max="10498" width="29.140625" style="20" customWidth="1"/>
    <col min="10499" max="10499" width="12.85546875" style="20" bestFit="1" customWidth="1"/>
    <col min="10500" max="10500" width="9.42578125" style="20" customWidth="1"/>
    <col min="10501" max="10751" width="9.140625" style="20"/>
    <col min="10752" max="10752" width="35" style="20" customWidth="1"/>
    <col min="10753" max="10753" width="16" style="20" customWidth="1"/>
    <col min="10754" max="10754" width="29.140625" style="20" customWidth="1"/>
    <col min="10755" max="10755" width="12.85546875" style="20" bestFit="1" customWidth="1"/>
    <col min="10756" max="10756" width="9.42578125" style="20" customWidth="1"/>
    <col min="10757" max="11007" width="9.140625" style="20"/>
    <col min="11008" max="11008" width="35" style="20" customWidth="1"/>
    <col min="11009" max="11009" width="16" style="20" customWidth="1"/>
    <col min="11010" max="11010" width="29.140625" style="20" customWidth="1"/>
    <col min="11011" max="11011" width="12.85546875" style="20" bestFit="1" customWidth="1"/>
    <col min="11012" max="11012" width="9.42578125" style="20" customWidth="1"/>
    <col min="11013" max="11263" width="9.140625" style="20"/>
    <col min="11264" max="11264" width="35" style="20" customWidth="1"/>
    <col min="11265" max="11265" width="16" style="20" customWidth="1"/>
    <col min="11266" max="11266" width="29.140625" style="20" customWidth="1"/>
    <col min="11267" max="11267" width="12.85546875" style="20" bestFit="1" customWidth="1"/>
    <col min="11268" max="11268" width="9.42578125" style="20" customWidth="1"/>
    <col min="11269" max="11519" width="9.140625" style="20"/>
    <col min="11520" max="11520" width="35" style="20" customWidth="1"/>
    <col min="11521" max="11521" width="16" style="20" customWidth="1"/>
    <col min="11522" max="11522" width="29.140625" style="20" customWidth="1"/>
    <col min="11523" max="11523" width="12.85546875" style="20" bestFit="1" customWidth="1"/>
    <col min="11524" max="11524" width="9.42578125" style="20" customWidth="1"/>
    <col min="11525" max="11775" width="9.140625" style="20"/>
    <col min="11776" max="11776" width="35" style="20" customWidth="1"/>
    <col min="11777" max="11777" width="16" style="20" customWidth="1"/>
    <col min="11778" max="11778" width="29.140625" style="20" customWidth="1"/>
    <col min="11779" max="11779" width="12.85546875" style="20" bestFit="1" customWidth="1"/>
    <col min="11780" max="11780" width="9.42578125" style="20" customWidth="1"/>
    <col min="11781" max="12031" width="9.140625" style="20"/>
    <col min="12032" max="12032" width="35" style="20" customWidth="1"/>
    <col min="12033" max="12033" width="16" style="20" customWidth="1"/>
    <col min="12034" max="12034" width="29.140625" style="20" customWidth="1"/>
    <col min="12035" max="12035" width="12.85546875" style="20" bestFit="1" customWidth="1"/>
    <col min="12036" max="12036" width="9.42578125" style="20" customWidth="1"/>
    <col min="12037" max="12287" width="9.140625" style="20"/>
    <col min="12288" max="12288" width="35" style="20" customWidth="1"/>
    <col min="12289" max="12289" width="16" style="20" customWidth="1"/>
    <col min="12290" max="12290" width="29.140625" style="20" customWidth="1"/>
    <col min="12291" max="12291" width="12.85546875" style="20" bestFit="1" customWidth="1"/>
    <col min="12292" max="12292" width="9.42578125" style="20" customWidth="1"/>
    <col min="12293" max="12543" width="9.140625" style="20"/>
    <col min="12544" max="12544" width="35" style="20" customWidth="1"/>
    <col min="12545" max="12545" width="16" style="20" customWidth="1"/>
    <col min="12546" max="12546" width="29.140625" style="20" customWidth="1"/>
    <col min="12547" max="12547" width="12.85546875" style="20" bestFit="1" customWidth="1"/>
    <col min="12548" max="12548" width="9.42578125" style="20" customWidth="1"/>
    <col min="12549" max="12799" width="9.140625" style="20"/>
    <col min="12800" max="12800" width="35" style="20" customWidth="1"/>
    <col min="12801" max="12801" width="16" style="20" customWidth="1"/>
    <col min="12802" max="12802" width="29.140625" style="20" customWidth="1"/>
    <col min="12803" max="12803" width="12.85546875" style="20" bestFit="1" customWidth="1"/>
    <col min="12804" max="12804" width="9.42578125" style="20" customWidth="1"/>
    <col min="12805" max="13055" width="9.140625" style="20"/>
    <col min="13056" max="13056" width="35" style="20" customWidth="1"/>
    <col min="13057" max="13057" width="16" style="20" customWidth="1"/>
    <col min="13058" max="13058" width="29.140625" style="20" customWidth="1"/>
    <col min="13059" max="13059" width="12.85546875" style="20" bestFit="1" customWidth="1"/>
    <col min="13060" max="13060" width="9.42578125" style="20" customWidth="1"/>
    <col min="13061" max="13311" width="9.140625" style="20"/>
    <col min="13312" max="13312" width="35" style="20" customWidth="1"/>
    <col min="13313" max="13313" width="16" style="20" customWidth="1"/>
    <col min="13314" max="13314" width="29.140625" style="20" customWidth="1"/>
    <col min="13315" max="13315" width="12.85546875" style="20" bestFit="1" customWidth="1"/>
    <col min="13316" max="13316" width="9.42578125" style="20" customWidth="1"/>
    <col min="13317" max="13567" width="9.140625" style="20"/>
    <col min="13568" max="13568" width="35" style="20" customWidth="1"/>
    <col min="13569" max="13569" width="16" style="20" customWidth="1"/>
    <col min="13570" max="13570" width="29.140625" style="20" customWidth="1"/>
    <col min="13571" max="13571" width="12.85546875" style="20" bestFit="1" customWidth="1"/>
    <col min="13572" max="13572" width="9.42578125" style="20" customWidth="1"/>
    <col min="13573" max="13823" width="9.140625" style="20"/>
    <col min="13824" max="13824" width="35" style="20" customWidth="1"/>
    <col min="13825" max="13825" width="16" style="20" customWidth="1"/>
    <col min="13826" max="13826" width="29.140625" style="20" customWidth="1"/>
    <col min="13827" max="13827" width="12.85546875" style="20" bestFit="1" customWidth="1"/>
    <col min="13828" max="13828" width="9.42578125" style="20" customWidth="1"/>
    <col min="13829" max="14079" width="9.140625" style="20"/>
    <col min="14080" max="14080" width="35" style="20" customWidth="1"/>
    <col min="14081" max="14081" width="16" style="20" customWidth="1"/>
    <col min="14082" max="14082" width="29.140625" style="20" customWidth="1"/>
    <col min="14083" max="14083" width="12.85546875" style="20" bestFit="1" customWidth="1"/>
    <col min="14084" max="14084" width="9.42578125" style="20" customWidth="1"/>
    <col min="14085" max="14335" width="9.140625" style="20"/>
    <col min="14336" max="14336" width="35" style="20" customWidth="1"/>
    <col min="14337" max="14337" width="16" style="20" customWidth="1"/>
    <col min="14338" max="14338" width="29.140625" style="20" customWidth="1"/>
    <col min="14339" max="14339" width="12.85546875" style="20" bestFit="1" customWidth="1"/>
    <col min="14340" max="14340" width="9.42578125" style="20" customWidth="1"/>
    <col min="14341" max="14591" width="9.140625" style="20"/>
    <col min="14592" max="14592" width="35" style="20" customWidth="1"/>
    <col min="14593" max="14593" width="16" style="20" customWidth="1"/>
    <col min="14594" max="14594" width="29.140625" style="20" customWidth="1"/>
    <col min="14595" max="14595" width="12.85546875" style="20" bestFit="1" customWidth="1"/>
    <col min="14596" max="14596" width="9.42578125" style="20" customWidth="1"/>
    <col min="14597" max="14847" width="9.140625" style="20"/>
    <col min="14848" max="14848" width="35" style="20" customWidth="1"/>
    <col min="14849" max="14849" width="16" style="20" customWidth="1"/>
    <col min="14850" max="14850" width="29.140625" style="20" customWidth="1"/>
    <col min="14851" max="14851" width="12.85546875" style="20" bestFit="1" customWidth="1"/>
    <col min="14852" max="14852" width="9.42578125" style="20" customWidth="1"/>
    <col min="14853" max="15103" width="9.140625" style="20"/>
    <col min="15104" max="15104" width="35" style="20" customWidth="1"/>
    <col min="15105" max="15105" width="16" style="20" customWidth="1"/>
    <col min="15106" max="15106" width="29.140625" style="20" customWidth="1"/>
    <col min="15107" max="15107" width="12.85546875" style="20" bestFit="1" customWidth="1"/>
    <col min="15108" max="15108" width="9.42578125" style="20" customWidth="1"/>
    <col min="15109" max="15359" width="9.140625" style="20"/>
    <col min="15360" max="15360" width="35" style="20" customWidth="1"/>
    <col min="15361" max="15361" width="16" style="20" customWidth="1"/>
    <col min="15362" max="15362" width="29.140625" style="20" customWidth="1"/>
    <col min="15363" max="15363" width="12.85546875" style="20" bestFit="1" customWidth="1"/>
    <col min="15364" max="15364" width="9.42578125" style="20" customWidth="1"/>
    <col min="15365" max="15615" width="9.140625" style="20"/>
    <col min="15616" max="15616" width="35" style="20" customWidth="1"/>
    <col min="15617" max="15617" width="16" style="20" customWidth="1"/>
    <col min="15618" max="15618" width="29.140625" style="20" customWidth="1"/>
    <col min="15619" max="15619" width="12.85546875" style="20" bestFit="1" customWidth="1"/>
    <col min="15620" max="15620" width="9.42578125" style="20" customWidth="1"/>
    <col min="15621" max="15871" width="9.140625" style="20"/>
    <col min="15872" max="15872" width="35" style="20" customWidth="1"/>
    <col min="15873" max="15873" width="16" style="20" customWidth="1"/>
    <col min="15874" max="15874" width="29.140625" style="20" customWidth="1"/>
    <col min="15875" max="15875" width="12.85546875" style="20" bestFit="1" customWidth="1"/>
    <col min="15876" max="15876" width="9.42578125" style="20" customWidth="1"/>
    <col min="15877" max="16127" width="9.140625" style="20"/>
    <col min="16128" max="16128" width="35" style="20" customWidth="1"/>
    <col min="16129" max="16129" width="16" style="20" customWidth="1"/>
    <col min="16130" max="16130" width="29.140625" style="20" customWidth="1"/>
    <col min="16131" max="16131" width="12.85546875" style="20" bestFit="1" customWidth="1"/>
    <col min="16132" max="16132" width="9.42578125" style="20" customWidth="1"/>
    <col min="16133" max="16384" width="9.140625" style="20"/>
  </cols>
  <sheetData>
    <row r="1" spans="1:27" ht="12.75" customHeight="1">
      <c r="A1" s="111" t="s">
        <v>41</v>
      </c>
      <c r="B1" s="209" t="s">
        <v>446</v>
      </c>
      <c r="C1" s="209"/>
      <c r="D1" s="209"/>
      <c r="E1" s="209"/>
      <c r="F1" s="209"/>
      <c r="G1" s="209"/>
      <c r="H1" s="209"/>
      <c r="I1" s="209"/>
      <c r="J1" s="209"/>
      <c r="K1" s="209"/>
      <c r="L1" s="209"/>
      <c r="M1" s="209"/>
      <c r="N1" s="209"/>
      <c r="O1" s="209"/>
      <c r="P1" s="209"/>
      <c r="Q1" s="209"/>
      <c r="R1" s="209"/>
      <c r="S1" s="210"/>
      <c r="T1" s="42"/>
      <c r="U1" s="42"/>
      <c r="V1" s="42"/>
      <c r="W1" s="42"/>
    </row>
    <row r="2" spans="1:27" ht="12.75" customHeight="1">
      <c r="A2" s="112"/>
      <c r="B2" s="211"/>
      <c r="C2" s="211"/>
      <c r="D2" s="211"/>
      <c r="E2" s="211"/>
      <c r="F2" s="211"/>
      <c r="G2" s="211"/>
      <c r="H2" s="211"/>
      <c r="I2" s="211"/>
      <c r="J2" s="211"/>
      <c r="K2" s="211"/>
      <c r="L2" s="211"/>
      <c r="M2" s="211"/>
      <c r="N2" s="211"/>
      <c r="O2" s="211"/>
      <c r="P2" s="211"/>
      <c r="Q2" s="211"/>
      <c r="R2" s="211"/>
      <c r="S2" s="212"/>
      <c r="T2" s="43"/>
      <c r="U2" s="43"/>
      <c r="V2" s="43"/>
      <c r="W2" s="43"/>
    </row>
    <row r="3" spans="1:27">
      <c r="A3" s="112"/>
      <c r="B3" s="211"/>
      <c r="C3" s="211"/>
      <c r="D3" s="211"/>
      <c r="E3" s="211"/>
      <c r="F3" s="211"/>
      <c r="G3" s="211"/>
      <c r="H3" s="211"/>
      <c r="I3" s="211"/>
      <c r="J3" s="211"/>
      <c r="K3" s="211"/>
      <c r="L3" s="211"/>
      <c r="M3" s="211"/>
      <c r="N3" s="211"/>
      <c r="O3" s="211"/>
      <c r="P3" s="211"/>
      <c r="Q3" s="211"/>
      <c r="R3" s="211"/>
      <c r="S3" s="212"/>
      <c r="T3" s="43"/>
      <c r="U3" s="43"/>
      <c r="V3" s="43"/>
      <c r="W3" s="43"/>
    </row>
    <row r="4" spans="1:27">
      <c r="A4" s="112"/>
      <c r="B4" s="211"/>
      <c r="C4" s="211"/>
      <c r="D4" s="211"/>
      <c r="E4" s="211"/>
      <c r="F4" s="211"/>
      <c r="G4" s="211"/>
      <c r="H4" s="211"/>
      <c r="I4" s="211"/>
      <c r="J4" s="211"/>
      <c r="K4" s="211"/>
      <c r="L4" s="211"/>
      <c r="M4" s="211"/>
      <c r="N4" s="211"/>
      <c r="O4" s="211"/>
      <c r="P4" s="211"/>
      <c r="Q4" s="211"/>
      <c r="R4" s="211"/>
      <c r="S4" s="212"/>
      <c r="T4" s="43"/>
      <c r="U4" s="43"/>
      <c r="V4" s="43"/>
      <c r="W4" s="43"/>
    </row>
    <row r="5" spans="1:27">
      <c r="A5" s="113"/>
      <c r="B5" s="211"/>
      <c r="C5" s="211"/>
      <c r="D5" s="213"/>
      <c r="E5" s="213"/>
      <c r="F5" s="213"/>
      <c r="G5" s="213"/>
      <c r="H5" s="213"/>
      <c r="I5" s="213"/>
      <c r="J5" s="213"/>
      <c r="K5" s="213"/>
      <c r="L5" s="213"/>
      <c r="M5" s="213"/>
      <c r="N5" s="213"/>
      <c r="O5" s="213"/>
      <c r="P5" s="213"/>
      <c r="Q5" s="213"/>
      <c r="R5" s="213"/>
      <c r="S5" s="214"/>
      <c r="T5" s="43"/>
      <c r="U5" s="43"/>
      <c r="V5" s="43"/>
      <c r="W5" s="43"/>
    </row>
    <row r="6" spans="1:27">
      <c r="A6" s="208"/>
      <c r="B6" s="118"/>
      <c r="C6" s="118"/>
      <c r="D6" s="117"/>
      <c r="E6" s="115"/>
      <c r="F6" s="115"/>
      <c r="G6" s="115"/>
      <c r="H6" s="115"/>
      <c r="I6" s="115"/>
      <c r="J6" s="115"/>
      <c r="K6" s="115"/>
      <c r="L6" s="115"/>
      <c r="M6" s="115"/>
      <c r="N6" s="115"/>
      <c r="O6" s="115"/>
      <c r="P6" s="115"/>
      <c r="Q6" s="115"/>
      <c r="R6" s="115"/>
      <c r="S6" s="116"/>
      <c r="T6" s="43"/>
      <c r="U6" s="43"/>
      <c r="V6" s="43"/>
      <c r="W6" s="43"/>
    </row>
    <row r="7" spans="1:27">
      <c r="A7" s="174"/>
      <c r="B7" s="177" t="s">
        <v>332</v>
      </c>
      <c r="C7" s="178" t="s">
        <v>333</v>
      </c>
      <c r="D7" s="179" t="s">
        <v>467</v>
      </c>
    </row>
    <row r="8" spans="1:27">
      <c r="A8" s="175" t="s">
        <v>445</v>
      </c>
      <c r="B8" s="180" t="s">
        <v>42</v>
      </c>
      <c r="C8" s="181" t="s">
        <v>378</v>
      </c>
      <c r="D8" s="182" t="str">
        <f>[4]!switch_ForecastState</f>
        <v>Region</v>
      </c>
      <c r="E8" s="119"/>
    </row>
    <row r="9" spans="1:27">
      <c r="A9" s="175" t="str">
        <f>INDEX([1]ACHIEV!$A$19:$B$100,MATCH(C8,[1]ACHIEV!$B$19:$B$100,0),1)</f>
        <v>Electronics</v>
      </c>
      <c r="B9" s="183" t="s">
        <v>43</v>
      </c>
      <c r="C9" s="181">
        <f>[1]FILES!$H$4</f>
        <v>2035</v>
      </c>
      <c r="D9" s="182" t="str">
        <f>[4]!switch_ForecastScenario</f>
        <v>Base</v>
      </c>
      <c r="E9" s="120"/>
    </row>
    <row r="10" spans="1:27">
      <c r="A10" s="176"/>
      <c r="B10" s="184" t="s">
        <v>334</v>
      </c>
      <c r="C10" s="185">
        <f>MIN(SUM(E82:X82),Y82)</f>
        <v>46.672185845920254</v>
      </c>
      <c r="D10" s="207" t="s">
        <v>261</v>
      </c>
      <c r="E10" s="20">
        <v>1</v>
      </c>
      <c r="F10" s="20">
        <f>E10+1</f>
        <v>2</v>
      </c>
      <c r="G10" s="20">
        <f t="shared" ref="G10:X10" si="0">F10+1</f>
        <v>3</v>
      </c>
      <c r="H10" s="20">
        <f t="shared" si="0"/>
        <v>4</v>
      </c>
      <c r="I10" s="20">
        <f t="shared" si="0"/>
        <v>5</v>
      </c>
      <c r="J10" s="20">
        <f t="shared" si="0"/>
        <v>6</v>
      </c>
      <c r="K10" s="20">
        <f t="shared" si="0"/>
        <v>7</v>
      </c>
      <c r="L10" s="20">
        <f t="shared" si="0"/>
        <v>8</v>
      </c>
      <c r="M10" s="20">
        <f t="shared" si="0"/>
        <v>9</v>
      </c>
      <c r="N10" s="20">
        <f t="shared" si="0"/>
        <v>10</v>
      </c>
      <c r="O10" s="20">
        <f t="shared" si="0"/>
        <v>11</v>
      </c>
      <c r="P10" s="20">
        <f t="shared" si="0"/>
        <v>12</v>
      </c>
      <c r="Q10" s="20">
        <f t="shared" si="0"/>
        <v>13</v>
      </c>
      <c r="R10" s="20">
        <f t="shared" si="0"/>
        <v>14</v>
      </c>
      <c r="S10" s="20">
        <f t="shared" si="0"/>
        <v>15</v>
      </c>
      <c r="T10" s="20">
        <f t="shared" si="0"/>
        <v>16</v>
      </c>
      <c r="U10" s="20">
        <f t="shared" si="0"/>
        <v>17</v>
      </c>
      <c r="V10" s="20">
        <f t="shared" si="0"/>
        <v>18</v>
      </c>
      <c r="W10" s="20">
        <f t="shared" si="0"/>
        <v>19</v>
      </c>
      <c r="X10" s="20">
        <f t="shared" si="0"/>
        <v>20</v>
      </c>
    </row>
    <row r="11" spans="1:27">
      <c r="A11" s="47" t="s">
        <v>44</v>
      </c>
      <c r="B11" s="47"/>
      <c r="C11" s="47"/>
      <c r="D11" s="47"/>
      <c r="E11" s="47">
        <f>C9-20+1</f>
        <v>2016</v>
      </c>
      <c r="F11" s="47">
        <f>E11+1</f>
        <v>2017</v>
      </c>
      <c r="G11" s="47">
        <f t="shared" ref="G11:X11" si="1">F11+1</f>
        <v>2018</v>
      </c>
      <c r="H11" s="47">
        <f t="shared" si="1"/>
        <v>2019</v>
      </c>
      <c r="I11" s="47">
        <f t="shared" si="1"/>
        <v>2020</v>
      </c>
      <c r="J11" s="47">
        <f t="shared" si="1"/>
        <v>2021</v>
      </c>
      <c r="K11" s="47">
        <f t="shared" si="1"/>
        <v>2022</v>
      </c>
      <c r="L11" s="47">
        <f t="shared" si="1"/>
        <v>2023</v>
      </c>
      <c r="M11" s="47">
        <f t="shared" si="1"/>
        <v>2024</v>
      </c>
      <c r="N11" s="47">
        <f t="shared" si="1"/>
        <v>2025</v>
      </c>
      <c r="O11" s="47">
        <f t="shared" si="1"/>
        <v>2026</v>
      </c>
      <c r="P11" s="47">
        <f t="shared" si="1"/>
        <v>2027</v>
      </c>
      <c r="Q11" s="47">
        <f t="shared" si="1"/>
        <v>2028</v>
      </c>
      <c r="R11" s="47">
        <f t="shared" si="1"/>
        <v>2029</v>
      </c>
      <c r="S11" s="47">
        <f t="shared" si="1"/>
        <v>2030</v>
      </c>
      <c r="T11" s="47">
        <f t="shared" si="1"/>
        <v>2031</v>
      </c>
      <c r="U11" s="47">
        <f t="shared" si="1"/>
        <v>2032</v>
      </c>
      <c r="V11" s="47">
        <f t="shared" si="1"/>
        <v>2033</v>
      </c>
      <c r="W11" s="47">
        <f t="shared" si="1"/>
        <v>2034</v>
      </c>
      <c r="X11" s="47">
        <f t="shared" si="1"/>
        <v>2035</v>
      </c>
    </row>
    <row r="12" spans="1:27">
      <c r="A12" s="47"/>
      <c r="B12" s="47"/>
      <c r="C12" s="47"/>
      <c r="D12" s="47"/>
      <c r="E12" s="47" t="str">
        <f>CONCATENATE("POP_",E11)</f>
        <v>POP_2016</v>
      </c>
      <c r="F12" s="47" t="str">
        <f t="shared" ref="F12:X12" si="2">CONCATENATE("POP_",F11)</f>
        <v>POP_2017</v>
      </c>
      <c r="G12" s="47" t="str">
        <f t="shared" si="2"/>
        <v>POP_2018</v>
      </c>
      <c r="H12" s="47" t="str">
        <f t="shared" si="2"/>
        <v>POP_2019</v>
      </c>
      <c r="I12" s="47" t="str">
        <f t="shared" si="2"/>
        <v>POP_2020</v>
      </c>
      <c r="J12" s="47" t="str">
        <f t="shared" si="2"/>
        <v>POP_2021</v>
      </c>
      <c r="K12" s="47" t="str">
        <f t="shared" si="2"/>
        <v>POP_2022</v>
      </c>
      <c r="L12" s="47" t="str">
        <f t="shared" si="2"/>
        <v>POP_2023</v>
      </c>
      <c r="M12" s="47" t="str">
        <f t="shared" si="2"/>
        <v>POP_2024</v>
      </c>
      <c r="N12" s="47" t="str">
        <f t="shared" si="2"/>
        <v>POP_2025</v>
      </c>
      <c r="O12" s="47" t="str">
        <f t="shared" si="2"/>
        <v>POP_2026</v>
      </c>
      <c r="P12" s="47" t="str">
        <f t="shared" si="2"/>
        <v>POP_2027</v>
      </c>
      <c r="Q12" s="47" t="str">
        <f t="shared" si="2"/>
        <v>POP_2028</v>
      </c>
      <c r="R12" s="47" t="str">
        <f t="shared" si="2"/>
        <v>POP_2029</v>
      </c>
      <c r="S12" s="47" t="str">
        <f t="shared" si="2"/>
        <v>POP_2030</v>
      </c>
      <c r="T12" s="47" t="str">
        <f t="shared" si="2"/>
        <v>POP_2031</v>
      </c>
      <c r="U12" s="47" t="str">
        <f t="shared" si="2"/>
        <v>POP_2032</v>
      </c>
      <c r="V12" s="47" t="str">
        <f t="shared" si="2"/>
        <v>POP_2033</v>
      </c>
      <c r="W12" s="47" t="str">
        <f t="shared" si="2"/>
        <v>POP_2034</v>
      </c>
      <c r="X12" s="47" t="str">
        <f t="shared" si="2"/>
        <v>POP_2035</v>
      </c>
    </row>
    <row r="13" spans="1:27">
      <c r="C13" s="122" t="s">
        <v>465</v>
      </c>
      <c r="D13" s="189" t="s">
        <v>466</v>
      </c>
      <c r="E13" s="119">
        <f>INDEX([4]!tbl_Forecast,MATCH($D$8&amp;$C13&amp;$D$7,[4]!rng_ForecastRowLookup,0),MATCH(E$11,[4]!rng_ForecastColumnLookup,0))</f>
        <v>13520.68111</v>
      </c>
      <c r="F13" s="119">
        <f>INDEX([4]!tbl_Forecast,MATCH($D$8&amp;$C13&amp;$D$7,[4]!rng_ForecastRowLookup,0),MATCH(F$11,[4]!rng_ForecastColumnLookup,0))</f>
        <v>13661.840299999998</v>
      </c>
      <c r="G13" s="119">
        <f>INDEX([4]!tbl_Forecast,MATCH($D$8&amp;$C13&amp;$D$7,[4]!rng_ForecastRowLookup,0),MATCH(G$11,[4]!rng_ForecastColumnLookup,0))</f>
        <v>13803.691440000001</v>
      </c>
      <c r="H13" s="119">
        <f>INDEX([4]!tbl_Forecast,MATCH($D$8&amp;$C13&amp;$D$7,[4]!rng_ForecastRowLookup,0),MATCH(H$11,[4]!rng_ForecastColumnLookup,0))</f>
        <v>13944.276469999999</v>
      </c>
      <c r="I13" s="119">
        <f>INDEX([4]!tbl_Forecast,MATCH($D$8&amp;$C13&amp;$D$7,[4]!rng_ForecastRowLookup,0),MATCH(I$11,[4]!rng_ForecastColumnLookup,0))</f>
        <v>14082.801340000002</v>
      </c>
      <c r="J13" s="119">
        <f>INDEX([4]!tbl_Forecast,MATCH($D$8&amp;$C13&amp;$D$7,[4]!rng_ForecastRowLookup,0),MATCH(J$11,[4]!rng_ForecastColumnLookup,0))</f>
        <v>14218.715590000002</v>
      </c>
      <c r="K13" s="119">
        <f>INDEX([4]!tbl_Forecast,MATCH($D$8&amp;$C13&amp;$D$7,[4]!rng_ForecastRowLookup,0),MATCH(K$11,[4]!rng_ForecastColumnLookup,0))</f>
        <v>14351.918940000001</v>
      </c>
      <c r="L13" s="119">
        <f>INDEX([4]!tbl_Forecast,MATCH($D$8&amp;$C13&amp;$D$7,[4]!rng_ForecastRowLookup,0),MATCH(L$11,[4]!rng_ForecastColumnLookup,0))</f>
        <v>14482.437540000003</v>
      </c>
      <c r="M13" s="119">
        <f>INDEX([4]!tbl_Forecast,MATCH($D$8&amp;$C13&amp;$D$7,[4]!rng_ForecastRowLookup,0),MATCH(M$11,[4]!rng_ForecastColumnLookup,0))</f>
        <v>14610.4211</v>
      </c>
      <c r="N13" s="119">
        <f>INDEX([4]!tbl_Forecast,MATCH($D$8&amp;$C13&amp;$D$7,[4]!rng_ForecastRowLookup,0),MATCH(N$11,[4]!rng_ForecastColumnLookup,0))</f>
        <v>14736.24631</v>
      </c>
      <c r="O13" s="119">
        <f>INDEX([4]!tbl_Forecast,MATCH($D$8&amp;$C13&amp;$D$7,[4]!rng_ForecastRowLookup,0),MATCH(O$11,[4]!rng_ForecastColumnLookup,0))</f>
        <v>14860.320880000001</v>
      </c>
      <c r="P13" s="119">
        <f>INDEX([4]!tbl_Forecast,MATCH($D$8&amp;$C13&amp;$D$7,[4]!rng_ForecastRowLookup,0),MATCH(P$11,[4]!rng_ForecastColumnLookup,0))</f>
        <v>14983.078860000001</v>
      </c>
      <c r="Q13" s="119">
        <f>INDEX([4]!tbl_Forecast,MATCH($D$8&amp;$C13&amp;$D$7,[4]!rng_ForecastRowLookup,0),MATCH(Q$11,[4]!rng_ForecastColumnLookup,0))</f>
        <v>15104.70127</v>
      </c>
      <c r="R13" s="119">
        <f>INDEX([4]!tbl_Forecast,MATCH($D$8&amp;$C13&amp;$D$7,[4]!rng_ForecastRowLookup,0),MATCH(R$11,[4]!rng_ForecastColumnLookup,0))</f>
        <v>15225.195700000002</v>
      </c>
      <c r="S13" s="119">
        <f>INDEX([4]!tbl_Forecast,MATCH($D$8&amp;$C13&amp;$D$7,[4]!rng_ForecastRowLookup,0),MATCH(S$11,[4]!rng_ForecastColumnLookup,0))</f>
        <v>15344.62486</v>
      </c>
      <c r="T13" s="119">
        <f>INDEX([4]!tbl_Forecast,MATCH($D$8&amp;$C13&amp;$D$7,[4]!rng_ForecastRowLookup,0),MATCH(T$11,[4]!rng_ForecastColumnLookup,0))</f>
        <v>15463.089019999998</v>
      </c>
      <c r="U13" s="119">
        <f>INDEX([4]!tbl_Forecast,MATCH($D$8&amp;$C13&amp;$D$7,[4]!rng_ForecastRowLookup,0),MATCH(U$11,[4]!rng_ForecastColumnLookup,0))</f>
        <v>15580.68845</v>
      </c>
      <c r="V13" s="119">
        <f>INDEX([4]!tbl_Forecast,MATCH($D$8&amp;$C13&amp;$D$7,[4]!rng_ForecastRowLookup,0),MATCH(V$11,[4]!rng_ForecastColumnLookup,0))</f>
        <v>15697.50913</v>
      </c>
      <c r="W13" s="119">
        <f>INDEX([4]!tbl_Forecast,MATCH($D$8&amp;$C13&amp;$D$7,[4]!rng_ForecastRowLookup,0),MATCH(W$11,[4]!rng_ForecastColumnLookup,0))</f>
        <v>15813.626329999999</v>
      </c>
      <c r="X13" s="119">
        <f>INDEX([4]!tbl_Forecast,MATCH($D$8&amp;$C13&amp;$D$7,[4]!rng_ForecastRowLookup,0),MATCH(X$11,[4]!rng_ForecastColumnLookup,0))</f>
        <v>15929.254489999999</v>
      </c>
      <c r="Y13" s="44"/>
    </row>
    <row r="14" spans="1:27">
      <c r="C14" s="20" t="s">
        <v>46</v>
      </c>
      <c r="E14" s="44"/>
      <c r="F14" s="45">
        <f>F13/E13</f>
        <v>1.0104402425330183</v>
      </c>
      <c r="G14" s="45">
        <f t="shared" ref="G14:X14" si="3">G13/F13</f>
        <v>1.0103830184576232</v>
      </c>
      <c r="H14" s="45">
        <f t="shared" si="3"/>
        <v>1.0101845966791618</v>
      </c>
      <c r="I14" s="45">
        <f t="shared" si="3"/>
        <v>1.0099341740891346</v>
      </c>
      <c r="J14" s="45">
        <f t="shared" si="3"/>
        <v>1.0096510805427579</v>
      </c>
      <c r="K14" s="45">
        <f t="shared" si="3"/>
        <v>1.0093681703636916</v>
      </c>
      <c r="L14" s="45">
        <f t="shared" si="3"/>
        <v>1.009094156714907</v>
      </c>
      <c r="M14" s="45">
        <f t="shared" si="3"/>
        <v>1.0088371560137241</v>
      </c>
      <c r="N14" s="45">
        <f t="shared" si="3"/>
        <v>1.0086120180341689</v>
      </c>
      <c r="O14" s="45">
        <f t="shared" si="3"/>
        <v>1.0084196862206221</v>
      </c>
      <c r="P14" s="45">
        <f t="shared" si="3"/>
        <v>1.0082607893188373</v>
      </c>
      <c r="Q14" s="45">
        <f t="shared" si="3"/>
        <v>1.0081173176178557</v>
      </c>
      <c r="R14" s="45">
        <f t="shared" si="3"/>
        <v>1.0079772799108131</v>
      </c>
      <c r="S14" s="45">
        <f t="shared" si="3"/>
        <v>1.0078441789749868</v>
      </c>
      <c r="T14" s="45">
        <f t="shared" si="3"/>
        <v>1.0077202382645931</v>
      </c>
      <c r="U14" s="45">
        <f t="shared" si="3"/>
        <v>1.0076051705999944</v>
      </c>
      <c r="V14" s="45">
        <f t="shared" si="3"/>
        <v>1.0074977867874639</v>
      </c>
      <c r="W14" s="45">
        <f t="shared" si="3"/>
        <v>1.0073971735922156</v>
      </c>
      <c r="X14" s="45">
        <f t="shared" si="3"/>
        <v>1.0073119319748085</v>
      </c>
      <c r="Y14" s="44"/>
    </row>
    <row r="15" spans="1:27">
      <c r="A15" s="42"/>
      <c r="E15" s="44"/>
      <c r="F15" s="44"/>
      <c r="G15" s="44"/>
      <c r="H15" s="44"/>
      <c r="I15" s="44"/>
      <c r="J15" s="44"/>
      <c r="K15" s="44"/>
      <c r="L15" s="44"/>
      <c r="M15" s="44"/>
      <c r="N15" s="44"/>
      <c r="O15" s="44"/>
      <c r="P15" s="44"/>
      <c r="Q15" s="44"/>
      <c r="R15" s="44"/>
      <c r="S15" s="44"/>
      <c r="T15" s="44"/>
      <c r="U15" s="44"/>
      <c r="V15" s="44"/>
      <c r="W15" s="44"/>
      <c r="X15" s="44"/>
      <c r="Y15" s="44"/>
    </row>
    <row r="16" spans="1:27">
      <c r="A16" s="157"/>
      <c r="B16" s="93">
        <f>Data!F53</f>
        <v>6030000</v>
      </c>
      <c r="C16" s="20" t="s">
        <v>376</v>
      </c>
      <c r="E16" s="125">
        <f>B16</f>
        <v>6030000</v>
      </c>
      <c r="F16" s="125">
        <f>E16*F14</f>
        <v>6092954.6624741005</v>
      </c>
      <c r="G16" s="125">
        <f t="shared" ref="G16:X16" si="4">F16*G14</f>
        <v>6156217.9231960308</v>
      </c>
      <c r="H16" s="125">
        <f t="shared" si="4"/>
        <v>6218916.5198128093</v>
      </c>
      <c r="I16" s="125">
        <f t="shared" si="4"/>
        <v>6280696.3191664247</v>
      </c>
      <c r="J16" s="125">
        <f t="shared" si="4"/>
        <v>6341311.8252073023</v>
      </c>
      <c r="K16" s="125">
        <f t="shared" si="4"/>
        <v>6400718.3147151368</v>
      </c>
      <c r="L16" s="125">
        <f t="shared" si="4"/>
        <v>6458927.450157132</v>
      </c>
      <c r="M16" s="125">
        <f t="shared" si="4"/>
        <v>6516005.9997154959</v>
      </c>
      <c r="N16" s="125">
        <f t="shared" si="4"/>
        <v>6572121.9608957982</v>
      </c>
      <c r="O16" s="125">
        <f t="shared" si="4"/>
        <v>6627457.1656101998</v>
      </c>
      <c r="P16" s="125">
        <f t="shared" si="4"/>
        <v>6682205.1929749241</v>
      </c>
      <c r="Q16" s="125">
        <f t="shared" si="4"/>
        <v>6736446.7749139862</v>
      </c>
      <c r="R16" s="125">
        <f t="shared" si="4"/>
        <v>6790185.2964417692</v>
      </c>
      <c r="S16" s="125">
        <f t="shared" si="4"/>
        <v>6843448.7251803819</v>
      </c>
      <c r="T16" s="125">
        <f t="shared" si="4"/>
        <v>6896281.7798903007</v>
      </c>
      <c r="U16" s="125">
        <f t="shared" si="4"/>
        <v>6948729.1793319993</v>
      </c>
      <c r="V16" s="125">
        <f t="shared" si="4"/>
        <v>7000829.2691624602</v>
      </c>
      <c r="W16" s="125">
        <f t="shared" si="4"/>
        <v>7052615.6185559183</v>
      </c>
      <c r="X16" s="125">
        <f t="shared" si="4"/>
        <v>7104183.8642032715</v>
      </c>
      <c r="AA16" s="125"/>
    </row>
    <row r="17" spans="1:27">
      <c r="E17" s="121"/>
      <c r="F17" s="121"/>
      <c r="G17" s="121"/>
      <c r="H17" s="121"/>
      <c r="I17" s="121"/>
      <c r="J17" s="121"/>
      <c r="K17" s="121"/>
      <c r="L17" s="121"/>
      <c r="M17" s="121"/>
      <c r="N17" s="121"/>
      <c r="O17" s="121"/>
      <c r="P17" s="121"/>
      <c r="Q17" s="121"/>
      <c r="R17" s="121"/>
      <c r="S17" s="121"/>
      <c r="T17" s="121"/>
      <c r="U17" s="121"/>
      <c r="V17" s="121"/>
      <c r="W17" s="121"/>
      <c r="X17" s="121"/>
      <c r="Y17" s="44"/>
      <c r="AA17" s="125"/>
    </row>
    <row r="18" spans="1:27">
      <c r="E18" s="121"/>
      <c r="F18" s="121"/>
      <c r="G18" s="121"/>
      <c r="H18" s="121"/>
      <c r="I18" s="121"/>
      <c r="J18" s="121"/>
      <c r="K18" s="121"/>
      <c r="L18" s="121"/>
      <c r="M18" s="121"/>
      <c r="N18" s="121"/>
      <c r="O18" s="121"/>
      <c r="P18" s="121"/>
      <c r="Q18" s="121"/>
      <c r="R18" s="121"/>
      <c r="S18" s="121"/>
      <c r="T18" s="121"/>
      <c r="U18" s="121"/>
      <c r="V18" s="121"/>
      <c r="W18" s="121"/>
      <c r="X18" s="121"/>
      <c r="AA18" s="125"/>
    </row>
    <row r="19" spans="1:27">
      <c r="E19" s="44"/>
      <c r="F19" s="44"/>
      <c r="G19" s="44"/>
      <c r="H19" s="44"/>
      <c r="I19" s="44"/>
      <c r="J19" s="44"/>
      <c r="K19" s="44"/>
      <c r="L19" s="44"/>
      <c r="M19" s="44"/>
      <c r="N19" s="44"/>
      <c r="O19" s="44"/>
      <c r="P19" s="44"/>
      <c r="Q19" s="44"/>
      <c r="R19" s="44"/>
      <c r="S19" s="44"/>
      <c r="T19" s="44"/>
      <c r="U19" s="44"/>
      <c r="V19" s="44"/>
      <c r="W19" s="44"/>
      <c r="X19" s="44"/>
      <c r="Y19" s="199" t="s">
        <v>45</v>
      </c>
    </row>
    <row r="20" spans="1:27">
      <c r="A20" s="47" t="s">
        <v>47</v>
      </c>
      <c r="B20" s="47"/>
      <c r="C20" s="47"/>
      <c r="D20" s="47"/>
      <c r="E20" s="48"/>
      <c r="F20" s="48"/>
      <c r="G20" s="48"/>
      <c r="H20" s="48"/>
      <c r="I20" s="48"/>
      <c r="J20" s="48"/>
      <c r="K20" s="48"/>
      <c r="L20" s="48"/>
      <c r="M20" s="48"/>
      <c r="N20" s="48"/>
      <c r="O20" s="48"/>
      <c r="P20" s="48"/>
      <c r="Q20" s="48"/>
      <c r="R20" s="48"/>
      <c r="S20" s="48"/>
      <c r="T20" s="48"/>
      <c r="U20" s="48"/>
      <c r="V20" s="48"/>
      <c r="W20" s="48"/>
      <c r="X20" s="48"/>
      <c r="Y20" s="205">
        <v>0.85</v>
      </c>
    </row>
    <row r="21" spans="1:27">
      <c r="A21" s="47" t="s">
        <v>48</v>
      </c>
      <c r="B21" s="47"/>
      <c r="C21" s="47" t="str">
        <f>C8</f>
        <v>Smart Plug Power Strips-Retro</v>
      </c>
      <c r="D21" s="47"/>
      <c r="E21" s="49"/>
      <c r="F21" s="49"/>
      <c r="G21" s="49"/>
      <c r="H21" s="49"/>
      <c r="I21" s="49"/>
      <c r="J21" s="49"/>
      <c r="K21" s="49"/>
      <c r="L21" s="49"/>
      <c r="M21" s="49"/>
      <c r="N21" s="49"/>
      <c r="O21" s="49"/>
      <c r="P21" s="49"/>
      <c r="Q21" s="49"/>
      <c r="R21" s="49"/>
      <c r="S21" s="49"/>
      <c r="T21" s="49"/>
      <c r="U21" s="49"/>
      <c r="V21" s="49"/>
      <c r="W21" s="49"/>
      <c r="X21" s="49"/>
    </row>
    <row r="22" spans="1:27">
      <c r="A22" s="50">
        <f>VLOOKUP($C$21,[1]!APPLIC,MATCH(C22,BLDGTYP,0)+1,FALSE)</f>
        <v>0.6</v>
      </c>
      <c r="B22" s="51"/>
      <c r="C22" s="20" t="s">
        <v>49</v>
      </c>
      <c r="E22" s="125">
        <f>E16*$A22</f>
        <v>3618000</v>
      </c>
      <c r="F22" s="125">
        <f t="shared" ref="F22:X22" si="5">F16*$A22</f>
        <v>3655772.7974844603</v>
      </c>
      <c r="G22" s="125">
        <f t="shared" si="5"/>
        <v>3693730.7539176182</v>
      </c>
      <c r="H22" s="125">
        <f t="shared" si="5"/>
        <v>3731349.9118876853</v>
      </c>
      <c r="I22" s="125">
        <f t="shared" si="5"/>
        <v>3768417.7914998545</v>
      </c>
      <c r="J22" s="125">
        <f t="shared" si="5"/>
        <v>3804787.0951243811</v>
      </c>
      <c r="K22" s="125">
        <f t="shared" si="5"/>
        <v>3840430.9888290819</v>
      </c>
      <c r="L22" s="125">
        <f t="shared" si="5"/>
        <v>3875356.4700942789</v>
      </c>
      <c r="M22" s="125">
        <f t="shared" si="5"/>
        <v>3909603.5998292975</v>
      </c>
      <c r="N22" s="125">
        <f t="shared" si="5"/>
        <v>3943273.1765374788</v>
      </c>
      <c r="O22" s="125">
        <f t="shared" si="5"/>
        <v>3976474.2993661198</v>
      </c>
      <c r="P22" s="125">
        <f t="shared" si="5"/>
        <v>4009323.1157849543</v>
      </c>
      <c r="Q22" s="125">
        <f t="shared" si="5"/>
        <v>4041868.0649483916</v>
      </c>
      <c r="R22" s="125">
        <f t="shared" si="5"/>
        <v>4074111.1778650614</v>
      </c>
      <c r="S22" s="125">
        <f t="shared" si="5"/>
        <v>4106069.2351082289</v>
      </c>
      <c r="T22" s="125">
        <f t="shared" si="5"/>
        <v>4137769.0679341801</v>
      </c>
      <c r="U22" s="125">
        <f t="shared" si="5"/>
        <v>4169237.5075991992</v>
      </c>
      <c r="V22" s="125">
        <f t="shared" si="5"/>
        <v>4200497.561497476</v>
      </c>
      <c r="W22" s="125">
        <f t="shared" si="5"/>
        <v>4231569.371133551</v>
      </c>
      <c r="X22" s="125">
        <f t="shared" si="5"/>
        <v>4262510.3185219625</v>
      </c>
      <c r="Y22" s="96"/>
    </row>
    <row r="23" spans="1:27">
      <c r="A23" s="42"/>
      <c r="B23" s="42"/>
      <c r="E23" s="125"/>
      <c r="F23" s="125">
        <f>E22+F22</f>
        <v>7273772.7974844603</v>
      </c>
      <c r="G23" s="125">
        <f t="shared" ref="G23:X23" si="6">F22+G22</f>
        <v>7349503.5514020789</v>
      </c>
      <c r="H23" s="125">
        <f t="shared" si="6"/>
        <v>7425080.6658053035</v>
      </c>
      <c r="I23" s="125">
        <f t="shared" si="6"/>
        <v>7499767.7033875398</v>
      </c>
      <c r="J23" s="125">
        <f t="shared" si="6"/>
        <v>7573204.8866242357</v>
      </c>
      <c r="K23" s="125">
        <f t="shared" si="6"/>
        <v>7645218.0839534625</v>
      </c>
      <c r="L23" s="125">
        <f t="shared" si="6"/>
        <v>7715787.4589233603</v>
      </c>
      <c r="M23" s="125">
        <f t="shared" si="6"/>
        <v>7784960.069923576</v>
      </c>
      <c r="N23" s="125">
        <f t="shared" si="6"/>
        <v>7852876.7763667759</v>
      </c>
      <c r="O23" s="125">
        <f t="shared" si="6"/>
        <v>7919747.4759035986</v>
      </c>
      <c r="P23" s="125">
        <f t="shared" si="6"/>
        <v>7985797.4151510745</v>
      </c>
      <c r="Q23" s="125">
        <f t="shared" si="6"/>
        <v>8051191.1807333454</v>
      </c>
      <c r="R23" s="125">
        <f t="shared" si="6"/>
        <v>8115979.2428134531</v>
      </c>
      <c r="S23" s="125">
        <f t="shared" si="6"/>
        <v>8180180.4129732903</v>
      </c>
      <c r="T23" s="125">
        <f t="shared" si="6"/>
        <v>8243838.303042409</v>
      </c>
      <c r="U23" s="125">
        <f t="shared" si="6"/>
        <v>8307006.5755333789</v>
      </c>
      <c r="V23" s="125">
        <f t="shared" si="6"/>
        <v>8369735.0690966751</v>
      </c>
      <c r="W23" s="125">
        <f t="shared" si="6"/>
        <v>8432066.932631027</v>
      </c>
      <c r="X23" s="125">
        <f t="shared" si="6"/>
        <v>8494079.6896555126</v>
      </c>
      <c r="Y23" s="42"/>
    </row>
    <row r="24" spans="1:27">
      <c r="A24" s="47"/>
      <c r="B24" s="47"/>
      <c r="C24" s="47"/>
      <c r="D24" s="189" t="s">
        <v>50</v>
      </c>
      <c r="E24" s="47" t="s">
        <v>50</v>
      </c>
      <c r="Y24" s="42"/>
    </row>
    <row r="25" spans="1:27">
      <c r="A25" s="47" t="s">
        <v>51</v>
      </c>
      <c r="B25" s="47"/>
      <c r="C25" s="47" t="str">
        <f>C8</f>
        <v>Smart Plug Power Strips-Retro</v>
      </c>
      <c r="D25" s="189" t="str">
        <f>VLOOKUP(C25,[1]ACHIEV!$B$12:$C$93,2,FALSE)</f>
        <v>Retro12Med</v>
      </c>
      <c r="E25" s="49">
        <f>VLOOKUP($C$25,[1]!ACHIEV,MATCH(E$11,$E$11:$X$11,0)+2,FALSE)</f>
        <v>0.10937459468255628</v>
      </c>
      <c r="F25" s="49">
        <f>VLOOKUP($C$25,[1]!ACHIEV,MATCH(F$11,$E$11:$X$11,0)+2,FALSE)</f>
        <v>0.10937459468255628</v>
      </c>
      <c r="G25" s="49">
        <f>VLOOKUP($C$25,[1]!ACHIEV,MATCH(G$11,$E$11:$X$11,0)+2,FALSE)</f>
        <v>0.10937459468255628</v>
      </c>
      <c r="H25" s="49">
        <f>VLOOKUP($C$25,[1]!ACHIEV,MATCH(H$11,$E$11:$X$11,0)+2,FALSE)</f>
        <v>0.10937459468255628</v>
      </c>
      <c r="I25" s="49">
        <f>VLOOKUP($C$25,[1]!ACHIEV,MATCH(I$11,$E$11:$X$11,0)+2,FALSE)</f>
        <v>0.10937459468255628</v>
      </c>
      <c r="J25" s="49">
        <f>VLOOKUP($C$25,[1]!ACHIEV,MATCH(J$11,$E$11:$X$11,0)+2,FALSE)</f>
        <v>9.8437135214300656E-2</v>
      </c>
      <c r="K25" s="49">
        <f>VLOOKUP($C$25,[1]!ACHIEV,MATCH(K$11,$E$11:$X$11,0)+2,FALSE)</f>
        <v>7.874970817144053E-2</v>
      </c>
      <c r="L25" s="49">
        <f>VLOOKUP($C$25,[1]!ACHIEV,MATCH(L$11,$E$11:$X$11,0)+2,FALSE)</f>
        <v>6.2999766537152418E-2</v>
      </c>
      <c r="M25" s="49">
        <f>VLOOKUP($C$25,[1]!ACHIEV,MATCH(M$11,$E$11:$X$11,0)+2,FALSE)</f>
        <v>5.0399813229721938E-2</v>
      </c>
      <c r="N25" s="49">
        <f>VLOOKUP($C$25,[1]!ACHIEV,MATCH(N$11,$E$11:$X$11,0)+2,FALSE)</f>
        <v>4.0319850583777551E-2</v>
      </c>
      <c r="O25" s="49">
        <f>VLOOKUP($C$25,[1]!ACHIEV,MATCH(O$11,$E$11:$X$11,0)+2,FALSE)</f>
        <v>3.225588046702204E-2</v>
      </c>
      <c r="P25" s="49">
        <f>VLOOKUP($C$25,[1]!ACHIEV,MATCH(P$11,$E$11:$X$11,0)+2,FALSE)</f>
        <v>2.5804704373617631E-2</v>
      </c>
      <c r="Q25" s="49">
        <f>VLOOKUP($C$25,[1]!ACHIEV,MATCH(Q$11,$E$11:$X$11,0)+2,FALSE)</f>
        <v>2.0643763498894106E-2</v>
      </c>
      <c r="R25" s="49">
        <f>VLOOKUP($C$25,[1]!ACHIEV,MATCH(R$11,$E$11:$X$11,0)+2,FALSE)</f>
        <v>1.6515010799115284E-2</v>
      </c>
      <c r="S25" s="49">
        <f>VLOOKUP($C$25,[1]!ACHIEV,MATCH(S$11,$E$11:$X$11,0)+2,FALSE)</f>
        <v>1.3212008639292228E-2</v>
      </c>
      <c r="T25" s="49">
        <f>VLOOKUP($C$25,[1]!ACHIEV,MATCH(T$11,$E$11:$X$11,0)+2,FALSE)</f>
        <v>1.0569606911433781E-2</v>
      </c>
      <c r="U25" s="49">
        <f>VLOOKUP($C$25,[1]!ACHIEV,MATCH(U$11,$E$11:$X$11,0)+2,FALSE)</f>
        <v>7.2092823794611682E-5</v>
      </c>
      <c r="V25" s="49">
        <f>VLOOKUP($C$25,[1]!ACHIEV,MATCH(V$11,$E$11:$X$11,0)+2,FALSE)</f>
        <v>2.5747437069512102E-5</v>
      </c>
      <c r="W25" s="49">
        <f>VLOOKUP($C$25,[1]!ACHIEV,MATCH(W$11,$E$11:$X$11,0)+2,FALSE)</f>
        <v>8.7775353646568632E-6</v>
      </c>
      <c r="X25" s="49">
        <f>VLOOKUP($C$25,[1]!ACHIEV,MATCH(X$11,$E$11:$X$11,0)+2,FALSE)</f>
        <v>2.8622397928446119E-6</v>
      </c>
      <c r="Y25" s="198" t="s">
        <v>429</v>
      </c>
    </row>
    <row r="26" spans="1:27">
      <c r="C26" s="20" t="s">
        <v>374</v>
      </c>
      <c r="E26" s="125">
        <f>E22*E25*$Y$20</f>
        <v>336359.69102726533</v>
      </c>
      <c r="F26" s="125">
        <f t="shared" ref="F26:X26" si="7">F22*F25*$Y$20</f>
        <v>339871.3677799211</v>
      </c>
      <c r="G26" s="125">
        <f t="shared" si="7"/>
        <v>343400.25846479763</v>
      </c>
      <c r="H26" s="125">
        <f t="shared" si="7"/>
        <v>346897.65159678151</v>
      </c>
      <c r="I26" s="125">
        <f t="shared" si="7"/>
        <v>350343.79325885588</v>
      </c>
      <c r="J26" s="125">
        <f t="shared" si="7"/>
        <v>318352.49048272718</v>
      </c>
      <c r="K26" s="125">
        <f t="shared" si="7"/>
        <v>257067.89667941991</v>
      </c>
      <c r="L26" s="125">
        <f t="shared" si="7"/>
        <v>207524.56993455527</v>
      </c>
      <c r="M26" s="125">
        <f t="shared" si="7"/>
        <v>167486.79754859838</v>
      </c>
      <c r="N26" s="125">
        <f t="shared" si="7"/>
        <v>135143.35749565769</v>
      </c>
      <c r="O26" s="125">
        <f t="shared" si="7"/>
        <v>109024.97772845795</v>
      </c>
      <c r="P26" s="125">
        <f t="shared" si="7"/>
        <v>87940.488079970935</v>
      </c>
      <c r="Q26" s="125">
        <f t="shared" si="7"/>
        <v>70923.463162548258</v>
      </c>
      <c r="R26" s="125">
        <f t="shared" si="7"/>
        <v>57191.39158435211</v>
      </c>
      <c r="S26" s="125">
        <f t="shared" si="7"/>
        <v>46112.008876614658</v>
      </c>
      <c r="T26" s="125">
        <f t="shared" si="7"/>
        <v>37174.403657600917</v>
      </c>
      <c r="U26" s="125">
        <f t="shared" si="7"/>
        <v>255.48628924424978</v>
      </c>
      <c r="V26" s="125">
        <f t="shared" si="7"/>
        <v>91.929239631501005</v>
      </c>
      <c r="W26" s="125">
        <f t="shared" si="7"/>
        <v>31.571337332655016</v>
      </c>
      <c r="X26" s="125">
        <f t="shared" si="7"/>
        <v>10.370277653421674</v>
      </c>
      <c r="Y26" s="200">
        <f>X16*Y20*A22</f>
        <v>3623133.7707436681</v>
      </c>
    </row>
    <row r="27" spans="1:27">
      <c r="E27" s="125"/>
      <c r="F27" s="125"/>
      <c r="G27" s="125"/>
      <c r="H27" s="125"/>
      <c r="I27" s="125"/>
      <c r="J27" s="125"/>
      <c r="K27" s="125"/>
      <c r="L27" s="125"/>
      <c r="M27" s="125"/>
      <c r="N27" s="125"/>
      <c r="O27" s="125"/>
      <c r="P27" s="125"/>
      <c r="Q27" s="125"/>
      <c r="R27" s="125"/>
      <c r="S27" s="125"/>
      <c r="T27" s="125"/>
      <c r="U27" s="125"/>
      <c r="V27" s="125"/>
      <c r="W27" s="125"/>
      <c r="X27" s="125"/>
      <c r="Y27" s="124"/>
    </row>
    <row r="28" spans="1:27">
      <c r="E28" s="125"/>
      <c r="F28" s="125"/>
      <c r="G28" s="125"/>
      <c r="H28" s="125"/>
      <c r="I28" s="125"/>
      <c r="J28" s="125"/>
      <c r="K28" s="125"/>
      <c r="L28" s="125"/>
      <c r="M28" s="125"/>
      <c r="N28" s="125"/>
      <c r="O28" s="125"/>
      <c r="P28" s="125"/>
      <c r="Q28" s="125"/>
      <c r="R28" s="125"/>
      <c r="S28" s="125"/>
      <c r="T28" s="125"/>
      <c r="U28" s="125"/>
      <c r="V28" s="125"/>
      <c r="W28" s="125"/>
      <c r="X28" s="125"/>
      <c r="Y28" s="125"/>
    </row>
    <row r="29" spans="1:27">
      <c r="A29" s="47" t="s">
        <v>52</v>
      </c>
      <c r="B29" s="47"/>
      <c r="C29" s="47" t="str">
        <f>C8</f>
        <v>Smart Plug Power Strips-Retro</v>
      </c>
      <c r="D29" s="47"/>
      <c r="E29" s="125"/>
      <c r="F29" s="125"/>
      <c r="G29" s="125"/>
      <c r="H29" s="125"/>
      <c r="I29" s="125"/>
      <c r="J29" s="125"/>
      <c r="K29" s="125"/>
      <c r="L29" s="125"/>
      <c r="M29" s="125"/>
      <c r="N29" s="125"/>
      <c r="O29" s="125"/>
      <c r="P29" s="125"/>
      <c r="Q29" s="125"/>
      <c r="R29" s="125"/>
      <c r="S29" s="125"/>
      <c r="T29" s="125"/>
      <c r="U29" s="125"/>
      <c r="V29" s="125"/>
      <c r="W29" s="125"/>
      <c r="X29" s="125"/>
      <c r="Y29" s="125"/>
    </row>
    <row r="30" spans="1:27">
      <c r="C30" s="20" t="s">
        <v>373</v>
      </c>
      <c r="E30" s="125">
        <f>E26</f>
        <v>336359.69102726533</v>
      </c>
      <c r="F30" s="125">
        <f>F26-E26</f>
        <v>3511.6767526557669</v>
      </c>
      <c r="G30" s="125">
        <f t="shared" ref="G30:X30" si="8">G26-F26</f>
        <v>3528.8906848765328</v>
      </c>
      <c r="H30" s="125">
        <f t="shared" si="8"/>
        <v>3497.3931319838739</v>
      </c>
      <c r="I30" s="125">
        <f t="shared" si="8"/>
        <v>3446.1416620743694</v>
      </c>
      <c r="J30" s="125">
        <f t="shared" si="8"/>
        <v>-31991.302776128694</v>
      </c>
      <c r="K30" s="125">
        <f t="shared" si="8"/>
        <v>-61284.593803307274</v>
      </c>
      <c r="L30" s="125">
        <f t="shared" si="8"/>
        <v>-49543.326744864637</v>
      </c>
      <c r="M30" s="125">
        <f t="shared" si="8"/>
        <v>-40037.772385956894</v>
      </c>
      <c r="N30" s="125">
        <f t="shared" si="8"/>
        <v>-32343.440052940685</v>
      </c>
      <c r="O30" s="125">
        <f t="shared" si="8"/>
        <v>-26118.379767199745</v>
      </c>
      <c r="P30" s="125">
        <f t="shared" si="8"/>
        <v>-21084.489648487011</v>
      </c>
      <c r="Q30" s="125">
        <f t="shared" si="8"/>
        <v>-17017.024917422677</v>
      </c>
      <c r="R30" s="125">
        <f t="shared" si="8"/>
        <v>-13732.071578196148</v>
      </c>
      <c r="S30" s="125">
        <f t="shared" si="8"/>
        <v>-11079.382707737452</v>
      </c>
      <c r="T30" s="125">
        <f t="shared" si="8"/>
        <v>-8937.6052190137416</v>
      </c>
      <c r="U30" s="125">
        <f t="shared" si="8"/>
        <v>-36918.91736835667</v>
      </c>
      <c r="V30" s="125">
        <f t="shared" si="8"/>
        <v>-163.55704961274876</v>
      </c>
      <c r="W30" s="125">
        <f t="shared" si="8"/>
        <v>-60.357902298845985</v>
      </c>
      <c r="X30" s="125">
        <f t="shared" si="8"/>
        <v>-21.201059679233342</v>
      </c>
      <c r="Y30" s="125"/>
    </row>
    <row r="31" spans="1:27">
      <c r="E31" s="46"/>
      <c r="F31" s="46"/>
      <c r="G31" s="46"/>
      <c r="H31" s="46"/>
      <c r="I31" s="46"/>
      <c r="J31" s="46"/>
      <c r="K31" s="46"/>
      <c r="L31" s="46"/>
      <c r="M31" s="46"/>
      <c r="N31" s="46"/>
      <c r="O31" s="46"/>
      <c r="P31" s="46"/>
      <c r="Q31" s="46"/>
      <c r="R31" s="46"/>
      <c r="S31" s="46"/>
      <c r="T31" s="46"/>
      <c r="U31" s="46"/>
      <c r="V31" s="46"/>
      <c r="W31" s="46"/>
      <c r="X31" s="46"/>
    </row>
    <row r="33" spans="1:80">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row>
    <row r="34" spans="1:80">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row>
    <row r="35" spans="1:80" ht="15">
      <c r="A35" s="97" t="s">
        <v>53</v>
      </c>
      <c r="C35" s="98" t="str">
        <f>C8</f>
        <v>Smart Plug Power Strips-Retro</v>
      </c>
      <c r="D35" s="98"/>
      <c r="E35" s="20" t="s">
        <v>261</v>
      </c>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row>
    <row r="36" spans="1:80" ht="15">
      <c r="A36" s="98"/>
      <c r="B36" s="98"/>
      <c r="C36" s="98"/>
      <c r="D36" s="98"/>
      <c r="E36" s="99">
        <f>E11</f>
        <v>2016</v>
      </c>
      <c r="F36" s="99">
        <f t="shared" ref="F36:X36" si="9">F11</f>
        <v>2017</v>
      </c>
      <c r="G36" s="99">
        <f t="shared" si="9"/>
        <v>2018</v>
      </c>
      <c r="H36" s="99">
        <f t="shared" si="9"/>
        <v>2019</v>
      </c>
      <c r="I36" s="99">
        <f t="shared" si="9"/>
        <v>2020</v>
      </c>
      <c r="J36" s="99">
        <f t="shared" si="9"/>
        <v>2021</v>
      </c>
      <c r="K36" s="99">
        <f t="shared" si="9"/>
        <v>2022</v>
      </c>
      <c r="L36" s="99">
        <f t="shared" si="9"/>
        <v>2023</v>
      </c>
      <c r="M36" s="99">
        <f t="shared" si="9"/>
        <v>2024</v>
      </c>
      <c r="N36" s="99">
        <f t="shared" si="9"/>
        <v>2025</v>
      </c>
      <c r="O36" s="99">
        <f t="shared" si="9"/>
        <v>2026</v>
      </c>
      <c r="P36" s="99">
        <f t="shared" si="9"/>
        <v>2027</v>
      </c>
      <c r="Q36" s="99">
        <f t="shared" si="9"/>
        <v>2028</v>
      </c>
      <c r="R36" s="99">
        <f t="shared" si="9"/>
        <v>2029</v>
      </c>
      <c r="S36" s="99">
        <f t="shared" si="9"/>
        <v>2030</v>
      </c>
      <c r="T36" s="99">
        <f t="shared" si="9"/>
        <v>2031</v>
      </c>
      <c r="U36" s="99">
        <f t="shared" si="9"/>
        <v>2032</v>
      </c>
      <c r="V36" s="99">
        <f t="shared" si="9"/>
        <v>2033</v>
      </c>
      <c r="W36" s="99">
        <f t="shared" si="9"/>
        <v>2034</v>
      </c>
      <c r="X36" s="99">
        <f t="shared" si="9"/>
        <v>2035</v>
      </c>
      <c r="Y36" s="202" t="s">
        <v>429</v>
      </c>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row>
    <row r="37" spans="1:80" ht="15">
      <c r="A37" s="98" t="s">
        <v>313</v>
      </c>
      <c r="B37" s="98" t="s">
        <v>264</v>
      </c>
      <c r="C37" s="98" t="s">
        <v>265</v>
      </c>
      <c r="D37" s="98" t="s">
        <v>266</v>
      </c>
      <c r="E37" s="100" t="str">
        <f>CONCATENATE("aMW_",E$11)</f>
        <v>aMW_2016</v>
      </c>
      <c r="F37" s="100" t="str">
        <f t="shared" ref="F37:X37" si="10">CONCATENATE("aMW_",F$11)</f>
        <v>aMW_2017</v>
      </c>
      <c r="G37" s="100" t="str">
        <f t="shared" si="10"/>
        <v>aMW_2018</v>
      </c>
      <c r="H37" s="100" t="str">
        <f t="shared" si="10"/>
        <v>aMW_2019</v>
      </c>
      <c r="I37" s="100" t="str">
        <f t="shared" si="10"/>
        <v>aMW_2020</v>
      </c>
      <c r="J37" s="100" t="str">
        <f t="shared" si="10"/>
        <v>aMW_2021</v>
      </c>
      <c r="K37" s="100" t="str">
        <f t="shared" si="10"/>
        <v>aMW_2022</v>
      </c>
      <c r="L37" s="100" t="str">
        <f t="shared" si="10"/>
        <v>aMW_2023</v>
      </c>
      <c r="M37" s="100" t="str">
        <f t="shared" si="10"/>
        <v>aMW_2024</v>
      </c>
      <c r="N37" s="100" t="str">
        <f t="shared" si="10"/>
        <v>aMW_2025</v>
      </c>
      <c r="O37" s="100" t="str">
        <f t="shared" si="10"/>
        <v>aMW_2026</v>
      </c>
      <c r="P37" s="100" t="str">
        <f t="shared" si="10"/>
        <v>aMW_2027</v>
      </c>
      <c r="Q37" s="100" t="str">
        <f t="shared" si="10"/>
        <v>aMW_2028</v>
      </c>
      <c r="R37" s="100" t="str">
        <f t="shared" si="10"/>
        <v>aMW_2029</v>
      </c>
      <c r="S37" s="100" t="str">
        <f t="shared" si="10"/>
        <v>aMW_2030</v>
      </c>
      <c r="T37" s="100" t="str">
        <f t="shared" si="10"/>
        <v>aMW_2031</v>
      </c>
      <c r="U37" s="100" t="str">
        <f t="shared" si="10"/>
        <v>aMW_2032</v>
      </c>
      <c r="V37" s="100" t="str">
        <f t="shared" si="10"/>
        <v>aMW_2033</v>
      </c>
      <c r="W37" s="100" t="str">
        <f t="shared" si="10"/>
        <v>aMW_2034</v>
      </c>
      <c r="X37" s="100" t="str">
        <f t="shared" si="10"/>
        <v>aMW_2035</v>
      </c>
      <c r="Y37" s="202" t="s">
        <v>429</v>
      </c>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row>
    <row r="38" spans="1:80">
      <c r="A38" s="134">
        <f>'Measure InputOutput_Out'!C4</f>
        <v>127.31933334968596</v>
      </c>
      <c r="B38" s="134">
        <f>'Measure InputOutput_Out'!K4</f>
        <v>96.786606361634199</v>
      </c>
      <c r="C38" s="42" t="s">
        <v>312</v>
      </c>
      <c r="D38" s="42" t="str">
        <f>'Measure InputOutput'!A79</f>
        <v>Smart Plug Power Strips-Retro</v>
      </c>
      <c r="E38" s="46">
        <f>E26*$A38/8760/1000</f>
        <v>4.8887090898741743</v>
      </c>
      <c r="F38" s="46">
        <f t="shared" ref="F38:X38" si="11">F26*$A38/8760/1000</f>
        <v>4.9397483984458326</v>
      </c>
      <c r="G38" s="46">
        <f>G26*$A38/8760/1000</f>
        <v>4.9910378972429088</v>
      </c>
      <c r="H38" s="46">
        <f t="shared" si="11"/>
        <v>5.04186960523674</v>
      </c>
      <c r="I38" s="46">
        <f t="shared" si="11"/>
        <v>5.0919564156298787</v>
      </c>
      <c r="J38" s="46">
        <f t="shared" si="11"/>
        <v>4.626989367405602</v>
      </c>
      <c r="K38" s="46">
        <f t="shared" si="11"/>
        <v>3.736268633656358</v>
      </c>
      <c r="L38" s="46">
        <f t="shared" si="11"/>
        <v>3.0161974769118562</v>
      </c>
      <c r="M38" s="46">
        <f t="shared" si="11"/>
        <v>2.4342816676668222</v>
      </c>
      <c r="N38" s="46">
        <f t="shared" si="11"/>
        <v>1.9641965962312125</v>
      </c>
      <c r="O38" s="46">
        <f t="shared" si="11"/>
        <v>1.5845876121976739</v>
      </c>
      <c r="P38" s="46">
        <f t="shared" si="11"/>
        <v>1.2781420452954229</v>
      </c>
      <c r="Q38" s="46">
        <f t="shared" si="11"/>
        <v>1.0308137041902574</v>
      </c>
      <c r="R38" s="46">
        <f t="shared" si="11"/>
        <v>0.83122943491558798</v>
      </c>
      <c r="S38" s="46">
        <f t="shared" si="11"/>
        <v>0.67019979789787432</v>
      </c>
      <c r="T38" s="46">
        <f t="shared" si="11"/>
        <v>0.54029912001802238</v>
      </c>
      <c r="U38" s="46">
        <f>U26*$A38/8760/1000</f>
        <v>3.7132812815711103E-3</v>
      </c>
      <c r="V38" s="46">
        <f t="shared" si="11"/>
        <v>1.33611524032263E-3</v>
      </c>
      <c r="W38" s="46">
        <f t="shared" si="11"/>
        <v>4.5886319887576362E-4</v>
      </c>
      <c r="X38" s="46">
        <f t="shared" si="11"/>
        <v>1.5072338327451977E-4</v>
      </c>
      <c r="Y38" s="46">
        <f>Y26*A38/8760000</f>
        <v>52.659243873038555</v>
      </c>
      <c r="AA38" s="44"/>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row>
    <row r="39" spans="1:80">
      <c r="A39" s="134"/>
      <c r="B39" s="134"/>
      <c r="C39" s="42"/>
      <c r="D39" s="42"/>
      <c r="E39" s="40"/>
      <c r="F39" s="40"/>
      <c r="G39" s="40"/>
      <c r="H39" s="40"/>
      <c r="I39" s="40"/>
      <c r="J39" s="40"/>
      <c r="K39" s="40"/>
      <c r="L39" s="40"/>
      <c r="M39" s="40"/>
      <c r="N39" s="40"/>
      <c r="O39" s="40"/>
      <c r="P39" s="40"/>
      <c r="Q39" s="40"/>
      <c r="R39" s="40"/>
      <c r="S39" s="40"/>
      <c r="T39" s="40"/>
      <c r="U39" s="40"/>
      <c r="V39" s="40"/>
      <c r="W39" s="40"/>
      <c r="X39" s="40"/>
      <c r="Y39" s="40">
        <f>SUM(E38:X38)</f>
        <v>46.672185845920254</v>
      </c>
      <c r="AA39" s="44"/>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row>
    <row r="40" spans="1:80">
      <c r="A40" s="42"/>
      <c r="B40" s="42"/>
      <c r="C40" s="42"/>
      <c r="D40" s="42"/>
      <c r="AA40" s="44"/>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row>
    <row r="41" spans="1:80">
      <c r="A41" s="42"/>
      <c r="B41" s="135"/>
      <c r="C41" s="42"/>
      <c r="D41" s="42"/>
      <c r="E41" s="40"/>
      <c r="F41" s="40"/>
      <c r="G41" s="40"/>
      <c r="H41" s="40"/>
      <c r="I41" s="40"/>
      <c r="J41" s="40"/>
      <c r="K41" s="40"/>
      <c r="L41" s="40"/>
      <c r="M41" s="40"/>
      <c r="N41" s="40"/>
      <c r="O41" s="40"/>
      <c r="P41" s="40"/>
      <c r="Q41" s="40"/>
      <c r="R41" s="40"/>
      <c r="S41" s="40"/>
      <c r="T41" s="40"/>
      <c r="U41" s="40"/>
      <c r="V41" s="40"/>
      <c r="W41" s="40"/>
      <c r="X41" s="40"/>
      <c r="Y41" s="40"/>
      <c r="AA41" s="44"/>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row>
    <row r="42" spans="1:80">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row>
    <row r="43" spans="1:80">
      <c r="D43" s="40"/>
      <c r="E43" s="40"/>
      <c r="F43" s="40"/>
      <c r="G43" s="40"/>
      <c r="H43" s="40"/>
      <c r="I43" s="40"/>
      <c r="J43" s="40"/>
      <c r="K43" s="40"/>
      <c r="L43" s="40"/>
      <c r="M43" s="40"/>
      <c r="N43" s="40"/>
      <c r="O43" s="40"/>
      <c r="P43" s="40"/>
      <c r="Q43" s="40"/>
      <c r="R43" s="40"/>
      <c r="S43" s="40"/>
      <c r="T43" s="40"/>
      <c r="U43" s="40"/>
      <c r="V43" s="40"/>
      <c r="W43" s="40"/>
      <c r="X43" s="40"/>
      <c r="Y43" s="40"/>
      <c r="Z43" s="40"/>
      <c r="AA43" s="40"/>
      <c r="AB43" s="101"/>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row>
    <row r="44" spans="1:80">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row>
    <row r="45" spans="1:80">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row>
    <row r="46" spans="1:80" ht="15">
      <c r="A46" s="106" t="s">
        <v>267</v>
      </c>
      <c r="B46" s="107"/>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row>
    <row r="47" spans="1:80" ht="15">
      <c r="C47" s="126"/>
      <c r="D47" s="126"/>
      <c r="E47" s="99">
        <f>E36</f>
        <v>2016</v>
      </c>
      <c r="F47" s="99">
        <f t="shared" ref="F47:X47" si="12">F36</f>
        <v>2017</v>
      </c>
      <c r="G47" s="99">
        <f t="shared" si="12"/>
        <v>2018</v>
      </c>
      <c r="H47" s="99">
        <f t="shared" si="12"/>
        <v>2019</v>
      </c>
      <c r="I47" s="99">
        <f t="shared" si="12"/>
        <v>2020</v>
      </c>
      <c r="J47" s="99">
        <f t="shared" si="12"/>
        <v>2021</v>
      </c>
      <c r="K47" s="99">
        <f t="shared" si="12"/>
        <v>2022</v>
      </c>
      <c r="L47" s="99">
        <f t="shared" si="12"/>
        <v>2023</v>
      </c>
      <c r="M47" s="99">
        <f t="shared" si="12"/>
        <v>2024</v>
      </c>
      <c r="N47" s="99">
        <f t="shared" si="12"/>
        <v>2025</v>
      </c>
      <c r="O47" s="99">
        <f t="shared" si="12"/>
        <v>2026</v>
      </c>
      <c r="P47" s="99">
        <f t="shared" si="12"/>
        <v>2027</v>
      </c>
      <c r="Q47" s="99">
        <f t="shared" si="12"/>
        <v>2028</v>
      </c>
      <c r="R47" s="99">
        <f t="shared" si="12"/>
        <v>2029</v>
      </c>
      <c r="S47" s="99">
        <f t="shared" si="12"/>
        <v>2030</v>
      </c>
      <c r="T47" s="99">
        <f t="shared" si="12"/>
        <v>2031</v>
      </c>
      <c r="U47" s="99">
        <f t="shared" si="12"/>
        <v>2032</v>
      </c>
      <c r="V47" s="99">
        <f t="shared" si="12"/>
        <v>2033</v>
      </c>
      <c r="W47" s="99">
        <f t="shared" si="12"/>
        <v>2034</v>
      </c>
      <c r="X47" s="99">
        <f t="shared" si="12"/>
        <v>2035</v>
      </c>
      <c r="Y47" s="203" t="s">
        <v>429</v>
      </c>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row>
    <row r="48" spans="1:80" ht="15">
      <c r="C48" s="127" t="s">
        <v>264</v>
      </c>
      <c r="D48" s="127" t="s">
        <v>264</v>
      </c>
      <c r="E48" s="100" t="str">
        <f>CONCATENATE("Units_",E$11)</f>
        <v>Units_2016</v>
      </c>
      <c r="F48" s="100" t="str">
        <f t="shared" ref="F48:X48" si="13">CONCATENATE("Units_",F$11)</f>
        <v>Units_2017</v>
      </c>
      <c r="G48" s="100" t="str">
        <f t="shared" si="13"/>
        <v>Units_2018</v>
      </c>
      <c r="H48" s="100" t="str">
        <f t="shared" si="13"/>
        <v>Units_2019</v>
      </c>
      <c r="I48" s="100" t="str">
        <f t="shared" si="13"/>
        <v>Units_2020</v>
      </c>
      <c r="J48" s="100" t="str">
        <f t="shared" si="13"/>
        <v>Units_2021</v>
      </c>
      <c r="K48" s="100" t="str">
        <f t="shared" si="13"/>
        <v>Units_2022</v>
      </c>
      <c r="L48" s="100" t="str">
        <f t="shared" si="13"/>
        <v>Units_2023</v>
      </c>
      <c r="M48" s="100" t="str">
        <f t="shared" si="13"/>
        <v>Units_2024</v>
      </c>
      <c r="N48" s="100" t="str">
        <f t="shared" si="13"/>
        <v>Units_2025</v>
      </c>
      <c r="O48" s="100" t="str">
        <f t="shared" si="13"/>
        <v>Units_2026</v>
      </c>
      <c r="P48" s="100" t="str">
        <f t="shared" si="13"/>
        <v>Units_2027</v>
      </c>
      <c r="Q48" s="100" t="str">
        <f t="shared" si="13"/>
        <v>Units_2028</v>
      </c>
      <c r="R48" s="100" t="str">
        <f t="shared" si="13"/>
        <v>Units_2029</v>
      </c>
      <c r="S48" s="100" t="str">
        <f t="shared" si="13"/>
        <v>Units_2030</v>
      </c>
      <c r="T48" s="100" t="str">
        <f t="shared" si="13"/>
        <v>Units_2031</v>
      </c>
      <c r="U48" s="100" t="str">
        <f t="shared" si="13"/>
        <v>Units_2032</v>
      </c>
      <c r="V48" s="100" t="str">
        <f t="shared" si="13"/>
        <v>Units_2033</v>
      </c>
      <c r="W48" s="100" t="str">
        <f t="shared" si="13"/>
        <v>Units_2034</v>
      </c>
      <c r="X48" s="100" t="str">
        <f t="shared" si="13"/>
        <v>Units_2035</v>
      </c>
      <c r="Y48" s="204" t="s">
        <v>429</v>
      </c>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row>
    <row r="49" spans="2:79">
      <c r="B49" s="20" t="s">
        <v>56</v>
      </c>
      <c r="C49" s="122" t="s">
        <v>268</v>
      </c>
      <c r="D49" s="122" t="s">
        <v>269</v>
      </c>
      <c r="E49" s="46">
        <f>DSUM($B$37:$Y$38,E$37,$C$48:$D49)</f>
        <v>0</v>
      </c>
      <c r="F49" s="46">
        <f>DSUM($B$37:$Y$38,F$37,$C$48:$D49)</f>
        <v>0</v>
      </c>
      <c r="G49" s="46">
        <f>DSUM($B$37:$Y$38,G$37,$C$48:$D49)</f>
        <v>0</v>
      </c>
      <c r="H49" s="46">
        <f>DSUM($B$37:$Y$38,H$37,$C$48:$D49)</f>
        <v>0</v>
      </c>
      <c r="I49" s="46">
        <f>DSUM($B$37:$Y$38,I$37,$C$48:$D49)</f>
        <v>0</v>
      </c>
      <c r="J49" s="46">
        <f>DSUM($B$37:$Y$38,J$37,$C$48:$D49)</f>
        <v>0</v>
      </c>
      <c r="K49" s="46">
        <f>DSUM($B$37:$Y$38,K$37,$C$48:$D49)</f>
        <v>0</v>
      </c>
      <c r="L49" s="46">
        <f>DSUM($B$37:$Y$38,L$37,$C$48:$D49)</f>
        <v>0</v>
      </c>
      <c r="M49" s="46">
        <f>DSUM($B$37:$Y$38,M$37,$C$48:$D49)</f>
        <v>0</v>
      </c>
      <c r="N49" s="46">
        <f>DSUM($B$37:$Y$38,N$37,$C$48:$D49)</f>
        <v>0</v>
      </c>
      <c r="O49" s="46">
        <f>DSUM($B$37:$Y$38,O$37,$C$48:$D49)</f>
        <v>0</v>
      </c>
      <c r="P49" s="46">
        <f>DSUM($B$37:$Y$38,P$37,$C$48:$D49)</f>
        <v>0</v>
      </c>
      <c r="Q49" s="46">
        <f>DSUM($B$37:$Y$38,Q$37,$C$48:$D49)</f>
        <v>0</v>
      </c>
      <c r="R49" s="46">
        <f>DSUM($B$37:$Y$38,R$37,$C$48:$D49)</f>
        <v>0</v>
      </c>
      <c r="S49" s="46">
        <f>DSUM($B$37:$Y$38,S$37,$C$48:$D49)</f>
        <v>0</v>
      </c>
      <c r="T49" s="46">
        <f>DSUM($B$37:$Y$38,T$37,$C$48:$D49)</f>
        <v>0</v>
      </c>
      <c r="U49" s="46">
        <f>DSUM($B$37:$Y$38,U$37,$C$48:$D49)</f>
        <v>0</v>
      </c>
      <c r="V49" s="46">
        <f>DSUM($B$37:$Y$38,V$37,$C$48:$D49)</f>
        <v>0</v>
      </c>
      <c r="W49" s="46">
        <f>DSUM($B$37:$Y$38,W$37,$C$48:$D49)</f>
        <v>0</v>
      </c>
      <c r="X49" s="46">
        <f>DSUM($B$37:$Y$38,X$37,$C$48:$D49)</f>
        <v>0</v>
      </c>
      <c r="Y49" s="46">
        <f>DSUM($B$37:$Y$38,Y$37,$C$48:$D49)</f>
        <v>0</v>
      </c>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row>
    <row r="50" spans="2:79">
      <c r="B50" s="20" t="s">
        <v>57</v>
      </c>
      <c r="C50" s="122" t="s">
        <v>270</v>
      </c>
      <c r="D50" s="122" t="s">
        <v>271</v>
      </c>
      <c r="E50" s="46">
        <f>DSUM($B$37:$Y$38,E$37,$C$48:$D50)</f>
        <v>0</v>
      </c>
      <c r="F50" s="46">
        <f>DSUM($B$37:$Y$38,F$37,$C$48:$D50)</f>
        <v>0</v>
      </c>
      <c r="G50" s="46">
        <f>DSUM($B$37:$Y$38,G$37,$C$48:$D50)</f>
        <v>0</v>
      </c>
      <c r="H50" s="46">
        <f>DSUM($B$37:$Y$38,H$37,$C$48:$D50)</f>
        <v>0</v>
      </c>
      <c r="I50" s="46">
        <f>DSUM($B$37:$Y$38,I$37,$C$48:$D50)</f>
        <v>0</v>
      </c>
      <c r="J50" s="46">
        <f>DSUM($B$37:$Y$38,J$37,$C$48:$D50)</f>
        <v>0</v>
      </c>
      <c r="K50" s="46">
        <f>DSUM($B$37:$Y$38,K$37,$C$48:$D50)</f>
        <v>0</v>
      </c>
      <c r="L50" s="46">
        <f>DSUM($B$37:$Y$38,L$37,$C$48:$D50)</f>
        <v>0</v>
      </c>
      <c r="M50" s="46">
        <f>DSUM($B$37:$Y$38,M$37,$C$48:$D50)</f>
        <v>0</v>
      </c>
      <c r="N50" s="46">
        <f>DSUM($B$37:$Y$38,N$37,$C$48:$D50)</f>
        <v>0</v>
      </c>
      <c r="O50" s="46">
        <f>DSUM($B$37:$Y$38,O$37,$C$48:$D50)</f>
        <v>0</v>
      </c>
      <c r="P50" s="46">
        <f>DSUM($B$37:$Y$38,P$37,$C$48:$D50)</f>
        <v>0</v>
      </c>
      <c r="Q50" s="46">
        <f>DSUM($B$37:$Y$38,Q$37,$C$48:$D50)</f>
        <v>0</v>
      </c>
      <c r="R50" s="46">
        <f>DSUM($B$37:$Y$38,R$37,$C$48:$D50)</f>
        <v>0</v>
      </c>
      <c r="S50" s="46">
        <f>DSUM($B$37:$Y$38,S$37,$C$48:$D50)</f>
        <v>0</v>
      </c>
      <c r="T50" s="46">
        <f>DSUM($B$37:$Y$38,T$37,$C$48:$D50)</f>
        <v>0</v>
      </c>
      <c r="U50" s="46">
        <f>DSUM($B$37:$Y$38,U$37,$C$48:$D50)</f>
        <v>0</v>
      </c>
      <c r="V50" s="46">
        <f>DSUM($B$37:$Y$38,V$37,$C$48:$D50)</f>
        <v>0</v>
      </c>
      <c r="W50" s="46">
        <f>DSUM($B$37:$Y$38,W$37,$C$48:$D50)</f>
        <v>0</v>
      </c>
      <c r="X50" s="46">
        <f>DSUM($B$37:$Y$38,X$37,$C$48:$D50)</f>
        <v>0</v>
      </c>
      <c r="Y50" s="46">
        <f>DSUM($B$37:$Y$38,Y$37,$C$48:$D50)</f>
        <v>0</v>
      </c>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row>
    <row r="51" spans="2:79">
      <c r="B51" s="20" t="s">
        <v>58</v>
      </c>
      <c r="C51" s="122" t="s">
        <v>272</v>
      </c>
      <c r="D51" s="122" t="s">
        <v>273</v>
      </c>
      <c r="E51" s="46">
        <f>DSUM($B$37:$Y$38,E$37,$C$48:$D51)</f>
        <v>0</v>
      </c>
      <c r="F51" s="46">
        <f>DSUM($B$37:$Y$38,F$37,$C$48:$D51)</f>
        <v>0</v>
      </c>
      <c r="G51" s="46">
        <f>DSUM($B$37:$Y$38,G$37,$C$48:$D51)</f>
        <v>0</v>
      </c>
      <c r="H51" s="46">
        <f>DSUM($B$37:$Y$38,H$37,$C$48:$D51)</f>
        <v>0</v>
      </c>
      <c r="I51" s="46">
        <f>DSUM($B$37:$Y$38,I$37,$C$48:$D51)</f>
        <v>0</v>
      </c>
      <c r="J51" s="46">
        <f>DSUM($B$37:$Y$38,J$37,$C$48:$D51)</f>
        <v>0</v>
      </c>
      <c r="K51" s="46">
        <f>DSUM($B$37:$Y$38,K$37,$C$48:$D51)</f>
        <v>0</v>
      </c>
      <c r="L51" s="46">
        <f>DSUM($B$37:$Y$38,L$37,$C$48:$D51)</f>
        <v>0</v>
      </c>
      <c r="M51" s="46">
        <f>DSUM($B$37:$Y$38,M$37,$C$48:$D51)</f>
        <v>0</v>
      </c>
      <c r="N51" s="46">
        <f>DSUM($B$37:$Y$38,N$37,$C$48:$D51)</f>
        <v>0</v>
      </c>
      <c r="O51" s="46">
        <f>DSUM($B$37:$Y$38,O$37,$C$48:$D51)</f>
        <v>0</v>
      </c>
      <c r="P51" s="46">
        <f>DSUM($B$37:$Y$38,P$37,$C$48:$D51)</f>
        <v>0</v>
      </c>
      <c r="Q51" s="46">
        <f>DSUM($B$37:$Y$38,Q$37,$C$48:$D51)</f>
        <v>0</v>
      </c>
      <c r="R51" s="46">
        <f>DSUM($B$37:$Y$38,R$37,$C$48:$D51)</f>
        <v>0</v>
      </c>
      <c r="S51" s="46">
        <f>DSUM($B$37:$Y$38,S$37,$C$48:$D51)</f>
        <v>0</v>
      </c>
      <c r="T51" s="46">
        <f>DSUM($B$37:$Y$38,T$37,$C$48:$D51)</f>
        <v>0</v>
      </c>
      <c r="U51" s="46">
        <f>DSUM($B$37:$Y$38,U$37,$C$48:$D51)</f>
        <v>0</v>
      </c>
      <c r="V51" s="46">
        <f>DSUM($B$37:$Y$38,V$37,$C$48:$D51)</f>
        <v>0</v>
      </c>
      <c r="W51" s="46">
        <f>DSUM($B$37:$Y$38,W$37,$C$48:$D51)</f>
        <v>0</v>
      </c>
      <c r="X51" s="46">
        <f>DSUM($B$37:$Y$38,X$37,$C$48:$D51)</f>
        <v>0</v>
      </c>
      <c r="Y51" s="46">
        <f>DSUM($B$37:$Y$38,Y$37,$C$48:$D51)</f>
        <v>0</v>
      </c>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row>
    <row r="52" spans="2:79">
      <c r="B52" s="20" t="s">
        <v>59</v>
      </c>
      <c r="C52" s="122" t="s">
        <v>274</v>
      </c>
      <c r="D52" s="122" t="s">
        <v>275</v>
      </c>
      <c r="E52" s="46">
        <f>DSUM($B$37:$Y$38,E$37,$C$48:$D52)</f>
        <v>0</v>
      </c>
      <c r="F52" s="46">
        <f>DSUM($B$37:$Y$38,F$37,$C$48:$D52)</f>
        <v>0</v>
      </c>
      <c r="G52" s="46">
        <f>DSUM($B$37:$Y$38,G$37,$C$48:$D52)</f>
        <v>0</v>
      </c>
      <c r="H52" s="46">
        <f>DSUM($B$37:$Y$38,H$37,$C$48:$D52)</f>
        <v>0</v>
      </c>
      <c r="I52" s="46">
        <f>DSUM($B$37:$Y$38,I$37,$C$48:$D52)</f>
        <v>0</v>
      </c>
      <c r="J52" s="46">
        <f>DSUM($B$37:$Y$38,J$37,$C$48:$D52)</f>
        <v>0</v>
      </c>
      <c r="K52" s="46">
        <f>DSUM($B$37:$Y$38,K$37,$C$48:$D52)</f>
        <v>0</v>
      </c>
      <c r="L52" s="46">
        <f>DSUM($B$37:$Y$38,L$37,$C$48:$D52)</f>
        <v>0</v>
      </c>
      <c r="M52" s="46">
        <f>DSUM($B$37:$Y$38,M$37,$C$48:$D52)</f>
        <v>0</v>
      </c>
      <c r="N52" s="46">
        <f>DSUM($B$37:$Y$38,N$37,$C$48:$D52)</f>
        <v>0</v>
      </c>
      <c r="O52" s="46">
        <f>DSUM($B$37:$Y$38,O$37,$C$48:$D52)</f>
        <v>0</v>
      </c>
      <c r="P52" s="46">
        <f>DSUM($B$37:$Y$38,P$37,$C$48:$D52)</f>
        <v>0</v>
      </c>
      <c r="Q52" s="46">
        <f>DSUM($B$37:$Y$38,Q$37,$C$48:$D52)</f>
        <v>0</v>
      </c>
      <c r="R52" s="46">
        <f>DSUM($B$37:$Y$38,R$37,$C$48:$D52)</f>
        <v>0</v>
      </c>
      <c r="S52" s="46">
        <f>DSUM($B$37:$Y$38,S$37,$C$48:$D52)</f>
        <v>0</v>
      </c>
      <c r="T52" s="46">
        <f>DSUM($B$37:$Y$38,T$37,$C$48:$D52)</f>
        <v>0</v>
      </c>
      <c r="U52" s="46">
        <f>DSUM($B$37:$Y$38,U$37,$C$48:$D52)</f>
        <v>0</v>
      </c>
      <c r="V52" s="46">
        <f>DSUM($B$37:$Y$38,V$37,$C$48:$D52)</f>
        <v>0</v>
      </c>
      <c r="W52" s="46">
        <f>DSUM($B$37:$Y$38,W$37,$C$48:$D52)</f>
        <v>0</v>
      </c>
      <c r="X52" s="46">
        <f>DSUM($B$37:$Y$38,X$37,$C$48:$D52)</f>
        <v>0</v>
      </c>
      <c r="Y52" s="46">
        <f>DSUM($B$37:$Y$38,Y$37,$C$48:$D52)</f>
        <v>0</v>
      </c>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row>
    <row r="53" spans="2:79">
      <c r="B53" s="20" t="s">
        <v>60</v>
      </c>
      <c r="C53" s="122" t="s">
        <v>276</v>
      </c>
      <c r="D53" s="122" t="s">
        <v>277</v>
      </c>
      <c r="E53" s="46">
        <f>DSUM($B$37:$Y$38,E$37,$C$48:$D53)</f>
        <v>0</v>
      </c>
      <c r="F53" s="46">
        <f>DSUM($B$37:$Y$38,F$37,$C$48:$D53)</f>
        <v>0</v>
      </c>
      <c r="G53" s="46">
        <f>DSUM($B$37:$Y$38,G$37,$C$48:$D53)</f>
        <v>0</v>
      </c>
      <c r="H53" s="46">
        <f>DSUM($B$37:$Y$38,H$37,$C$48:$D53)</f>
        <v>0</v>
      </c>
      <c r="I53" s="46">
        <f>DSUM($B$37:$Y$38,I$37,$C$48:$D53)</f>
        <v>0</v>
      </c>
      <c r="J53" s="46">
        <f>DSUM($B$37:$Y$38,J$37,$C$48:$D53)</f>
        <v>0</v>
      </c>
      <c r="K53" s="46">
        <f>DSUM($B$37:$Y$38,K$37,$C$48:$D53)</f>
        <v>0</v>
      </c>
      <c r="L53" s="46">
        <f>DSUM($B$37:$Y$38,L$37,$C$48:$D53)</f>
        <v>0</v>
      </c>
      <c r="M53" s="46">
        <f>DSUM($B$37:$Y$38,M$37,$C$48:$D53)</f>
        <v>0</v>
      </c>
      <c r="N53" s="46">
        <f>DSUM($B$37:$Y$38,N$37,$C$48:$D53)</f>
        <v>0</v>
      </c>
      <c r="O53" s="46">
        <f>DSUM($B$37:$Y$38,O$37,$C$48:$D53)</f>
        <v>0</v>
      </c>
      <c r="P53" s="46">
        <f>DSUM($B$37:$Y$38,P$37,$C$48:$D53)</f>
        <v>0</v>
      </c>
      <c r="Q53" s="46">
        <f>DSUM($B$37:$Y$38,Q$37,$C$48:$D53)</f>
        <v>0</v>
      </c>
      <c r="R53" s="46">
        <f>DSUM($B$37:$Y$38,R$37,$C$48:$D53)</f>
        <v>0</v>
      </c>
      <c r="S53" s="46">
        <f>DSUM($B$37:$Y$38,S$37,$C$48:$D53)</f>
        <v>0</v>
      </c>
      <c r="T53" s="46">
        <f>DSUM($B$37:$Y$38,T$37,$C$48:$D53)</f>
        <v>0</v>
      </c>
      <c r="U53" s="46">
        <f>DSUM($B$37:$Y$38,U$37,$C$48:$D53)</f>
        <v>0</v>
      </c>
      <c r="V53" s="46">
        <f>DSUM($B$37:$Y$38,V$37,$C$48:$D53)</f>
        <v>0</v>
      </c>
      <c r="W53" s="46">
        <f>DSUM($B$37:$Y$38,W$37,$C$48:$D53)</f>
        <v>0</v>
      </c>
      <c r="X53" s="46">
        <f>DSUM($B$37:$Y$38,X$37,$C$48:$D53)</f>
        <v>0</v>
      </c>
      <c r="Y53" s="46">
        <f>DSUM($B$37:$Y$38,Y$37,$C$48:$D53)</f>
        <v>0</v>
      </c>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row>
    <row r="54" spans="2:79">
      <c r="B54" s="20" t="s">
        <v>61</v>
      </c>
      <c r="C54" s="122" t="s">
        <v>278</v>
      </c>
      <c r="D54" s="122" t="s">
        <v>279</v>
      </c>
      <c r="E54" s="46">
        <f>DSUM($B$37:$Y$38,E$37,$C$48:$D54)</f>
        <v>0</v>
      </c>
      <c r="F54" s="46">
        <f>DSUM($B$37:$Y$38,F$37,$C$48:$D54)</f>
        <v>0</v>
      </c>
      <c r="G54" s="46">
        <f>DSUM($B$37:$Y$38,G$37,$C$48:$D54)</f>
        <v>0</v>
      </c>
      <c r="H54" s="46">
        <f>DSUM($B$37:$Y$38,H$37,$C$48:$D54)</f>
        <v>0</v>
      </c>
      <c r="I54" s="46">
        <f>DSUM($B$37:$Y$38,I$37,$C$48:$D54)</f>
        <v>0</v>
      </c>
      <c r="J54" s="46">
        <f>DSUM($B$37:$Y$38,J$37,$C$48:$D54)</f>
        <v>0</v>
      </c>
      <c r="K54" s="46">
        <f>DSUM($B$37:$Y$38,K$37,$C$48:$D54)</f>
        <v>0</v>
      </c>
      <c r="L54" s="46">
        <f>DSUM($B$37:$Y$38,L$37,$C$48:$D54)</f>
        <v>0</v>
      </c>
      <c r="M54" s="46">
        <f>DSUM($B$37:$Y$38,M$37,$C$48:$D54)</f>
        <v>0</v>
      </c>
      <c r="N54" s="46">
        <f>DSUM($B$37:$Y$38,N$37,$C$48:$D54)</f>
        <v>0</v>
      </c>
      <c r="O54" s="46">
        <f>DSUM($B$37:$Y$38,O$37,$C$48:$D54)</f>
        <v>0</v>
      </c>
      <c r="P54" s="46">
        <f>DSUM($B$37:$Y$38,P$37,$C$48:$D54)</f>
        <v>0</v>
      </c>
      <c r="Q54" s="46">
        <f>DSUM($B$37:$Y$38,Q$37,$C$48:$D54)</f>
        <v>0</v>
      </c>
      <c r="R54" s="46">
        <f>DSUM($B$37:$Y$38,R$37,$C$48:$D54)</f>
        <v>0</v>
      </c>
      <c r="S54" s="46">
        <f>DSUM($B$37:$Y$38,S$37,$C$48:$D54)</f>
        <v>0</v>
      </c>
      <c r="T54" s="46">
        <f>DSUM($B$37:$Y$38,T$37,$C$48:$D54)</f>
        <v>0</v>
      </c>
      <c r="U54" s="46">
        <f>DSUM($B$37:$Y$38,U$37,$C$48:$D54)</f>
        <v>0</v>
      </c>
      <c r="V54" s="46">
        <f>DSUM($B$37:$Y$38,V$37,$C$48:$D54)</f>
        <v>0</v>
      </c>
      <c r="W54" s="46">
        <f>DSUM($B$37:$Y$38,W$37,$C$48:$D54)</f>
        <v>0</v>
      </c>
      <c r="X54" s="46">
        <f>DSUM($B$37:$Y$38,X$37,$C$48:$D54)</f>
        <v>0</v>
      </c>
      <c r="Y54" s="46">
        <f>DSUM($B$37:$Y$38,Y$37,$C$48:$D54)</f>
        <v>0</v>
      </c>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row>
    <row r="55" spans="2:79">
      <c r="B55" s="20" t="s">
        <v>62</v>
      </c>
      <c r="C55" s="122" t="s">
        <v>280</v>
      </c>
      <c r="D55" s="122" t="s">
        <v>281</v>
      </c>
      <c r="E55" s="46">
        <f>DSUM($B$37:$Y$38,E$37,$C$48:$D55)</f>
        <v>0</v>
      </c>
      <c r="F55" s="46">
        <f>DSUM($B$37:$Y$38,F$37,$C$48:$D55)</f>
        <v>0</v>
      </c>
      <c r="G55" s="46">
        <f>DSUM($B$37:$Y$38,G$37,$C$48:$D55)</f>
        <v>0</v>
      </c>
      <c r="H55" s="46">
        <f>DSUM($B$37:$Y$38,H$37,$C$48:$D55)</f>
        <v>0</v>
      </c>
      <c r="I55" s="46">
        <f>DSUM($B$37:$Y$38,I$37,$C$48:$D55)</f>
        <v>0</v>
      </c>
      <c r="J55" s="46">
        <f>DSUM($B$37:$Y$38,J$37,$C$48:$D55)</f>
        <v>0</v>
      </c>
      <c r="K55" s="46">
        <f>DSUM($B$37:$Y$38,K$37,$C$48:$D55)</f>
        <v>0</v>
      </c>
      <c r="L55" s="46">
        <f>DSUM($B$37:$Y$38,L$37,$C$48:$D55)</f>
        <v>0</v>
      </c>
      <c r="M55" s="46">
        <f>DSUM($B$37:$Y$38,M$37,$C$48:$D55)</f>
        <v>0</v>
      </c>
      <c r="N55" s="46">
        <f>DSUM($B$37:$Y$38,N$37,$C$48:$D55)</f>
        <v>0</v>
      </c>
      <c r="O55" s="46">
        <f>DSUM($B$37:$Y$38,O$37,$C$48:$D55)</f>
        <v>0</v>
      </c>
      <c r="P55" s="46">
        <f>DSUM($B$37:$Y$38,P$37,$C$48:$D55)</f>
        <v>0</v>
      </c>
      <c r="Q55" s="46">
        <f>DSUM($B$37:$Y$38,Q$37,$C$48:$D55)</f>
        <v>0</v>
      </c>
      <c r="R55" s="46">
        <f>DSUM($B$37:$Y$38,R$37,$C$48:$D55)</f>
        <v>0</v>
      </c>
      <c r="S55" s="46">
        <f>DSUM($B$37:$Y$38,S$37,$C$48:$D55)</f>
        <v>0</v>
      </c>
      <c r="T55" s="46">
        <f>DSUM($B$37:$Y$38,T$37,$C$48:$D55)</f>
        <v>0</v>
      </c>
      <c r="U55" s="46">
        <f>DSUM($B$37:$Y$38,U$37,$C$48:$D55)</f>
        <v>0</v>
      </c>
      <c r="V55" s="46">
        <f>DSUM($B$37:$Y$38,V$37,$C$48:$D55)</f>
        <v>0</v>
      </c>
      <c r="W55" s="46">
        <f>DSUM($B$37:$Y$38,W$37,$C$48:$D55)</f>
        <v>0</v>
      </c>
      <c r="X55" s="46">
        <f>DSUM($B$37:$Y$38,X$37,$C$48:$D55)</f>
        <v>0</v>
      </c>
      <c r="Y55" s="46">
        <f>DSUM($B$37:$Y$38,Y$37,$C$48:$D55)</f>
        <v>0</v>
      </c>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row>
    <row r="56" spans="2:79">
      <c r="B56" s="20" t="s">
        <v>63</v>
      </c>
      <c r="C56" s="122" t="s">
        <v>282</v>
      </c>
      <c r="D56" s="122" t="s">
        <v>283</v>
      </c>
      <c r="E56" s="46">
        <f>DSUM($B$37:$Y$38,E$37,$C$48:$D56)</f>
        <v>0</v>
      </c>
      <c r="F56" s="46">
        <f>DSUM($B$37:$Y$38,F$37,$C$48:$D56)</f>
        <v>0</v>
      </c>
      <c r="G56" s="46">
        <f>DSUM($B$37:$Y$38,G$37,$C$48:$D56)</f>
        <v>0</v>
      </c>
      <c r="H56" s="46">
        <f>DSUM($B$37:$Y$38,H$37,$C$48:$D56)</f>
        <v>0</v>
      </c>
      <c r="I56" s="46">
        <f>DSUM($B$37:$Y$38,I$37,$C$48:$D56)</f>
        <v>0</v>
      </c>
      <c r="J56" s="46">
        <f>DSUM($B$37:$Y$38,J$37,$C$48:$D56)</f>
        <v>0</v>
      </c>
      <c r="K56" s="46">
        <f>DSUM($B$37:$Y$38,K$37,$C$48:$D56)</f>
        <v>0</v>
      </c>
      <c r="L56" s="46">
        <f>DSUM($B$37:$Y$38,L$37,$C$48:$D56)</f>
        <v>0</v>
      </c>
      <c r="M56" s="46">
        <f>DSUM($B$37:$Y$38,M$37,$C$48:$D56)</f>
        <v>0</v>
      </c>
      <c r="N56" s="46">
        <f>DSUM($B$37:$Y$38,N$37,$C$48:$D56)</f>
        <v>0</v>
      </c>
      <c r="O56" s="46">
        <f>DSUM($B$37:$Y$38,O$37,$C$48:$D56)</f>
        <v>0</v>
      </c>
      <c r="P56" s="46">
        <f>DSUM($B$37:$Y$38,P$37,$C$48:$D56)</f>
        <v>0</v>
      </c>
      <c r="Q56" s="46">
        <f>DSUM($B$37:$Y$38,Q$37,$C$48:$D56)</f>
        <v>0</v>
      </c>
      <c r="R56" s="46">
        <f>DSUM($B$37:$Y$38,R$37,$C$48:$D56)</f>
        <v>0</v>
      </c>
      <c r="S56" s="46">
        <f>DSUM($B$37:$Y$38,S$37,$C$48:$D56)</f>
        <v>0</v>
      </c>
      <c r="T56" s="46">
        <f>DSUM($B$37:$Y$38,T$37,$C$48:$D56)</f>
        <v>0</v>
      </c>
      <c r="U56" s="46">
        <f>DSUM($B$37:$Y$38,U$37,$C$48:$D56)</f>
        <v>0</v>
      </c>
      <c r="V56" s="46">
        <f>DSUM($B$37:$Y$38,V$37,$C$48:$D56)</f>
        <v>0</v>
      </c>
      <c r="W56" s="46">
        <f>DSUM($B$37:$Y$38,W$37,$C$48:$D56)</f>
        <v>0</v>
      </c>
      <c r="X56" s="46">
        <f>DSUM($B$37:$Y$38,X$37,$C$48:$D56)</f>
        <v>0</v>
      </c>
      <c r="Y56" s="46">
        <f>DSUM($B$37:$Y$38,Y$37,$C$48:$D56)</f>
        <v>0</v>
      </c>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row>
    <row r="57" spans="2:79">
      <c r="B57" s="20" t="s">
        <v>64</v>
      </c>
      <c r="C57" s="122" t="s">
        <v>284</v>
      </c>
      <c r="D57" s="122" t="s">
        <v>285</v>
      </c>
      <c r="E57" s="46">
        <f>DSUM($B$37:$Y$38,E$37,$C$48:$D57)</f>
        <v>0</v>
      </c>
      <c r="F57" s="46">
        <f>DSUM($B$37:$Y$38,F$37,$C$48:$D57)</f>
        <v>0</v>
      </c>
      <c r="G57" s="46">
        <f>DSUM($B$37:$Y$38,G$37,$C$48:$D57)</f>
        <v>0</v>
      </c>
      <c r="H57" s="46">
        <f>DSUM($B$37:$Y$38,H$37,$C$48:$D57)</f>
        <v>0</v>
      </c>
      <c r="I57" s="46">
        <f>DSUM($B$37:$Y$38,I$37,$C$48:$D57)</f>
        <v>0</v>
      </c>
      <c r="J57" s="46">
        <f>DSUM($B$37:$Y$38,J$37,$C$48:$D57)</f>
        <v>0</v>
      </c>
      <c r="K57" s="46">
        <f>DSUM($B$37:$Y$38,K$37,$C$48:$D57)</f>
        <v>0</v>
      </c>
      <c r="L57" s="46">
        <f>DSUM($B$37:$Y$38,L$37,$C$48:$D57)</f>
        <v>0</v>
      </c>
      <c r="M57" s="46">
        <f>DSUM($B$37:$Y$38,M$37,$C$48:$D57)</f>
        <v>0</v>
      </c>
      <c r="N57" s="46">
        <f>DSUM($B$37:$Y$38,N$37,$C$48:$D57)</f>
        <v>0</v>
      </c>
      <c r="O57" s="46">
        <f>DSUM($B$37:$Y$38,O$37,$C$48:$D57)</f>
        <v>0</v>
      </c>
      <c r="P57" s="46">
        <f>DSUM($B$37:$Y$38,P$37,$C$48:$D57)</f>
        <v>0</v>
      </c>
      <c r="Q57" s="46">
        <f>DSUM($B$37:$Y$38,Q$37,$C$48:$D57)</f>
        <v>0</v>
      </c>
      <c r="R57" s="46">
        <f>DSUM($B$37:$Y$38,R$37,$C$48:$D57)</f>
        <v>0</v>
      </c>
      <c r="S57" s="46">
        <f>DSUM($B$37:$Y$38,S$37,$C$48:$D57)</f>
        <v>0</v>
      </c>
      <c r="T57" s="46">
        <f>DSUM($B$37:$Y$38,T$37,$C$48:$D57)</f>
        <v>0</v>
      </c>
      <c r="U57" s="46">
        <f>DSUM($B$37:$Y$38,U$37,$C$48:$D57)</f>
        <v>0</v>
      </c>
      <c r="V57" s="46">
        <f>DSUM($B$37:$Y$38,V$37,$C$48:$D57)</f>
        <v>0</v>
      </c>
      <c r="W57" s="46">
        <f>DSUM($B$37:$Y$38,W$37,$C$48:$D57)</f>
        <v>0</v>
      </c>
      <c r="X57" s="46">
        <f>DSUM($B$37:$Y$38,X$37,$C$48:$D57)</f>
        <v>0</v>
      </c>
      <c r="Y57" s="46">
        <f>DSUM($B$37:$Y$38,Y$37,$C$48:$D57)</f>
        <v>0</v>
      </c>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row>
    <row r="58" spans="2:79">
      <c r="B58" s="20" t="s">
        <v>65</v>
      </c>
      <c r="C58" s="122" t="s">
        <v>286</v>
      </c>
      <c r="D58" s="122" t="s">
        <v>287</v>
      </c>
      <c r="E58" s="46">
        <f>DSUM($B$37:$Y$38,E$37,$C$48:$D58)</f>
        <v>0</v>
      </c>
      <c r="F58" s="46">
        <f>DSUM($B$37:$Y$38,F$37,$C$48:$D58)</f>
        <v>0</v>
      </c>
      <c r="G58" s="46">
        <f>DSUM($B$37:$Y$38,G$37,$C$48:$D58)</f>
        <v>0</v>
      </c>
      <c r="H58" s="46">
        <f>DSUM($B$37:$Y$38,H$37,$C$48:$D58)</f>
        <v>0</v>
      </c>
      <c r="I58" s="46">
        <f>DSUM($B$37:$Y$38,I$37,$C$48:$D58)</f>
        <v>0</v>
      </c>
      <c r="J58" s="46">
        <f>DSUM($B$37:$Y$38,J$37,$C$48:$D58)</f>
        <v>0</v>
      </c>
      <c r="K58" s="46">
        <f>DSUM($B$37:$Y$38,K$37,$C$48:$D58)</f>
        <v>0</v>
      </c>
      <c r="L58" s="46">
        <f>DSUM($B$37:$Y$38,L$37,$C$48:$D58)</f>
        <v>0</v>
      </c>
      <c r="M58" s="46">
        <f>DSUM($B$37:$Y$38,M$37,$C$48:$D58)</f>
        <v>0</v>
      </c>
      <c r="N58" s="46">
        <f>DSUM($B$37:$Y$38,N$37,$C$48:$D58)</f>
        <v>0</v>
      </c>
      <c r="O58" s="46">
        <f>DSUM($B$37:$Y$38,O$37,$C$48:$D58)</f>
        <v>0</v>
      </c>
      <c r="P58" s="46">
        <f>DSUM($B$37:$Y$38,P$37,$C$48:$D58)</f>
        <v>0</v>
      </c>
      <c r="Q58" s="46">
        <f>DSUM($B$37:$Y$38,Q$37,$C$48:$D58)</f>
        <v>0</v>
      </c>
      <c r="R58" s="46">
        <f>DSUM($B$37:$Y$38,R$37,$C$48:$D58)</f>
        <v>0</v>
      </c>
      <c r="S58" s="46">
        <f>DSUM($B$37:$Y$38,S$37,$C$48:$D58)</f>
        <v>0</v>
      </c>
      <c r="T58" s="46">
        <f>DSUM($B$37:$Y$38,T$37,$C$48:$D58)</f>
        <v>0</v>
      </c>
      <c r="U58" s="46">
        <f>DSUM($B$37:$Y$38,U$37,$C$48:$D58)</f>
        <v>0</v>
      </c>
      <c r="V58" s="46">
        <f>DSUM($B$37:$Y$38,V$37,$C$48:$D58)</f>
        <v>0</v>
      </c>
      <c r="W58" s="46">
        <f>DSUM($B$37:$Y$38,W$37,$C$48:$D58)</f>
        <v>0</v>
      </c>
      <c r="X58" s="46">
        <f>DSUM($B$37:$Y$38,X$37,$C$48:$D58)</f>
        <v>0</v>
      </c>
      <c r="Y58" s="46">
        <f>DSUM($B$37:$Y$38,Y$37,$C$48:$D58)</f>
        <v>0</v>
      </c>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row>
    <row r="59" spans="2:79">
      <c r="B59" s="20" t="s">
        <v>66</v>
      </c>
      <c r="C59" s="122" t="s">
        <v>288</v>
      </c>
      <c r="D59" s="122" t="s">
        <v>289</v>
      </c>
      <c r="E59" s="46">
        <f>DSUM($B$37:$Y$38,E$37,$C$48:$D59)</f>
        <v>4.8887090898741743</v>
      </c>
      <c r="F59" s="46">
        <f>DSUM($B$37:$Y$38,F$37,$C$48:$D59)</f>
        <v>4.9397483984458326</v>
      </c>
      <c r="G59" s="46">
        <f>DSUM($B$37:$Y$38,G$37,$C$48:$D59)</f>
        <v>4.9910378972429088</v>
      </c>
      <c r="H59" s="46">
        <f>DSUM($B$37:$Y$38,H$37,$C$48:$D59)</f>
        <v>5.04186960523674</v>
      </c>
      <c r="I59" s="46">
        <f>DSUM($B$37:$Y$38,I$37,$C$48:$D59)</f>
        <v>5.0919564156298787</v>
      </c>
      <c r="J59" s="46">
        <f>DSUM($B$37:$Y$38,J$37,$C$48:$D59)</f>
        <v>4.626989367405602</v>
      </c>
      <c r="K59" s="46">
        <f>DSUM($B$37:$Y$38,K$37,$C$48:$D59)</f>
        <v>3.736268633656358</v>
      </c>
      <c r="L59" s="46">
        <f>DSUM($B$37:$Y$38,L$37,$C$48:$D59)</f>
        <v>3.0161974769118562</v>
      </c>
      <c r="M59" s="46">
        <f>DSUM($B$37:$Y$38,M$37,$C$48:$D59)</f>
        <v>2.4342816676668222</v>
      </c>
      <c r="N59" s="46">
        <f>DSUM($B$37:$Y$38,N$37,$C$48:$D59)</f>
        <v>1.9641965962312125</v>
      </c>
      <c r="O59" s="46">
        <f>DSUM($B$37:$Y$38,O$37,$C$48:$D59)</f>
        <v>1.5845876121976739</v>
      </c>
      <c r="P59" s="46">
        <f>DSUM($B$37:$Y$38,P$37,$C$48:$D59)</f>
        <v>1.2781420452954229</v>
      </c>
      <c r="Q59" s="46">
        <f>DSUM($B$37:$Y$38,Q$37,$C$48:$D59)</f>
        <v>1.0308137041902574</v>
      </c>
      <c r="R59" s="46">
        <f>DSUM($B$37:$Y$38,R$37,$C$48:$D59)</f>
        <v>0.83122943491558798</v>
      </c>
      <c r="S59" s="46">
        <f>DSUM($B$37:$Y$38,S$37,$C$48:$D59)</f>
        <v>0.67019979789787432</v>
      </c>
      <c r="T59" s="46">
        <f>DSUM($B$37:$Y$38,T$37,$C$48:$D59)</f>
        <v>0.54029912001802238</v>
      </c>
      <c r="U59" s="46">
        <f>DSUM($B$37:$Y$38,U$37,$C$48:$D59)</f>
        <v>3.7132812815711103E-3</v>
      </c>
      <c r="V59" s="46">
        <f>DSUM($B$37:$Y$38,V$37,$C$48:$D59)</f>
        <v>1.33611524032263E-3</v>
      </c>
      <c r="W59" s="46">
        <f>DSUM($B$37:$Y$38,W$37,$C$48:$D59)</f>
        <v>4.5886319887576362E-4</v>
      </c>
      <c r="X59" s="46">
        <f>DSUM($B$37:$Y$38,X$37,$C$48:$D59)</f>
        <v>1.5072338327451977E-4</v>
      </c>
      <c r="Y59" s="46">
        <f>DSUM($B$37:$Y$38,Y$37,$C$48:$D59)</f>
        <v>52.659243873038555</v>
      </c>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row>
    <row r="60" spans="2:79">
      <c r="B60" s="20" t="s">
        <v>67</v>
      </c>
      <c r="C60" s="122" t="s">
        <v>290</v>
      </c>
      <c r="D60" s="122" t="s">
        <v>291</v>
      </c>
      <c r="E60" s="46">
        <f>DSUM($B$37:$Y$38,E$37,$C$48:$D60)</f>
        <v>4.8887090898741743</v>
      </c>
      <c r="F60" s="46">
        <f>DSUM($B$37:$Y$38,F$37,$C$48:$D60)</f>
        <v>4.9397483984458326</v>
      </c>
      <c r="G60" s="46">
        <f>DSUM($B$37:$Y$38,G$37,$C$48:$D60)</f>
        <v>4.9910378972429088</v>
      </c>
      <c r="H60" s="46">
        <f>DSUM($B$37:$Y$38,H$37,$C$48:$D60)</f>
        <v>5.04186960523674</v>
      </c>
      <c r="I60" s="46">
        <f>DSUM($B$37:$Y$38,I$37,$C$48:$D60)</f>
        <v>5.0919564156298787</v>
      </c>
      <c r="J60" s="46">
        <f>DSUM($B$37:$Y$38,J$37,$C$48:$D60)</f>
        <v>4.626989367405602</v>
      </c>
      <c r="K60" s="46">
        <f>DSUM($B$37:$Y$38,K$37,$C$48:$D60)</f>
        <v>3.736268633656358</v>
      </c>
      <c r="L60" s="46">
        <f>DSUM($B$37:$Y$38,L$37,$C$48:$D60)</f>
        <v>3.0161974769118562</v>
      </c>
      <c r="M60" s="46">
        <f>DSUM($B$37:$Y$38,M$37,$C$48:$D60)</f>
        <v>2.4342816676668222</v>
      </c>
      <c r="N60" s="46">
        <f>DSUM($B$37:$Y$38,N$37,$C$48:$D60)</f>
        <v>1.9641965962312125</v>
      </c>
      <c r="O60" s="46">
        <f>DSUM($B$37:$Y$38,O$37,$C$48:$D60)</f>
        <v>1.5845876121976739</v>
      </c>
      <c r="P60" s="46">
        <f>DSUM($B$37:$Y$38,P$37,$C$48:$D60)</f>
        <v>1.2781420452954229</v>
      </c>
      <c r="Q60" s="46">
        <f>DSUM($B$37:$Y$38,Q$37,$C$48:$D60)</f>
        <v>1.0308137041902574</v>
      </c>
      <c r="R60" s="46">
        <f>DSUM($B$37:$Y$38,R$37,$C$48:$D60)</f>
        <v>0.83122943491558798</v>
      </c>
      <c r="S60" s="46">
        <f>DSUM($B$37:$Y$38,S$37,$C$48:$D60)</f>
        <v>0.67019979789787432</v>
      </c>
      <c r="T60" s="46">
        <f>DSUM($B$37:$Y$38,T$37,$C$48:$D60)</f>
        <v>0.54029912001802238</v>
      </c>
      <c r="U60" s="46">
        <f>DSUM($B$37:$Y$38,U$37,$C$48:$D60)</f>
        <v>3.7132812815711103E-3</v>
      </c>
      <c r="V60" s="46">
        <f>DSUM($B$37:$Y$38,V$37,$C$48:$D60)</f>
        <v>1.33611524032263E-3</v>
      </c>
      <c r="W60" s="46">
        <f>DSUM($B$37:$Y$38,W$37,$C$48:$D60)</f>
        <v>4.5886319887576362E-4</v>
      </c>
      <c r="X60" s="46">
        <f>DSUM($B$37:$Y$38,X$37,$C$48:$D60)</f>
        <v>1.5072338327451977E-4</v>
      </c>
      <c r="Y60" s="46">
        <f>DSUM($B$37:$Y$38,Y$37,$C$48:$D60)</f>
        <v>52.659243873038555</v>
      </c>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row>
    <row r="61" spans="2:79">
      <c r="B61" s="20" t="s">
        <v>68</v>
      </c>
      <c r="C61" s="122" t="s">
        <v>292</v>
      </c>
      <c r="D61" s="122" t="s">
        <v>293</v>
      </c>
      <c r="E61" s="46">
        <f>DSUM($B$37:$Y$38,E$37,$C$48:$D61)</f>
        <v>4.8887090898741743</v>
      </c>
      <c r="F61" s="46">
        <f>DSUM($B$37:$Y$38,F$37,$C$48:$D61)</f>
        <v>4.9397483984458326</v>
      </c>
      <c r="G61" s="46">
        <f>DSUM($B$37:$Y$38,G$37,$C$48:$D61)</f>
        <v>4.9910378972429088</v>
      </c>
      <c r="H61" s="46">
        <f>DSUM($B$37:$Y$38,H$37,$C$48:$D61)</f>
        <v>5.04186960523674</v>
      </c>
      <c r="I61" s="46">
        <f>DSUM($B$37:$Y$38,I$37,$C$48:$D61)</f>
        <v>5.0919564156298787</v>
      </c>
      <c r="J61" s="46">
        <f>DSUM($B$37:$Y$38,J$37,$C$48:$D61)</f>
        <v>4.626989367405602</v>
      </c>
      <c r="K61" s="46">
        <f>DSUM($B$37:$Y$38,K$37,$C$48:$D61)</f>
        <v>3.736268633656358</v>
      </c>
      <c r="L61" s="46">
        <f>DSUM($B$37:$Y$38,L$37,$C$48:$D61)</f>
        <v>3.0161974769118562</v>
      </c>
      <c r="M61" s="46">
        <f>DSUM($B$37:$Y$38,M$37,$C$48:$D61)</f>
        <v>2.4342816676668222</v>
      </c>
      <c r="N61" s="46">
        <f>DSUM($B$37:$Y$38,N$37,$C$48:$D61)</f>
        <v>1.9641965962312125</v>
      </c>
      <c r="O61" s="46">
        <f>DSUM($B$37:$Y$38,O$37,$C$48:$D61)</f>
        <v>1.5845876121976739</v>
      </c>
      <c r="P61" s="46">
        <f>DSUM($B$37:$Y$38,P$37,$C$48:$D61)</f>
        <v>1.2781420452954229</v>
      </c>
      <c r="Q61" s="46">
        <f>DSUM($B$37:$Y$38,Q$37,$C$48:$D61)</f>
        <v>1.0308137041902574</v>
      </c>
      <c r="R61" s="46">
        <f>DSUM($B$37:$Y$38,R$37,$C$48:$D61)</f>
        <v>0.83122943491558798</v>
      </c>
      <c r="S61" s="46">
        <f>DSUM($B$37:$Y$38,S$37,$C$48:$D61)</f>
        <v>0.67019979789787432</v>
      </c>
      <c r="T61" s="46">
        <f>DSUM($B$37:$Y$38,T$37,$C$48:$D61)</f>
        <v>0.54029912001802238</v>
      </c>
      <c r="U61" s="46">
        <f>DSUM($B$37:$Y$38,U$37,$C$48:$D61)</f>
        <v>3.7132812815711103E-3</v>
      </c>
      <c r="V61" s="46">
        <f>DSUM($B$37:$Y$38,V$37,$C$48:$D61)</f>
        <v>1.33611524032263E-3</v>
      </c>
      <c r="W61" s="46">
        <f>DSUM($B$37:$Y$38,W$37,$C$48:$D61)</f>
        <v>4.5886319887576362E-4</v>
      </c>
      <c r="X61" s="46">
        <f>DSUM($B$37:$Y$38,X$37,$C$48:$D61)</f>
        <v>1.5072338327451977E-4</v>
      </c>
      <c r="Y61" s="46">
        <f>DSUM($B$37:$Y$38,Y$37,$C$48:$D61)</f>
        <v>52.659243873038555</v>
      </c>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row>
    <row r="62" spans="2:79">
      <c r="B62" s="20" t="s">
        <v>69</v>
      </c>
      <c r="C62" s="122" t="s">
        <v>294</v>
      </c>
      <c r="D62" s="122" t="s">
        <v>295</v>
      </c>
      <c r="E62" s="46">
        <f>DSUM($B$37:$Y$38,E$37,$C$48:$D62)</f>
        <v>4.8887090898741743</v>
      </c>
      <c r="F62" s="46">
        <f>DSUM($B$37:$Y$38,F$37,$C$48:$D62)</f>
        <v>4.9397483984458326</v>
      </c>
      <c r="G62" s="46">
        <f>DSUM($B$37:$Y$38,G$37,$C$48:$D62)</f>
        <v>4.9910378972429088</v>
      </c>
      <c r="H62" s="46">
        <f>DSUM($B$37:$Y$38,H$37,$C$48:$D62)</f>
        <v>5.04186960523674</v>
      </c>
      <c r="I62" s="46">
        <f>DSUM($B$37:$Y$38,I$37,$C$48:$D62)</f>
        <v>5.0919564156298787</v>
      </c>
      <c r="J62" s="46">
        <f>DSUM($B$37:$Y$38,J$37,$C$48:$D62)</f>
        <v>4.626989367405602</v>
      </c>
      <c r="K62" s="46">
        <f>DSUM($B$37:$Y$38,K$37,$C$48:$D62)</f>
        <v>3.736268633656358</v>
      </c>
      <c r="L62" s="46">
        <f>DSUM($B$37:$Y$38,L$37,$C$48:$D62)</f>
        <v>3.0161974769118562</v>
      </c>
      <c r="M62" s="46">
        <f>DSUM($B$37:$Y$38,M$37,$C$48:$D62)</f>
        <v>2.4342816676668222</v>
      </c>
      <c r="N62" s="46">
        <f>DSUM($B$37:$Y$38,N$37,$C$48:$D62)</f>
        <v>1.9641965962312125</v>
      </c>
      <c r="O62" s="46">
        <f>DSUM($B$37:$Y$38,O$37,$C$48:$D62)</f>
        <v>1.5845876121976739</v>
      </c>
      <c r="P62" s="46">
        <f>DSUM($B$37:$Y$38,P$37,$C$48:$D62)</f>
        <v>1.2781420452954229</v>
      </c>
      <c r="Q62" s="46">
        <f>DSUM($B$37:$Y$38,Q$37,$C$48:$D62)</f>
        <v>1.0308137041902574</v>
      </c>
      <c r="R62" s="46">
        <f>DSUM($B$37:$Y$38,R$37,$C$48:$D62)</f>
        <v>0.83122943491558798</v>
      </c>
      <c r="S62" s="46">
        <f>DSUM($B$37:$Y$38,S$37,$C$48:$D62)</f>
        <v>0.67019979789787432</v>
      </c>
      <c r="T62" s="46">
        <f>DSUM($B$37:$Y$38,T$37,$C$48:$D62)</f>
        <v>0.54029912001802238</v>
      </c>
      <c r="U62" s="46">
        <f>DSUM($B$37:$Y$38,U$37,$C$48:$D62)</f>
        <v>3.7132812815711103E-3</v>
      </c>
      <c r="V62" s="46">
        <f>DSUM($B$37:$Y$38,V$37,$C$48:$D62)</f>
        <v>1.33611524032263E-3</v>
      </c>
      <c r="W62" s="46">
        <f>DSUM($B$37:$Y$38,W$37,$C$48:$D62)</f>
        <v>4.5886319887576362E-4</v>
      </c>
      <c r="X62" s="46">
        <f>DSUM($B$37:$Y$38,X$37,$C$48:$D62)</f>
        <v>1.5072338327451977E-4</v>
      </c>
      <c r="Y62" s="46">
        <f>DSUM($B$37:$Y$38,Y$37,$C$48:$D62)</f>
        <v>52.659243873038555</v>
      </c>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row>
    <row r="63" spans="2:79">
      <c r="B63" s="20" t="s">
        <v>70</v>
      </c>
      <c r="C63" s="122" t="s">
        <v>296</v>
      </c>
      <c r="D63" s="122" t="s">
        <v>297</v>
      </c>
      <c r="E63" s="46">
        <f>DSUM($B$37:$Y$38,E$37,$C$48:$D63)</f>
        <v>4.8887090898741743</v>
      </c>
      <c r="F63" s="46">
        <f>DSUM($B$37:$Y$38,F$37,$C$48:$D63)</f>
        <v>4.9397483984458326</v>
      </c>
      <c r="G63" s="46">
        <f>DSUM($B$37:$Y$38,G$37,$C$48:$D63)</f>
        <v>4.9910378972429088</v>
      </c>
      <c r="H63" s="46">
        <f>DSUM($B$37:$Y$38,H$37,$C$48:$D63)</f>
        <v>5.04186960523674</v>
      </c>
      <c r="I63" s="46">
        <f>DSUM($B$37:$Y$38,I$37,$C$48:$D63)</f>
        <v>5.0919564156298787</v>
      </c>
      <c r="J63" s="46">
        <f>DSUM($B$37:$Y$38,J$37,$C$48:$D63)</f>
        <v>4.626989367405602</v>
      </c>
      <c r="K63" s="46">
        <f>DSUM($B$37:$Y$38,K$37,$C$48:$D63)</f>
        <v>3.736268633656358</v>
      </c>
      <c r="L63" s="46">
        <f>DSUM($B$37:$Y$38,L$37,$C$48:$D63)</f>
        <v>3.0161974769118562</v>
      </c>
      <c r="M63" s="46">
        <f>DSUM($B$37:$Y$38,M$37,$C$48:$D63)</f>
        <v>2.4342816676668222</v>
      </c>
      <c r="N63" s="46">
        <f>DSUM($B$37:$Y$38,N$37,$C$48:$D63)</f>
        <v>1.9641965962312125</v>
      </c>
      <c r="O63" s="46">
        <f>DSUM($B$37:$Y$38,O$37,$C$48:$D63)</f>
        <v>1.5845876121976739</v>
      </c>
      <c r="P63" s="46">
        <f>DSUM($B$37:$Y$38,P$37,$C$48:$D63)</f>
        <v>1.2781420452954229</v>
      </c>
      <c r="Q63" s="46">
        <f>DSUM($B$37:$Y$38,Q$37,$C$48:$D63)</f>
        <v>1.0308137041902574</v>
      </c>
      <c r="R63" s="46">
        <f>DSUM($B$37:$Y$38,R$37,$C$48:$D63)</f>
        <v>0.83122943491558798</v>
      </c>
      <c r="S63" s="46">
        <f>DSUM($B$37:$Y$38,S$37,$C$48:$D63)</f>
        <v>0.67019979789787432</v>
      </c>
      <c r="T63" s="46">
        <f>DSUM($B$37:$Y$38,T$37,$C$48:$D63)</f>
        <v>0.54029912001802238</v>
      </c>
      <c r="U63" s="46">
        <f>DSUM($B$37:$Y$38,U$37,$C$48:$D63)</f>
        <v>3.7132812815711103E-3</v>
      </c>
      <c r="V63" s="46">
        <f>DSUM($B$37:$Y$38,V$37,$C$48:$D63)</f>
        <v>1.33611524032263E-3</v>
      </c>
      <c r="W63" s="46">
        <f>DSUM($B$37:$Y$38,W$37,$C$48:$D63)</f>
        <v>4.5886319887576362E-4</v>
      </c>
      <c r="X63" s="46">
        <f>DSUM($B$37:$Y$38,X$37,$C$48:$D63)</f>
        <v>1.5072338327451977E-4</v>
      </c>
      <c r="Y63" s="46">
        <f>DSUM($B$37:$Y$38,Y$37,$C$48:$D63)</f>
        <v>52.659243873038555</v>
      </c>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row>
    <row r="64" spans="2:79">
      <c r="B64" s="20" t="s">
        <v>71</v>
      </c>
      <c r="C64" s="122" t="s">
        <v>298</v>
      </c>
      <c r="D64" s="122" t="s">
        <v>299</v>
      </c>
      <c r="E64" s="46">
        <f>DSUM($B$37:$Y$38,E$37,$C$48:$D64)</f>
        <v>4.8887090898741743</v>
      </c>
      <c r="F64" s="46">
        <f>DSUM($B$37:$Y$38,F$37,$C$48:$D64)</f>
        <v>4.9397483984458326</v>
      </c>
      <c r="G64" s="46">
        <f>DSUM($B$37:$Y$38,G$37,$C$48:$D64)</f>
        <v>4.9910378972429088</v>
      </c>
      <c r="H64" s="46">
        <f>DSUM($B$37:$Y$38,H$37,$C$48:$D64)</f>
        <v>5.04186960523674</v>
      </c>
      <c r="I64" s="46">
        <f>DSUM($B$37:$Y$38,I$37,$C$48:$D64)</f>
        <v>5.0919564156298787</v>
      </c>
      <c r="J64" s="46">
        <f>DSUM($B$37:$Y$38,J$37,$C$48:$D64)</f>
        <v>4.626989367405602</v>
      </c>
      <c r="K64" s="46">
        <f>DSUM($B$37:$Y$38,K$37,$C$48:$D64)</f>
        <v>3.736268633656358</v>
      </c>
      <c r="L64" s="46">
        <f>DSUM($B$37:$Y$38,L$37,$C$48:$D64)</f>
        <v>3.0161974769118562</v>
      </c>
      <c r="M64" s="46">
        <f>DSUM($B$37:$Y$38,M$37,$C$48:$D64)</f>
        <v>2.4342816676668222</v>
      </c>
      <c r="N64" s="46">
        <f>DSUM($B$37:$Y$38,N$37,$C$48:$D64)</f>
        <v>1.9641965962312125</v>
      </c>
      <c r="O64" s="46">
        <f>DSUM($B$37:$Y$38,O$37,$C$48:$D64)</f>
        <v>1.5845876121976739</v>
      </c>
      <c r="P64" s="46">
        <f>DSUM($B$37:$Y$38,P$37,$C$48:$D64)</f>
        <v>1.2781420452954229</v>
      </c>
      <c r="Q64" s="46">
        <f>DSUM($B$37:$Y$38,Q$37,$C$48:$D64)</f>
        <v>1.0308137041902574</v>
      </c>
      <c r="R64" s="46">
        <f>DSUM($B$37:$Y$38,R$37,$C$48:$D64)</f>
        <v>0.83122943491558798</v>
      </c>
      <c r="S64" s="46">
        <f>DSUM($B$37:$Y$38,S$37,$C$48:$D64)</f>
        <v>0.67019979789787432</v>
      </c>
      <c r="T64" s="46">
        <f>DSUM($B$37:$Y$38,T$37,$C$48:$D64)</f>
        <v>0.54029912001802238</v>
      </c>
      <c r="U64" s="46">
        <f>DSUM($B$37:$Y$38,U$37,$C$48:$D64)</f>
        <v>3.7132812815711103E-3</v>
      </c>
      <c r="V64" s="46">
        <f>DSUM($B$37:$Y$38,V$37,$C$48:$D64)</f>
        <v>1.33611524032263E-3</v>
      </c>
      <c r="W64" s="46">
        <f>DSUM($B$37:$Y$38,W$37,$C$48:$D64)</f>
        <v>4.5886319887576362E-4</v>
      </c>
      <c r="X64" s="46">
        <f>DSUM($B$37:$Y$38,X$37,$C$48:$D64)</f>
        <v>1.5072338327451977E-4</v>
      </c>
      <c r="Y64" s="46">
        <f>DSUM($B$37:$Y$38,Y$37,$C$48:$D64)</f>
        <v>52.659243873038555</v>
      </c>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row>
    <row r="65" spans="2:79">
      <c r="B65" s="20" t="s">
        <v>72</v>
      </c>
      <c r="C65" s="122" t="s">
        <v>300</v>
      </c>
      <c r="D65" s="122" t="s">
        <v>301</v>
      </c>
      <c r="E65" s="46">
        <f>DSUM($B$37:$Y$38,E$37,$C$48:$D65)</f>
        <v>4.8887090898741743</v>
      </c>
      <c r="F65" s="46">
        <f>DSUM($B$37:$Y$38,F$37,$C$48:$D65)</f>
        <v>4.9397483984458326</v>
      </c>
      <c r="G65" s="46">
        <f>DSUM($B$37:$Y$38,G$37,$C$48:$D65)</f>
        <v>4.9910378972429088</v>
      </c>
      <c r="H65" s="46">
        <f>DSUM($B$37:$Y$38,H$37,$C$48:$D65)</f>
        <v>5.04186960523674</v>
      </c>
      <c r="I65" s="46">
        <f>DSUM($B$37:$Y$38,I$37,$C$48:$D65)</f>
        <v>5.0919564156298787</v>
      </c>
      <c r="J65" s="46">
        <f>DSUM($B$37:$Y$38,J$37,$C$48:$D65)</f>
        <v>4.626989367405602</v>
      </c>
      <c r="K65" s="46">
        <f>DSUM($B$37:$Y$38,K$37,$C$48:$D65)</f>
        <v>3.736268633656358</v>
      </c>
      <c r="L65" s="46">
        <f>DSUM($B$37:$Y$38,L$37,$C$48:$D65)</f>
        <v>3.0161974769118562</v>
      </c>
      <c r="M65" s="46">
        <f>DSUM($B$37:$Y$38,M$37,$C$48:$D65)</f>
        <v>2.4342816676668222</v>
      </c>
      <c r="N65" s="46">
        <f>DSUM($B$37:$Y$38,N$37,$C$48:$D65)</f>
        <v>1.9641965962312125</v>
      </c>
      <c r="O65" s="46">
        <f>DSUM($B$37:$Y$38,O$37,$C$48:$D65)</f>
        <v>1.5845876121976739</v>
      </c>
      <c r="P65" s="46">
        <f>DSUM($B$37:$Y$38,P$37,$C$48:$D65)</f>
        <v>1.2781420452954229</v>
      </c>
      <c r="Q65" s="46">
        <f>DSUM($B$37:$Y$38,Q$37,$C$48:$D65)</f>
        <v>1.0308137041902574</v>
      </c>
      <c r="R65" s="46">
        <f>DSUM($B$37:$Y$38,R$37,$C$48:$D65)</f>
        <v>0.83122943491558798</v>
      </c>
      <c r="S65" s="46">
        <f>DSUM($B$37:$Y$38,S$37,$C$48:$D65)</f>
        <v>0.67019979789787432</v>
      </c>
      <c r="T65" s="46">
        <f>DSUM($B$37:$Y$38,T$37,$C$48:$D65)</f>
        <v>0.54029912001802238</v>
      </c>
      <c r="U65" s="46">
        <f>DSUM($B$37:$Y$38,U$37,$C$48:$D65)</f>
        <v>3.7132812815711103E-3</v>
      </c>
      <c r="V65" s="46">
        <f>DSUM($B$37:$Y$38,V$37,$C$48:$D65)</f>
        <v>1.33611524032263E-3</v>
      </c>
      <c r="W65" s="46">
        <f>DSUM($B$37:$Y$38,W$37,$C$48:$D65)</f>
        <v>4.5886319887576362E-4</v>
      </c>
      <c r="X65" s="46">
        <f>DSUM($B$37:$Y$38,X$37,$C$48:$D65)</f>
        <v>1.5072338327451977E-4</v>
      </c>
      <c r="Y65" s="46">
        <f>DSUM($B$37:$Y$38,Y$37,$C$48:$D65)</f>
        <v>52.659243873038555</v>
      </c>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row>
    <row r="66" spans="2:79">
      <c r="B66" s="20" t="s">
        <v>73</v>
      </c>
      <c r="C66" s="122" t="s">
        <v>302</v>
      </c>
      <c r="D66" s="122" t="s">
        <v>303</v>
      </c>
      <c r="E66" s="46">
        <f>DSUM($B$37:$Y$38,E$37,$C$48:$D66)</f>
        <v>4.8887090898741743</v>
      </c>
      <c r="F66" s="46">
        <f>DSUM($B$37:$Y$38,F$37,$C$48:$D66)</f>
        <v>4.9397483984458326</v>
      </c>
      <c r="G66" s="46">
        <f>DSUM($B$37:$Y$38,G$37,$C$48:$D66)</f>
        <v>4.9910378972429088</v>
      </c>
      <c r="H66" s="46">
        <f>DSUM($B$37:$Y$38,H$37,$C$48:$D66)</f>
        <v>5.04186960523674</v>
      </c>
      <c r="I66" s="46">
        <f>DSUM($B$37:$Y$38,I$37,$C$48:$D66)</f>
        <v>5.0919564156298787</v>
      </c>
      <c r="J66" s="46">
        <f>DSUM($B$37:$Y$38,J$37,$C$48:$D66)</f>
        <v>4.626989367405602</v>
      </c>
      <c r="K66" s="46">
        <f>DSUM($B$37:$Y$38,K$37,$C$48:$D66)</f>
        <v>3.736268633656358</v>
      </c>
      <c r="L66" s="46">
        <f>DSUM($B$37:$Y$38,L$37,$C$48:$D66)</f>
        <v>3.0161974769118562</v>
      </c>
      <c r="M66" s="46">
        <f>DSUM($B$37:$Y$38,M$37,$C$48:$D66)</f>
        <v>2.4342816676668222</v>
      </c>
      <c r="N66" s="46">
        <f>DSUM($B$37:$Y$38,N$37,$C$48:$D66)</f>
        <v>1.9641965962312125</v>
      </c>
      <c r="O66" s="46">
        <f>DSUM($B$37:$Y$38,O$37,$C$48:$D66)</f>
        <v>1.5845876121976739</v>
      </c>
      <c r="P66" s="46">
        <f>DSUM($B$37:$Y$38,P$37,$C$48:$D66)</f>
        <v>1.2781420452954229</v>
      </c>
      <c r="Q66" s="46">
        <f>DSUM($B$37:$Y$38,Q$37,$C$48:$D66)</f>
        <v>1.0308137041902574</v>
      </c>
      <c r="R66" s="46">
        <f>DSUM($B$37:$Y$38,R$37,$C$48:$D66)</f>
        <v>0.83122943491558798</v>
      </c>
      <c r="S66" s="46">
        <f>DSUM($B$37:$Y$38,S$37,$C$48:$D66)</f>
        <v>0.67019979789787432</v>
      </c>
      <c r="T66" s="46">
        <f>DSUM($B$37:$Y$38,T$37,$C$48:$D66)</f>
        <v>0.54029912001802238</v>
      </c>
      <c r="U66" s="46">
        <f>DSUM($B$37:$Y$38,U$37,$C$48:$D66)</f>
        <v>3.7132812815711103E-3</v>
      </c>
      <c r="V66" s="46">
        <f>DSUM($B$37:$Y$38,V$37,$C$48:$D66)</f>
        <v>1.33611524032263E-3</v>
      </c>
      <c r="W66" s="46">
        <f>DSUM($B$37:$Y$38,W$37,$C$48:$D66)</f>
        <v>4.5886319887576362E-4</v>
      </c>
      <c r="X66" s="46">
        <f>DSUM($B$37:$Y$38,X$37,$C$48:$D66)</f>
        <v>1.5072338327451977E-4</v>
      </c>
      <c r="Y66" s="46">
        <f>DSUM($B$37:$Y$38,Y$37,$C$48:$D66)</f>
        <v>52.659243873038555</v>
      </c>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row>
    <row r="67" spans="2:79">
      <c r="B67" s="20" t="s">
        <v>74</v>
      </c>
      <c r="C67" s="122" t="s">
        <v>304</v>
      </c>
      <c r="D67" s="122" t="s">
        <v>305</v>
      </c>
      <c r="E67" s="46">
        <f>DSUM($B$37:$Y$38,E$37,$C$48:$D67)</f>
        <v>4.8887090898741743</v>
      </c>
      <c r="F67" s="46">
        <f>DSUM($B$37:$Y$38,F$37,$C$48:$D67)</f>
        <v>4.9397483984458326</v>
      </c>
      <c r="G67" s="46">
        <f>DSUM($B$37:$Y$38,G$37,$C$48:$D67)</f>
        <v>4.9910378972429088</v>
      </c>
      <c r="H67" s="46">
        <f>DSUM($B$37:$Y$38,H$37,$C$48:$D67)</f>
        <v>5.04186960523674</v>
      </c>
      <c r="I67" s="46">
        <f>DSUM($B$37:$Y$38,I$37,$C$48:$D67)</f>
        <v>5.0919564156298787</v>
      </c>
      <c r="J67" s="46">
        <f>DSUM($B$37:$Y$38,J$37,$C$48:$D67)</f>
        <v>4.626989367405602</v>
      </c>
      <c r="K67" s="46">
        <f>DSUM($B$37:$Y$38,K$37,$C$48:$D67)</f>
        <v>3.736268633656358</v>
      </c>
      <c r="L67" s="46">
        <f>DSUM($B$37:$Y$38,L$37,$C$48:$D67)</f>
        <v>3.0161974769118562</v>
      </c>
      <c r="M67" s="46">
        <f>DSUM($B$37:$Y$38,M$37,$C$48:$D67)</f>
        <v>2.4342816676668222</v>
      </c>
      <c r="N67" s="46">
        <f>DSUM($B$37:$Y$38,N$37,$C$48:$D67)</f>
        <v>1.9641965962312125</v>
      </c>
      <c r="O67" s="46">
        <f>DSUM($B$37:$Y$38,O$37,$C$48:$D67)</f>
        <v>1.5845876121976739</v>
      </c>
      <c r="P67" s="46">
        <f>DSUM($B$37:$Y$38,P$37,$C$48:$D67)</f>
        <v>1.2781420452954229</v>
      </c>
      <c r="Q67" s="46">
        <f>DSUM($B$37:$Y$38,Q$37,$C$48:$D67)</f>
        <v>1.0308137041902574</v>
      </c>
      <c r="R67" s="46">
        <f>DSUM($B$37:$Y$38,R$37,$C$48:$D67)</f>
        <v>0.83122943491558798</v>
      </c>
      <c r="S67" s="46">
        <f>DSUM($B$37:$Y$38,S$37,$C$48:$D67)</f>
        <v>0.67019979789787432</v>
      </c>
      <c r="T67" s="46">
        <f>DSUM($B$37:$Y$38,T$37,$C$48:$D67)</f>
        <v>0.54029912001802238</v>
      </c>
      <c r="U67" s="46">
        <f>DSUM($B$37:$Y$38,U$37,$C$48:$D67)</f>
        <v>3.7132812815711103E-3</v>
      </c>
      <c r="V67" s="46">
        <f>DSUM($B$37:$Y$38,V$37,$C$48:$D67)</f>
        <v>1.33611524032263E-3</v>
      </c>
      <c r="W67" s="46">
        <f>DSUM($B$37:$Y$38,W$37,$C$48:$D67)</f>
        <v>4.5886319887576362E-4</v>
      </c>
      <c r="X67" s="46">
        <f>DSUM($B$37:$Y$38,X$37,$C$48:$D67)</f>
        <v>1.5072338327451977E-4</v>
      </c>
      <c r="Y67" s="46">
        <f>DSUM($B$37:$Y$38,Y$37,$C$48:$D67)</f>
        <v>52.659243873038555</v>
      </c>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row>
    <row r="68" spans="2:79">
      <c r="B68" s="20" t="s">
        <v>75</v>
      </c>
      <c r="C68" s="122" t="s">
        <v>306</v>
      </c>
      <c r="D68" s="122" t="s">
        <v>307</v>
      </c>
      <c r="E68" s="46">
        <f>DSUM($B$37:$Y$38,E$37,$C$48:$D68)</f>
        <v>4.8887090898741743</v>
      </c>
      <c r="F68" s="46">
        <f>DSUM($B$37:$Y$38,F$37,$C$48:$D68)</f>
        <v>4.9397483984458326</v>
      </c>
      <c r="G68" s="46">
        <f>DSUM($B$37:$Y$38,G$37,$C$48:$D68)</f>
        <v>4.9910378972429088</v>
      </c>
      <c r="H68" s="46">
        <f>DSUM($B$37:$Y$38,H$37,$C$48:$D68)</f>
        <v>5.04186960523674</v>
      </c>
      <c r="I68" s="46">
        <f>DSUM($B$37:$Y$38,I$37,$C$48:$D68)</f>
        <v>5.0919564156298787</v>
      </c>
      <c r="J68" s="46">
        <f>DSUM($B$37:$Y$38,J$37,$C$48:$D68)</f>
        <v>4.626989367405602</v>
      </c>
      <c r="K68" s="46">
        <f>DSUM($B$37:$Y$38,K$37,$C$48:$D68)</f>
        <v>3.736268633656358</v>
      </c>
      <c r="L68" s="46">
        <f>DSUM($B$37:$Y$38,L$37,$C$48:$D68)</f>
        <v>3.0161974769118562</v>
      </c>
      <c r="M68" s="46">
        <f>DSUM($B$37:$Y$38,M$37,$C$48:$D68)</f>
        <v>2.4342816676668222</v>
      </c>
      <c r="N68" s="46">
        <f>DSUM($B$37:$Y$38,N$37,$C$48:$D68)</f>
        <v>1.9641965962312125</v>
      </c>
      <c r="O68" s="46">
        <f>DSUM($B$37:$Y$38,O$37,$C$48:$D68)</f>
        <v>1.5845876121976739</v>
      </c>
      <c r="P68" s="46">
        <f>DSUM($B$37:$Y$38,P$37,$C$48:$D68)</f>
        <v>1.2781420452954229</v>
      </c>
      <c r="Q68" s="46">
        <f>DSUM($B$37:$Y$38,Q$37,$C$48:$D68)</f>
        <v>1.0308137041902574</v>
      </c>
      <c r="R68" s="46">
        <f>DSUM($B$37:$Y$38,R$37,$C$48:$D68)</f>
        <v>0.83122943491558798</v>
      </c>
      <c r="S68" s="46">
        <f>DSUM($B$37:$Y$38,S$37,$C$48:$D68)</f>
        <v>0.67019979789787432</v>
      </c>
      <c r="T68" s="46">
        <f>DSUM($B$37:$Y$38,T$37,$C$48:$D68)</f>
        <v>0.54029912001802238</v>
      </c>
      <c r="U68" s="46">
        <f>DSUM($B$37:$Y$38,U$37,$C$48:$D68)</f>
        <v>3.7132812815711103E-3</v>
      </c>
      <c r="V68" s="46">
        <f>DSUM($B$37:$Y$38,V$37,$C$48:$D68)</f>
        <v>1.33611524032263E-3</v>
      </c>
      <c r="W68" s="46">
        <f>DSUM($B$37:$Y$38,W$37,$C$48:$D68)</f>
        <v>4.5886319887576362E-4</v>
      </c>
      <c r="X68" s="46">
        <f>DSUM($B$37:$Y$38,X$37,$C$48:$D68)</f>
        <v>1.5072338327451977E-4</v>
      </c>
      <c r="Y68" s="46">
        <f>DSUM($B$37:$Y$38,Y$37,$C$48:$D68)</f>
        <v>52.659243873038555</v>
      </c>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row>
    <row r="69" spans="2:79">
      <c r="B69" s="20" t="s">
        <v>76</v>
      </c>
      <c r="C69" s="122" t="s">
        <v>308</v>
      </c>
      <c r="D69" s="122" t="s">
        <v>309</v>
      </c>
      <c r="E69" s="46">
        <f>DSUM($B$37:$Y$38,E$37,$C$48:$D69)</f>
        <v>4.8887090898741743</v>
      </c>
      <c r="F69" s="46">
        <f>DSUM($B$37:$Y$38,F$37,$C$48:$D69)</f>
        <v>4.9397483984458326</v>
      </c>
      <c r="G69" s="46">
        <f>DSUM($B$37:$Y$38,G$37,$C$48:$D69)</f>
        <v>4.9910378972429088</v>
      </c>
      <c r="H69" s="46">
        <f>DSUM($B$37:$Y$38,H$37,$C$48:$D69)</f>
        <v>5.04186960523674</v>
      </c>
      <c r="I69" s="46">
        <f>DSUM($B$37:$Y$38,I$37,$C$48:$D69)</f>
        <v>5.0919564156298787</v>
      </c>
      <c r="J69" s="46">
        <f>DSUM($B$37:$Y$38,J$37,$C$48:$D69)</f>
        <v>4.626989367405602</v>
      </c>
      <c r="K69" s="46">
        <f>DSUM($B$37:$Y$38,K$37,$C$48:$D69)</f>
        <v>3.736268633656358</v>
      </c>
      <c r="L69" s="46">
        <f>DSUM($B$37:$Y$38,L$37,$C$48:$D69)</f>
        <v>3.0161974769118562</v>
      </c>
      <c r="M69" s="46">
        <f>DSUM($B$37:$Y$38,M$37,$C$48:$D69)</f>
        <v>2.4342816676668222</v>
      </c>
      <c r="N69" s="46">
        <f>DSUM($B$37:$Y$38,N$37,$C$48:$D69)</f>
        <v>1.9641965962312125</v>
      </c>
      <c r="O69" s="46">
        <f>DSUM($B$37:$Y$38,O$37,$C$48:$D69)</f>
        <v>1.5845876121976739</v>
      </c>
      <c r="P69" s="46">
        <f>DSUM($B$37:$Y$38,P$37,$C$48:$D69)</f>
        <v>1.2781420452954229</v>
      </c>
      <c r="Q69" s="46">
        <f>DSUM($B$37:$Y$38,Q$37,$C$48:$D69)</f>
        <v>1.0308137041902574</v>
      </c>
      <c r="R69" s="46">
        <f>DSUM($B$37:$Y$38,R$37,$C$48:$D69)</f>
        <v>0.83122943491558798</v>
      </c>
      <c r="S69" s="46">
        <f>DSUM($B$37:$Y$38,S$37,$C$48:$D69)</f>
        <v>0.67019979789787432</v>
      </c>
      <c r="T69" s="46">
        <f>DSUM($B$37:$Y$38,T$37,$C$48:$D69)</f>
        <v>0.54029912001802238</v>
      </c>
      <c r="U69" s="46">
        <f>DSUM($B$37:$Y$38,U$37,$C$48:$D69)</f>
        <v>3.7132812815711103E-3</v>
      </c>
      <c r="V69" s="46">
        <f>DSUM($B$37:$Y$38,V$37,$C$48:$D69)</f>
        <v>1.33611524032263E-3</v>
      </c>
      <c r="W69" s="46">
        <f>DSUM($B$37:$Y$38,W$37,$C$48:$D69)</f>
        <v>4.5886319887576362E-4</v>
      </c>
      <c r="X69" s="46">
        <f>DSUM($B$37:$Y$38,X$37,$C$48:$D69)</f>
        <v>1.5072338327451977E-4</v>
      </c>
      <c r="Y69" s="46">
        <f>DSUM($B$37:$Y$38,Y$37,$C$48:$D69)</f>
        <v>52.659243873038555</v>
      </c>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row>
    <row r="70" spans="2:79">
      <c r="B70" s="20" t="s">
        <v>341</v>
      </c>
      <c r="C70" s="122" t="s">
        <v>310</v>
      </c>
      <c r="D70" s="122" t="s">
        <v>342</v>
      </c>
      <c r="E70" s="46">
        <f>DSUM($B$37:$Y$38,E$37,$C$48:$D70)</f>
        <v>4.8887090898741743</v>
      </c>
      <c r="F70" s="46">
        <f>DSUM($B$37:$Y$38,F$37,$C$48:$D70)</f>
        <v>4.9397483984458326</v>
      </c>
      <c r="G70" s="46">
        <f>DSUM($B$37:$Y$38,G$37,$C$48:$D70)</f>
        <v>4.9910378972429088</v>
      </c>
      <c r="H70" s="46">
        <f>DSUM($B$37:$Y$38,H$37,$C$48:$D70)</f>
        <v>5.04186960523674</v>
      </c>
      <c r="I70" s="46">
        <f>DSUM($B$37:$Y$38,I$37,$C$48:$D70)</f>
        <v>5.0919564156298787</v>
      </c>
      <c r="J70" s="46">
        <f>DSUM($B$37:$Y$38,J$37,$C$48:$D70)</f>
        <v>4.626989367405602</v>
      </c>
      <c r="K70" s="46">
        <f>DSUM($B$37:$Y$38,K$37,$C$48:$D70)</f>
        <v>3.736268633656358</v>
      </c>
      <c r="L70" s="46">
        <f>DSUM($B$37:$Y$38,L$37,$C$48:$D70)</f>
        <v>3.0161974769118562</v>
      </c>
      <c r="M70" s="46">
        <f>DSUM($B$37:$Y$38,M$37,$C$48:$D70)</f>
        <v>2.4342816676668222</v>
      </c>
      <c r="N70" s="46">
        <f>DSUM($B$37:$Y$38,N$37,$C$48:$D70)</f>
        <v>1.9641965962312125</v>
      </c>
      <c r="O70" s="46">
        <f>DSUM($B$37:$Y$38,O$37,$C$48:$D70)</f>
        <v>1.5845876121976739</v>
      </c>
      <c r="P70" s="46">
        <f>DSUM($B$37:$Y$38,P$37,$C$48:$D70)</f>
        <v>1.2781420452954229</v>
      </c>
      <c r="Q70" s="46">
        <f>DSUM($B$37:$Y$38,Q$37,$C$48:$D70)</f>
        <v>1.0308137041902574</v>
      </c>
      <c r="R70" s="46">
        <f>DSUM($B$37:$Y$38,R$37,$C$48:$D70)</f>
        <v>0.83122943491558798</v>
      </c>
      <c r="S70" s="46">
        <f>DSUM($B$37:$Y$38,S$37,$C$48:$D70)</f>
        <v>0.67019979789787432</v>
      </c>
      <c r="T70" s="46">
        <f>DSUM($B$37:$Y$38,T$37,$C$48:$D70)</f>
        <v>0.54029912001802238</v>
      </c>
      <c r="U70" s="46">
        <f>DSUM($B$37:$Y$38,U$37,$C$48:$D70)</f>
        <v>3.7132812815711103E-3</v>
      </c>
      <c r="V70" s="46">
        <f>DSUM($B$37:$Y$38,V$37,$C$48:$D70)</f>
        <v>1.33611524032263E-3</v>
      </c>
      <c r="W70" s="46">
        <f>DSUM($B$37:$Y$38,W$37,$C$48:$D70)</f>
        <v>4.5886319887576362E-4</v>
      </c>
      <c r="X70" s="46">
        <f>DSUM($B$37:$Y$38,X$37,$C$48:$D70)</f>
        <v>1.5072338327451977E-4</v>
      </c>
      <c r="Y70" s="46">
        <f>DSUM($B$37:$Y$38,Y$37,$C$48:$D70)</f>
        <v>52.659243873038555</v>
      </c>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row>
    <row r="71" spans="2:79">
      <c r="B71" s="20" t="s">
        <v>343</v>
      </c>
      <c r="C71" s="122" t="s">
        <v>344</v>
      </c>
      <c r="D71" s="122" t="s">
        <v>345</v>
      </c>
      <c r="E71" s="46">
        <f>DSUM($B$37:$Y$38,E$37,$C$48:$D71)</f>
        <v>4.8887090898741743</v>
      </c>
      <c r="F71" s="46">
        <f>DSUM($B$37:$Y$38,F$37,$C$48:$D71)</f>
        <v>4.9397483984458326</v>
      </c>
      <c r="G71" s="46">
        <f>DSUM($B$37:$Y$38,G$37,$C$48:$D71)</f>
        <v>4.9910378972429088</v>
      </c>
      <c r="H71" s="46">
        <f>DSUM($B$37:$Y$38,H$37,$C$48:$D71)</f>
        <v>5.04186960523674</v>
      </c>
      <c r="I71" s="46">
        <f>DSUM($B$37:$Y$38,I$37,$C$48:$D71)</f>
        <v>5.0919564156298787</v>
      </c>
      <c r="J71" s="46">
        <f>DSUM($B$37:$Y$38,J$37,$C$48:$D71)</f>
        <v>4.626989367405602</v>
      </c>
      <c r="K71" s="46">
        <f>DSUM($B$37:$Y$38,K$37,$C$48:$D71)</f>
        <v>3.736268633656358</v>
      </c>
      <c r="L71" s="46">
        <f>DSUM($B$37:$Y$38,L$37,$C$48:$D71)</f>
        <v>3.0161974769118562</v>
      </c>
      <c r="M71" s="46">
        <f>DSUM($B$37:$Y$38,M$37,$C$48:$D71)</f>
        <v>2.4342816676668222</v>
      </c>
      <c r="N71" s="46">
        <f>DSUM($B$37:$Y$38,N$37,$C$48:$D71)</f>
        <v>1.9641965962312125</v>
      </c>
      <c r="O71" s="46">
        <f>DSUM($B$37:$Y$38,O$37,$C$48:$D71)</f>
        <v>1.5845876121976739</v>
      </c>
      <c r="P71" s="46">
        <f>DSUM($B$37:$Y$38,P$37,$C$48:$D71)</f>
        <v>1.2781420452954229</v>
      </c>
      <c r="Q71" s="46">
        <f>DSUM($B$37:$Y$38,Q$37,$C$48:$D71)</f>
        <v>1.0308137041902574</v>
      </c>
      <c r="R71" s="46">
        <f>DSUM($B$37:$Y$38,R$37,$C$48:$D71)</f>
        <v>0.83122943491558798</v>
      </c>
      <c r="S71" s="46">
        <f>DSUM($B$37:$Y$38,S$37,$C$48:$D71)</f>
        <v>0.67019979789787432</v>
      </c>
      <c r="T71" s="46">
        <f>DSUM($B$37:$Y$38,T$37,$C$48:$D71)</f>
        <v>0.54029912001802238</v>
      </c>
      <c r="U71" s="46">
        <f>DSUM($B$37:$Y$38,U$37,$C$48:$D71)</f>
        <v>3.7132812815711103E-3</v>
      </c>
      <c r="V71" s="46">
        <f>DSUM($B$37:$Y$38,V$37,$C$48:$D71)</f>
        <v>1.33611524032263E-3</v>
      </c>
      <c r="W71" s="46">
        <f>DSUM($B$37:$Y$38,W$37,$C$48:$D71)</f>
        <v>4.5886319887576362E-4</v>
      </c>
      <c r="X71" s="46">
        <f>DSUM($B$37:$Y$38,X$37,$C$48:$D71)</f>
        <v>1.5072338327451977E-4</v>
      </c>
      <c r="Y71" s="46">
        <f>DSUM($B$37:$Y$38,Y$37,$C$48:$D71)</f>
        <v>52.659243873038555</v>
      </c>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row>
    <row r="72" spans="2:79">
      <c r="B72" s="20" t="s">
        <v>346</v>
      </c>
      <c r="C72" s="122" t="s">
        <v>347</v>
      </c>
      <c r="D72" s="122" t="s">
        <v>348</v>
      </c>
      <c r="E72" s="46">
        <f>DSUM($B$37:$Y$38,E$37,$C$48:$D72)</f>
        <v>4.8887090898741743</v>
      </c>
      <c r="F72" s="46">
        <f>DSUM($B$37:$Y$38,F$37,$C$48:$D72)</f>
        <v>4.9397483984458326</v>
      </c>
      <c r="G72" s="46">
        <f>DSUM($B$37:$Y$38,G$37,$C$48:$D72)</f>
        <v>4.9910378972429088</v>
      </c>
      <c r="H72" s="46">
        <f>DSUM($B$37:$Y$38,H$37,$C$48:$D72)</f>
        <v>5.04186960523674</v>
      </c>
      <c r="I72" s="46">
        <f>DSUM($B$37:$Y$38,I$37,$C$48:$D72)</f>
        <v>5.0919564156298787</v>
      </c>
      <c r="J72" s="46">
        <f>DSUM($B$37:$Y$38,J$37,$C$48:$D72)</f>
        <v>4.626989367405602</v>
      </c>
      <c r="K72" s="46">
        <f>DSUM($B$37:$Y$38,K$37,$C$48:$D72)</f>
        <v>3.736268633656358</v>
      </c>
      <c r="L72" s="46">
        <f>DSUM($B$37:$Y$38,L$37,$C$48:$D72)</f>
        <v>3.0161974769118562</v>
      </c>
      <c r="M72" s="46">
        <f>DSUM($B$37:$Y$38,M$37,$C$48:$D72)</f>
        <v>2.4342816676668222</v>
      </c>
      <c r="N72" s="46">
        <f>DSUM($B$37:$Y$38,N$37,$C$48:$D72)</f>
        <v>1.9641965962312125</v>
      </c>
      <c r="O72" s="46">
        <f>DSUM($B$37:$Y$38,O$37,$C$48:$D72)</f>
        <v>1.5845876121976739</v>
      </c>
      <c r="P72" s="46">
        <f>DSUM($B$37:$Y$38,P$37,$C$48:$D72)</f>
        <v>1.2781420452954229</v>
      </c>
      <c r="Q72" s="46">
        <f>DSUM($B$37:$Y$38,Q$37,$C$48:$D72)</f>
        <v>1.0308137041902574</v>
      </c>
      <c r="R72" s="46">
        <f>DSUM($B$37:$Y$38,R$37,$C$48:$D72)</f>
        <v>0.83122943491558798</v>
      </c>
      <c r="S72" s="46">
        <f>DSUM($B$37:$Y$38,S$37,$C$48:$D72)</f>
        <v>0.67019979789787432</v>
      </c>
      <c r="T72" s="46">
        <f>DSUM($B$37:$Y$38,T$37,$C$48:$D72)</f>
        <v>0.54029912001802238</v>
      </c>
      <c r="U72" s="46">
        <f>DSUM($B$37:$Y$38,U$37,$C$48:$D72)</f>
        <v>3.7132812815711103E-3</v>
      </c>
      <c r="V72" s="46">
        <f>DSUM($B$37:$Y$38,V$37,$C$48:$D72)</f>
        <v>1.33611524032263E-3</v>
      </c>
      <c r="W72" s="46">
        <f>DSUM($B$37:$Y$38,W$37,$C$48:$D72)</f>
        <v>4.5886319887576362E-4</v>
      </c>
      <c r="X72" s="46">
        <f>DSUM($B$37:$Y$38,X$37,$C$48:$D72)</f>
        <v>1.5072338327451977E-4</v>
      </c>
      <c r="Y72" s="46">
        <f>DSUM($B$37:$Y$38,Y$37,$C$48:$D72)</f>
        <v>52.659243873038555</v>
      </c>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row>
    <row r="73" spans="2:79">
      <c r="B73" s="20" t="s">
        <v>349</v>
      </c>
      <c r="C73" s="122" t="s">
        <v>350</v>
      </c>
      <c r="D73" s="122" t="s">
        <v>351</v>
      </c>
      <c r="E73" s="46">
        <f>DSUM($B$37:$Y$38,E$37,$C$48:$D73)</f>
        <v>4.8887090898741743</v>
      </c>
      <c r="F73" s="46">
        <f>DSUM($B$37:$Y$38,F$37,$C$48:$D73)</f>
        <v>4.9397483984458326</v>
      </c>
      <c r="G73" s="46">
        <f>DSUM($B$37:$Y$38,G$37,$C$48:$D73)</f>
        <v>4.9910378972429088</v>
      </c>
      <c r="H73" s="46">
        <f>DSUM($B$37:$Y$38,H$37,$C$48:$D73)</f>
        <v>5.04186960523674</v>
      </c>
      <c r="I73" s="46">
        <f>DSUM($B$37:$Y$38,I$37,$C$48:$D73)</f>
        <v>5.0919564156298787</v>
      </c>
      <c r="J73" s="46">
        <f>DSUM($B$37:$Y$38,J$37,$C$48:$D73)</f>
        <v>4.626989367405602</v>
      </c>
      <c r="K73" s="46">
        <f>DSUM($B$37:$Y$38,K$37,$C$48:$D73)</f>
        <v>3.736268633656358</v>
      </c>
      <c r="L73" s="46">
        <f>DSUM($B$37:$Y$38,L$37,$C$48:$D73)</f>
        <v>3.0161974769118562</v>
      </c>
      <c r="M73" s="46">
        <f>DSUM($B$37:$Y$38,M$37,$C$48:$D73)</f>
        <v>2.4342816676668222</v>
      </c>
      <c r="N73" s="46">
        <f>DSUM($B$37:$Y$38,N$37,$C$48:$D73)</f>
        <v>1.9641965962312125</v>
      </c>
      <c r="O73" s="46">
        <f>DSUM($B$37:$Y$38,O$37,$C$48:$D73)</f>
        <v>1.5845876121976739</v>
      </c>
      <c r="P73" s="46">
        <f>DSUM($B$37:$Y$38,P$37,$C$48:$D73)</f>
        <v>1.2781420452954229</v>
      </c>
      <c r="Q73" s="46">
        <f>DSUM($B$37:$Y$38,Q$37,$C$48:$D73)</f>
        <v>1.0308137041902574</v>
      </c>
      <c r="R73" s="46">
        <f>DSUM($B$37:$Y$38,R$37,$C$48:$D73)</f>
        <v>0.83122943491558798</v>
      </c>
      <c r="S73" s="46">
        <f>DSUM($B$37:$Y$38,S$37,$C$48:$D73)</f>
        <v>0.67019979789787432</v>
      </c>
      <c r="T73" s="46">
        <f>DSUM($B$37:$Y$38,T$37,$C$48:$D73)</f>
        <v>0.54029912001802238</v>
      </c>
      <c r="U73" s="46">
        <f>DSUM($B$37:$Y$38,U$37,$C$48:$D73)</f>
        <v>3.7132812815711103E-3</v>
      </c>
      <c r="V73" s="46">
        <f>DSUM($B$37:$Y$38,V$37,$C$48:$D73)</f>
        <v>1.33611524032263E-3</v>
      </c>
      <c r="W73" s="46">
        <f>DSUM($B$37:$Y$38,W$37,$C$48:$D73)</f>
        <v>4.5886319887576362E-4</v>
      </c>
      <c r="X73" s="46">
        <f>DSUM($B$37:$Y$38,X$37,$C$48:$D73)</f>
        <v>1.5072338327451977E-4</v>
      </c>
      <c r="Y73" s="46">
        <f>DSUM($B$37:$Y$38,Y$37,$C$48:$D73)</f>
        <v>52.659243873038555</v>
      </c>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row>
    <row r="74" spans="2:79">
      <c r="B74" s="20" t="s">
        <v>352</v>
      </c>
      <c r="C74" s="122" t="s">
        <v>353</v>
      </c>
      <c r="D74" s="122" t="s">
        <v>354</v>
      </c>
      <c r="E74" s="46">
        <f>DSUM($B$37:$Y$38,E$37,$C$48:$D74)</f>
        <v>4.8887090898741743</v>
      </c>
      <c r="F74" s="46">
        <f>DSUM($B$37:$Y$38,F$37,$C$48:$D74)</f>
        <v>4.9397483984458326</v>
      </c>
      <c r="G74" s="46">
        <f>DSUM($B$37:$Y$38,G$37,$C$48:$D74)</f>
        <v>4.9910378972429088</v>
      </c>
      <c r="H74" s="46">
        <f>DSUM($B$37:$Y$38,H$37,$C$48:$D74)</f>
        <v>5.04186960523674</v>
      </c>
      <c r="I74" s="46">
        <f>DSUM($B$37:$Y$38,I$37,$C$48:$D74)</f>
        <v>5.0919564156298787</v>
      </c>
      <c r="J74" s="46">
        <f>DSUM($B$37:$Y$38,J$37,$C$48:$D74)</f>
        <v>4.626989367405602</v>
      </c>
      <c r="K74" s="46">
        <f>DSUM($B$37:$Y$38,K$37,$C$48:$D74)</f>
        <v>3.736268633656358</v>
      </c>
      <c r="L74" s="46">
        <f>DSUM($B$37:$Y$38,L$37,$C$48:$D74)</f>
        <v>3.0161974769118562</v>
      </c>
      <c r="M74" s="46">
        <f>DSUM($B$37:$Y$38,M$37,$C$48:$D74)</f>
        <v>2.4342816676668222</v>
      </c>
      <c r="N74" s="46">
        <f>DSUM($B$37:$Y$38,N$37,$C$48:$D74)</f>
        <v>1.9641965962312125</v>
      </c>
      <c r="O74" s="46">
        <f>DSUM($B$37:$Y$38,O$37,$C$48:$D74)</f>
        <v>1.5845876121976739</v>
      </c>
      <c r="P74" s="46">
        <f>DSUM($B$37:$Y$38,P$37,$C$48:$D74)</f>
        <v>1.2781420452954229</v>
      </c>
      <c r="Q74" s="46">
        <f>DSUM($B$37:$Y$38,Q$37,$C$48:$D74)</f>
        <v>1.0308137041902574</v>
      </c>
      <c r="R74" s="46">
        <f>DSUM($B$37:$Y$38,R$37,$C$48:$D74)</f>
        <v>0.83122943491558798</v>
      </c>
      <c r="S74" s="46">
        <f>DSUM($B$37:$Y$38,S$37,$C$48:$D74)</f>
        <v>0.67019979789787432</v>
      </c>
      <c r="T74" s="46">
        <f>DSUM($B$37:$Y$38,T$37,$C$48:$D74)</f>
        <v>0.54029912001802238</v>
      </c>
      <c r="U74" s="46">
        <f>DSUM($B$37:$Y$38,U$37,$C$48:$D74)</f>
        <v>3.7132812815711103E-3</v>
      </c>
      <c r="V74" s="46">
        <f>DSUM($B$37:$Y$38,V$37,$C$48:$D74)</f>
        <v>1.33611524032263E-3</v>
      </c>
      <c r="W74" s="46">
        <f>DSUM($B$37:$Y$38,W$37,$C$48:$D74)</f>
        <v>4.5886319887576362E-4</v>
      </c>
      <c r="X74" s="46">
        <f>DSUM($B$37:$Y$38,X$37,$C$48:$D74)</f>
        <v>1.5072338327451977E-4</v>
      </c>
      <c r="Y74" s="46">
        <f>DSUM($B$37:$Y$38,Y$37,$C$48:$D74)</f>
        <v>52.659243873038555</v>
      </c>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row>
    <row r="75" spans="2:79">
      <c r="B75" s="20" t="s">
        <v>355</v>
      </c>
      <c r="C75" s="122" t="s">
        <v>356</v>
      </c>
      <c r="D75" s="122" t="s">
        <v>357</v>
      </c>
      <c r="E75" s="46">
        <f>DSUM($B$37:$Y$38,E$37,$C$48:$D75)</f>
        <v>4.8887090898741743</v>
      </c>
      <c r="F75" s="46">
        <f>DSUM($B$37:$Y$38,F$37,$C$48:$D75)</f>
        <v>4.9397483984458326</v>
      </c>
      <c r="G75" s="46">
        <f>DSUM($B$37:$Y$38,G$37,$C$48:$D75)</f>
        <v>4.9910378972429088</v>
      </c>
      <c r="H75" s="46">
        <f>DSUM($B$37:$Y$38,H$37,$C$48:$D75)</f>
        <v>5.04186960523674</v>
      </c>
      <c r="I75" s="46">
        <f>DSUM($B$37:$Y$38,I$37,$C$48:$D75)</f>
        <v>5.0919564156298787</v>
      </c>
      <c r="J75" s="46">
        <f>DSUM($B$37:$Y$38,J$37,$C$48:$D75)</f>
        <v>4.626989367405602</v>
      </c>
      <c r="K75" s="46">
        <f>DSUM($B$37:$Y$38,K$37,$C$48:$D75)</f>
        <v>3.736268633656358</v>
      </c>
      <c r="L75" s="46">
        <f>DSUM($B$37:$Y$38,L$37,$C$48:$D75)</f>
        <v>3.0161974769118562</v>
      </c>
      <c r="M75" s="46">
        <f>DSUM($B$37:$Y$38,M$37,$C$48:$D75)</f>
        <v>2.4342816676668222</v>
      </c>
      <c r="N75" s="46">
        <f>DSUM($B$37:$Y$38,N$37,$C$48:$D75)</f>
        <v>1.9641965962312125</v>
      </c>
      <c r="O75" s="46">
        <f>DSUM($B$37:$Y$38,O$37,$C$48:$D75)</f>
        <v>1.5845876121976739</v>
      </c>
      <c r="P75" s="46">
        <f>DSUM($B$37:$Y$38,P$37,$C$48:$D75)</f>
        <v>1.2781420452954229</v>
      </c>
      <c r="Q75" s="46">
        <f>DSUM($B$37:$Y$38,Q$37,$C$48:$D75)</f>
        <v>1.0308137041902574</v>
      </c>
      <c r="R75" s="46">
        <f>DSUM($B$37:$Y$38,R$37,$C$48:$D75)</f>
        <v>0.83122943491558798</v>
      </c>
      <c r="S75" s="46">
        <f>DSUM($B$37:$Y$38,S$37,$C$48:$D75)</f>
        <v>0.67019979789787432</v>
      </c>
      <c r="T75" s="46">
        <f>DSUM($B$37:$Y$38,T$37,$C$48:$D75)</f>
        <v>0.54029912001802238</v>
      </c>
      <c r="U75" s="46">
        <f>DSUM($B$37:$Y$38,U$37,$C$48:$D75)</f>
        <v>3.7132812815711103E-3</v>
      </c>
      <c r="V75" s="46">
        <f>DSUM($B$37:$Y$38,V$37,$C$48:$D75)</f>
        <v>1.33611524032263E-3</v>
      </c>
      <c r="W75" s="46">
        <f>DSUM($B$37:$Y$38,W$37,$C$48:$D75)</f>
        <v>4.5886319887576362E-4</v>
      </c>
      <c r="X75" s="46">
        <f>DSUM($B$37:$Y$38,X$37,$C$48:$D75)</f>
        <v>1.5072338327451977E-4</v>
      </c>
      <c r="Y75" s="46">
        <f>DSUM($B$37:$Y$38,Y$37,$C$48:$D75)</f>
        <v>52.659243873038555</v>
      </c>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row>
    <row r="76" spans="2:79">
      <c r="B76" s="20" t="s">
        <v>358</v>
      </c>
      <c r="C76" s="122" t="s">
        <v>359</v>
      </c>
      <c r="D76" s="122" t="s">
        <v>360</v>
      </c>
      <c r="E76" s="46">
        <f>DSUM($B$37:$Y$38,E$37,$C$48:$D76)</f>
        <v>4.8887090898741743</v>
      </c>
      <c r="F76" s="46">
        <f>DSUM($B$37:$Y$38,F$37,$C$48:$D76)</f>
        <v>4.9397483984458326</v>
      </c>
      <c r="G76" s="46">
        <f>DSUM($B$37:$Y$38,G$37,$C$48:$D76)</f>
        <v>4.9910378972429088</v>
      </c>
      <c r="H76" s="46">
        <f>DSUM($B$37:$Y$38,H$37,$C$48:$D76)</f>
        <v>5.04186960523674</v>
      </c>
      <c r="I76" s="46">
        <f>DSUM($B$37:$Y$38,I$37,$C$48:$D76)</f>
        <v>5.0919564156298787</v>
      </c>
      <c r="J76" s="46">
        <f>DSUM($B$37:$Y$38,J$37,$C$48:$D76)</f>
        <v>4.626989367405602</v>
      </c>
      <c r="K76" s="46">
        <f>DSUM($B$37:$Y$38,K$37,$C$48:$D76)</f>
        <v>3.736268633656358</v>
      </c>
      <c r="L76" s="46">
        <f>DSUM($B$37:$Y$38,L$37,$C$48:$D76)</f>
        <v>3.0161974769118562</v>
      </c>
      <c r="M76" s="46">
        <f>DSUM($B$37:$Y$38,M$37,$C$48:$D76)</f>
        <v>2.4342816676668222</v>
      </c>
      <c r="N76" s="46">
        <f>DSUM($B$37:$Y$38,N$37,$C$48:$D76)</f>
        <v>1.9641965962312125</v>
      </c>
      <c r="O76" s="46">
        <f>DSUM($B$37:$Y$38,O$37,$C$48:$D76)</f>
        <v>1.5845876121976739</v>
      </c>
      <c r="P76" s="46">
        <f>DSUM($B$37:$Y$38,P$37,$C$48:$D76)</f>
        <v>1.2781420452954229</v>
      </c>
      <c r="Q76" s="46">
        <f>DSUM($B$37:$Y$38,Q$37,$C$48:$D76)</f>
        <v>1.0308137041902574</v>
      </c>
      <c r="R76" s="46">
        <f>DSUM($B$37:$Y$38,R$37,$C$48:$D76)</f>
        <v>0.83122943491558798</v>
      </c>
      <c r="S76" s="46">
        <f>DSUM($B$37:$Y$38,S$37,$C$48:$D76)</f>
        <v>0.67019979789787432</v>
      </c>
      <c r="T76" s="46">
        <f>DSUM($B$37:$Y$38,T$37,$C$48:$D76)</f>
        <v>0.54029912001802238</v>
      </c>
      <c r="U76" s="46">
        <f>DSUM($B$37:$Y$38,U$37,$C$48:$D76)</f>
        <v>3.7132812815711103E-3</v>
      </c>
      <c r="V76" s="46">
        <f>DSUM($B$37:$Y$38,V$37,$C$48:$D76)</f>
        <v>1.33611524032263E-3</v>
      </c>
      <c r="W76" s="46">
        <f>DSUM($B$37:$Y$38,W$37,$C$48:$D76)</f>
        <v>4.5886319887576362E-4</v>
      </c>
      <c r="X76" s="46">
        <f>DSUM($B$37:$Y$38,X$37,$C$48:$D76)</f>
        <v>1.5072338327451977E-4</v>
      </c>
      <c r="Y76" s="46">
        <f>DSUM($B$37:$Y$38,Y$37,$C$48:$D76)</f>
        <v>52.659243873038555</v>
      </c>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row>
    <row r="77" spans="2:79">
      <c r="B77" s="20" t="s">
        <v>361</v>
      </c>
      <c r="C77" s="122" t="s">
        <v>362</v>
      </c>
      <c r="D77" s="122" t="s">
        <v>363</v>
      </c>
      <c r="E77" s="46">
        <f>DSUM($B$37:$Y$38,E$37,$C$48:$D77)</f>
        <v>4.8887090898741743</v>
      </c>
      <c r="F77" s="46">
        <f>DSUM($B$37:$Y$38,F$37,$C$48:$D77)</f>
        <v>4.9397483984458326</v>
      </c>
      <c r="G77" s="46">
        <f>DSUM($B$37:$Y$38,G$37,$C$48:$D77)</f>
        <v>4.9910378972429088</v>
      </c>
      <c r="H77" s="46">
        <f>DSUM($B$37:$Y$38,H$37,$C$48:$D77)</f>
        <v>5.04186960523674</v>
      </c>
      <c r="I77" s="46">
        <f>DSUM($B$37:$Y$38,I$37,$C$48:$D77)</f>
        <v>5.0919564156298787</v>
      </c>
      <c r="J77" s="46">
        <f>DSUM($B$37:$Y$38,J$37,$C$48:$D77)</f>
        <v>4.626989367405602</v>
      </c>
      <c r="K77" s="46">
        <f>DSUM($B$37:$Y$38,K$37,$C$48:$D77)</f>
        <v>3.736268633656358</v>
      </c>
      <c r="L77" s="46">
        <f>DSUM($B$37:$Y$38,L$37,$C$48:$D77)</f>
        <v>3.0161974769118562</v>
      </c>
      <c r="M77" s="46">
        <f>DSUM($B$37:$Y$38,M$37,$C$48:$D77)</f>
        <v>2.4342816676668222</v>
      </c>
      <c r="N77" s="46">
        <f>DSUM($B$37:$Y$38,N$37,$C$48:$D77)</f>
        <v>1.9641965962312125</v>
      </c>
      <c r="O77" s="46">
        <f>DSUM($B$37:$Y$38,O$37,$C$48:$D77)</f>
        <v>1.5845876121976739</v>
      </c>
      <c r="P77" s="46">
        <f>DSUM($B$37:$Y$38,P$37,$C$48:$D77)</f>
        <v>1.2781420452954229</v>
      </c>
      <c r="Q77" s="46">
        <f>DSUM($B$37:$Y$38,Q$37,$C$48:$D77)</f>
        <v>1.0308137041902574</v>
      </c>
      <c r="R77" s="46">
        <f>DSUM($B$37:$Y$38,R$37,$C$48:$D77)</f>
        <v>0.83122943491558798</v>
      </c>
      <c r="S77" s="46">
        <f>DSUM($B$37:$Y$38,S$37,$C$48:$D77)</f>
        <v>0.67019979789787432</v>
      </c>
      <c r="T77" s="46">
        <f>DSUM($B$37:$Y$38,T$37,$C$48:$D77)</f>
        <v>0.54029912001802238</v>
      </c>
      <c r="U77" s="46">
        <f>DSUM($B$37:$Y$38,U$37,$C$48:$D77)</f>
        <v>3.7132812815711103E-3</v>
      </c>
      <c r="V77" s="46">
        <f>DSUM($B$37:$Y$38,V$37,$C$48:$D77)</f>
        <v>1.33611524032263E-3</v>
      </c>
      <c r="W77" s="46">
        <f>DSUM($B$37:$Y$38,W$37,$C$48:$D77)</f>
        <v>4.5886319887576362E-4</v>
      </c>
      <c r="X77" s="46">
        <f>DSUM($B$37:$Y$38,X$37,$C$48:$D77)</f>
        <v>1.5072338327451977E-4</v>
      </c>
      <c r="Y77" s="46">
        <f>DSUM($B$37:$Y$38,Y$37,$C$48:$D77)</f>
        <v>52.659243873038555</v>
      </c>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row>
    <row r="78" spans="2:79">
      <c r="B78" s="20" t="s">
        <v>364</v>
      </c>
      <c r="C78" s="122" t="s">
        <v>365</v>
      </c>
      <c r="D78" s="122" t="s">
        <v>366</v>
      </c>
      <c r="E78" s="46">
        <f>DSUM($B$37:$Y$38,E$37,$C$48:$D78)</f>
        <v>4.8887090898741743</v>
      </c>
      <c r="F78" s="46">
        <f>DSUM($B$37:$Y$38,F$37,$C$48:$D78)</f>
        <v>4.9397483984458326</v>
      </c>
      <c r="G78" s="46">
        <f>DSUM($B$37:$Y$38,G$37,$C$48:$D78)</f>
        <v>4.9910378972429088</v>
      </c>
      <c r="H78" s="46">
        <f>DSUM($B$37:$Y$38,H$37,$C$48:$D78)</f>
        <v>5.04186960523674</v>
      </c>
      <c r="I78" s="46">
        <f>DSUM($B$37:$Y$38,I$37,$C$48:$D78)</f>
        <v>5.0919564156298787</v>
      </c>
      <c r="J78" s="46">
        <f>DSUM($B$37:$Y$38,J$37,$C$48:$D78)</f>
        <v>4.626989367405602</v>
      </c>
      <c r="K78" s="46">
        <f>DSUM($B$37:$Y$38,K$37,$C$48:$D78)</f>
        <v>3.736268633656358</v>
      </c>
      <c r="L78" s="46">
        <f>DSUM($B$37:$Y$38,L$37,$C$48:$D78)</f>
        <v>3.0161974769118562</v>
      </c>
      <c r="M78" s="46">
        <f>DSUM($B$37:$Y$38,M$37,$C$48:$D78)</f>
        <v>2.4342816676668222</v>
      </c>
      <c r="N78" s="46">
        <f>DSUM($B$37:$Y$38,N$37,$C$48:$D78)</f>
        <v>1.9641965962312125</v>
      </c>
      <c r="O78" s="46">
        <f>DSUM($B$37:$Y$38,O$37,$C$48:$D78)</f>
        <v>1.5845876121976739</v>
      </c>
      <c r="P78" s="46">
        <f>DSUM($B$37:$Y$38,P$37,$C$48:$D78)</f>
        <v>1.2781420452954229</v>
      </c>
      <c r="Q78" s="46">
        <f>DSUM($B$37:$Y$38,Q$37,$C$48:$D78)</f>
        <v>1.0308137041902574</v>
      </c>
      <c r="R78" s="46">
        <f>DSUM($B$37:$Y$38,R$37,$C$48:$D78)</f>
        <v>0.83122943491558798</v>
      </c>
      <c r="S78" s="46">
        <f>DSUM($B$37:$Y$38,S$37,$C$48:$D78)</f>
        <v>0.67019979789787432</v>
      </c>
      <c r="T78" s="46">
        <f>DSUM($B$37:$Y$38,T$37,$C$48:$D78)</f>
        <v>0.54029912001802238</v>
      </c>
      <c r="U78" s="46">
        <f>DSUM($B$37:$Y$38,U$37,$C$48:$D78)</f>
        <v>3.7132812815711103E-3</v>
      </c>
      <c r="V78" s="46">
        <f>DSUM($B$37:$Y$38,V$37,$C$48:$D78)</f>
        <v>1.33611524032263E-3</v>
      </c>
      <c r="W78" s="46">
        <f>DSUM($B$37:$Y$38,W$37,$C$48:$D78)</f>
        <v>4.5886319887576362E-4</v>
      </c>
      <c r="X78" s="46">
        <f>DSUM($B$37:$Y$38,X$37,$C$48:$D78)</f>
        <v>1.5072338327451977E-4</v>
      </c>
      <c r="Y78" s="46">
        <f>DSUM($B$37:$Y$38,Y$37,$C$48:$D78)</f>
        <v>52.659243873038555</v>
      </c>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row>
    <row r="79" spans="2:79">
      <c r="B79" s="20" t="s">
        <v>367</v>
      </c>
      <c r="C79" s="122" t="s">
        <v>368</v>
      </c>
      <c r="D79" s="122" t="s">
        <v>369</v>
      </c>
      <c r="E79" s="46">
        <f>DSUM($B$37:$Y$38,E$37,$C$48:$D79)</f>
        <v>4.8887090898741743</v>
      </c>
      <c r="F79" s="46">
        <f>DSUM($B$37:$Y$38,F$37,$C$48:$D79)</f>
        <v>4.9397483984458326</v>
      </c>
      <c r="G79" s="46">
        <f>DSUM($B$37:$Y$38,G$37,$C$48:$D79)</f>
        <v>4.9910378972429088</v>
      </c>
      <c r="H79" s="46">
        <f>DSUM($B$37:$Y$38,H$37,$C$48:$D79)</f>
        <v>5.04186960523674</v>
      </c>
      <c r="I79" s="46">
        <f>DSUM($B$37:$Y$38,I$37,$C$48:$D79)</f>
        <v>5.0919564156298787</v>
      </c>
      <c r="J79" s="46">
        <f>DSUM($B$37:$Y$38,J$37,$C$48:$D79)</f>
        <v>4.626989367405602</v>
      </c>
      <c r="K79" s="46">
        <f>DSUM($B$37:$Y$38,K$37,$C$48:$D79)</f>
        <v>3.736268633656358</v>
      </c>
      <c r="L79" s="46">
        <f>DSUM($B$37:$Y$38,L$37,$C$48:$D79)</f>
        <v>3.0161974769118562</v>
      </c>
      <c r="M79" s="46">
        <f>DSUM($B$37:$Y$38,M$37,$C$48:$D79)</f>
        <v>2.4342816676668222</v>
      </c>
      <c r="N79" s="46">
        <f>DSUM($B$37:$Y$38,N$37,$C$48:$D79)</f>
        <v>1.9641965962312125</v>
      </c>
      <c r="O79" s="46">
        <f>DSUM($B$37:$Y$38,O$37,$C$48:$D79)</f>
        <v>1.5845876121976739</v>
      </c>
      <c r="P79" s="46">
        <f>DSUM($B$37:$Y$38,P$37,$C$48:$D79)</f>
        <v>1.2781420452954229</v>
      </c>
      <c r="Q79" s="46">
        <f>DSUM($B$37:$Y$38,Q$37,$C$48:$D79)</f>
        <v>1.0308137041902574</v>
      </c>
      <c r="R79" s="46">
        <f>DSUM($B$37:$Y$38,R$37,$C$48:$D79)</f>
        <v>0.83122943491558798</v>
      </c>
      <c r="S79" s="46">
        <f>DSUM($B$37:$Y$38,S$37,$C$48:$D79)</f>
        <v>0.67019979789787432</v>
      </c>
      <c r="T79" s="46">
        <f>DSUM($B$37:$Y$38,T$37,$C$48:$D79)</f>
        <v>0.54029912001802238</v>
      </c>
      <c r="U79" s="46">
        <f>DSUM($B$37:$Y$38,U$37,$C$48:$D79)</f>
        <v>3.7132812815711103E-3</v>
      </c>
      <c r="V79" s="46">
        <f>DSUM($B$37:$Y$38,V$37,$C$48:$D79)</f>
        <v>1.33611524032263E-3</v>
      </c>
      <c r="W79" s="46">
        <f>DSUM($B$37:$Y$38,W$37,$C$48:$D79)</f>
        <v>4.5886319887576362E-4</v>
      </c>
      <c r="X79" s="46">
        <f>DSUM($B$37:$Y$38,X$37,$C$48:$D79)</f>
        <v>1.5072338327451977E-4</v>
      </c>
      <c r="Y79" s="46">
        <f>DSUM($B$37:$Y$38,Y$37,$C$48:$D79)</f>
        <v>52.659243873038555</v>
      </c>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row>
    <row r="80" spans="2:79">
      <c r="B80" s="20" t="s">
        <v>370</v>
      </c>
      <c r="C80" s="122" t="s">
        <v>371</v>
      </c>
      <c r="D80" s="122" t="s">
        <v>372</v>
      </c>
      <c r="E80" s="46">
        <f>DSUM($B$37:$Y$38,E$37,$C$48:$D80)</f>
        <v>4.8887090898741743</v>
      </c>
      <c r="F80" s="46">
        <f>DSUM($B$37:$Y$38,F$37,$C$48:$D80)</f>
        <v>4.9397483984458326</v>
      </c>
      <c r="G80" s="46">
        <f>DSUM($B$37:$Y$38,G$37,$C$48:$D80)</f>
        <v>4.9910378972429088</v>
      </c>
      <c r="H80" s="46">
        <f>DSUM($B$37:$Y$38,H$37,$C$48:$D80)</f>
        <v>5.04186960523674</v>
      </c>
      <c r="I80" s="46">
        <f>DSUM($B$37:$Y$38,I$37,$C$48:$D80)</f>
        <v>5.0919564156298787</v>
      </c>
      <c r="J80" s="46">
        <f>DSUM($B$37:$Y$38,J$37,$C$48:$D80)</f>
        <v>4.626989367405602</v>
      </c>
      <c r="K80" s="46">
        <f>DSUM($B$37:$Y$38,K$37,$C$48:$D80)</f>
        <v>3.736268633656358</v>
      </c>
      <c r="L80" s="46">
        <f>DSUM($B$37:$Y$38,L$37,$C$48:$D80)</f>
        <v>3.0161974769118562</v>
      </c>
      <c r="M80" s="46">
        <f>DSUM($B$37:$Y$38,M$37,$C$48:$D80)</f>
        <v>2.4342816676668222</v>
      </c>
      <c r="N80" s="46">
        <f>DSUM($B$37:$Y$38,N$37,$C$48:$D80)</f>
        <v>1.9641965962312125</v>
      </c>
      <c r="O80" s="46">
        <f>DSUM($B$37:$Y$38,O$37,$C$48:$D80)</f>
        <v>1.5845876121976739</v>
      </c>
      <c r="P80" s="46">
        <f>DSUM($B$37:$Y$38,P$37,$C$48:$D80)</f>
        <v>1.2781420452954229</v>
      </c>
      <c r="Q80" s="46">
        <f>DSUM($B$37:$Y$38,Q$37,$C$48:$D80)</f>
        <v>1.0308137041902574</v>
      </c>
      <c r="R80" s="46">
        <f>DSUM($B$37:$Y$38,R$37,$C$48:$D80)</f>
        <v>0.83122943491558798</v>
      </c>
      <c r="S80" s="46">
        <f>DSUM($B$37:$Y$38,S$37,$C$48:$D80)</f>
        <v>0.67019979789787432</v>
      </c>
      <c r="T80" s="46">
        <f>DSUM($B$37:$Y$38,T$37,$C$48:$D80)</f>
        <v>0.54029912001802238</v>
      </c>
      <c r="U80" s="46">
        <f>DSUM($B$37:$Y$38,U$37,$C$48:$D80)</f>
        <v>3.7132812815711103E-3</v>
      </c>
      <c r="V80" s="46">
        <f>DSUM($B$37:$Y$38,V$37,$C$48:$D80)</f>
        <v>1.33611524032263E-3</v>
      </c>
      <c r="W80" s="46">
        <f>DSUM($B$37:$Y$38,W$37,$C$48:$D80)</f>
        <v>4.5886319887576362E-4</v>
      </c>
      <c r="X80" s="46">
        <f>DSUM($B$37:$Y$38,X$37,$C$48:$D80)</f>
        <v>1.5072338327451977E-4</v>
      </c>
      <c r="Y80" s="46">
        <f>DSUM($B$37:$Y$38,Y$37,$C$48:$D80)</f>
        <v>52.659243873038555</v>
      </c>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row>
    <row r="81" spans="1:79">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row>
    <row r="82" spans="1:79">
      <c r="E82" s="123">
        <f>E80</f>
        <v>4.8887090898741743</v>
      </c>
      <c r="F82" s="123">
        <f t="shared" ref="F82:Y82" si="14">F80</f>
        <v>4.9397483984458326</v>
      </c>
      <c r="G82" s="123">
        <f t="shared" si="14"/>
        <v>4.9910378972429088</v>
      </c>
      <c r="H82" s="123">
        <f t="shared" si="14"/>
        <v>5.04186960523674</v>
      </c>
      <c r="I82" s="123">
        <f t="shared" si="14"/>
        <v>5.0919564156298787</v>
      </c>
      <c r="J82" s="123">
        <f t="shared" si="14"/>
        <v>4.626989367405602</v>
      </c>
      <c r="K82" s="123">
        <f t="shared" si="14"/>
        <v>3.736268633656358</v>
      </c>
      <c r="L82" s="123">
        <f t="shared" si="14"/>
        <v>3.0161974769118562</v>
      </c>
      <c r="M82" s="123">
        <f t="shared" si="14"/>
        <v>2.4342816676668222</v>
      </c>
      <c r="N82" s="123">
        <f t="shared" si="14"/>
        <v>1.9641965962312125</v>
      </c>
      <c r="O82" s="123">
        <f t="shared" si="14"/>
        <v>1.5845876121976739</v>
      </c>
      <c r="P82" s="123">
        <f t="shared" si="14"/>
        <v>1.2781420452954229</v>
      </c>
      <c r="Q82" s="123">
        <f t="shared" si="14"/>
        <v>1.0308137041902574</v>
      </c>
      <c r="R82" s="123">
        <f t="shared" si="14"/>
        <v>0.83122943491558798</v>
      </c>
      <c r="S82" s="123">
        <f t="shared" si="14"/>
        <v>0.67019979789787432</v>
      </c>
      <c r="T82" s="123">
        <f t="shared" si="14"/>
        <v>0.54029912001802238</v>
      </c>
      <c r="U82" s="123">
        <f t="shared" si="14"/>
        <v>3.7132812815711103E-3</v>
      </c>
      <c r="V82" s="123">
        <f t="shared" si="14"/>
        <v>1.33611524032263E-3</v>
      </c>
      <c r="W82" s="123">
        <f t="shared" si="14"/>
        <v>4.5886319887576362E-4</v>
      </c>
      <c r="X82" s="123">
        <f t="shared" si="14"/>
        <v>1.5072338327451977E-4</v>
      </c>
      <c r="Y82" s="123">
        <f t="shared" si="14"/>
        <v>52.659243873038555</v>
      </c>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row>
    <row r="83" spans="1:79" ht="15">
      <c r="A83" s="97" t="s">
        <v>311</v>
      </c>
      <c r="B83" s="108"/>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row>
    <row r="84" spans="1:79" ht="15">
      <c r="D84" s="98" t="str">
        <f>C8</f>
        <v>Smart Plug Power Strips-Retro</v>
      </c>
      <c r="E84" s="99">
        <f>E47</f>
        <v>2016</v>
      </c>
      <c r="F84" s="99">
        <f t="shared" ref="F84:Y84" si="15">F47</f>
        <v>2017</v>
      </c>
      <c r="G84" s="99">
        <f t="shared" si="15"/>
        <v>2018</v>
      </c>
      <c r="H84" s="99">
        <f t="shared" si="15"/>
        <v>2019</v>
      </c>
      <c r="I84" s="99">
        <f t="shared" si="15"/>
        <v>2020</v>
      </c>
      <c r="J84" s="99">
        <f t="shared" si="15"/>
        <v>2021</v>
      </c>
      <c r="K84" s="99">
        <f t="shared" si="15"/>
        <v>2022</v>
      </c>
      <c r="L84" s="99">
        <f t="shared" si="15"/>
        <v>2023</v>
      </c>
      <c r="M84" s="99">
        <f t="shared" si="15"/>
        <v>2024</v>
      </c>
      <c r="N84" s="99">
        <f t="shared" si="15"/>
        <v>2025</v>
      </c>
      <c r="O84" s="99">
        <f t="shared" si="15"/>
        <v>2026</v>
      </c>
      <c r="P84" s="99">
        <f t="shared" si="15"/>
        <v>2027</v>
      </c>
      <c r="Q84" s="99">
        <f t="shared" si="15"/>
        <v>2028</v>
      </c>
      <c r="R84" s="99">
        <f t="shared" si="15"/>
        <v>2029</v>
      </c>
      <c r="S84" s="99">
        <f t="shared" si="15"/>
        <v>2030</v>
      </c>
      <c r="T84" s="99">
        <f t="shared" si="15"/>
        <v>2031</v>
      </c>
      <c r="U84" s="99">
        <f t="shared" si="15"/>
        <v>2032</v>
      </c>
      <c r="V84" s="99">
        <f t="shared" si="15"/>
        <v>2033</v>
      </c>
      <c r="W84" s="99">
        <f t="shared" si="15"/>
        <v>2034</v>
      </c>
      <c r="X84" s="99">
        <f t="shared" si="15"/>
        <v>2035</v>
      </c>
      <c r="Y84" s="99" t="str">
        <f t="shared" si="15"/>
        <v>Max</v>
      </c>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row>
    <row r="85" spans="1:79" ht="15">
      <c r="E85" s="100" t="str">
        <f>CONCATENATE("Units_",E$11)</f>
        <v>Units_2016</v>
      </c>
      <c r="F85" s="100" t="str">
        <f t="shared" ref="F85:Y85" si="16">CONCATENATE("Units_",F$11)</f>
        <v>Units_2017</v>
      </c>
      <c r="G85" s="100" t="str">
        <f t="shared" si="16"/>
        <v>Units_2018</v>
      </c>
      <c r="H85" s="100" t="str">
        <f t="shared" si="16"/>
        <v>Units_2019</v>
      </c>
      <c r="I85" s="100" t="str">
        <f t="shared" si="16"/>
        <v>Units_2020</v>
      </c>
      <c r="J85" s="100" t="str">
        <f t="shared" si="16"/>
        <v>Units_2021</v>
      </c>
      <c r="K85" s="100" t="str">
        <f t="shared" si="16"/>
        <v>Units_2022</v>
      </c>
      <c r="L85" s="100" t="str">
        <f t="shared" si="16"/>
        <v>Units_2023</v>
      </c>
      <c r="M85" s="100" t="str">
        <f t="shared" si="16"/>
        <v>Units_2024</v>
      </c>
      <c r="N85" s="100" t="str">
        <f t="shared" si="16"/>
        <v>Units_2025</v>
      </c>
      <c r="O85" s="100" t="str">
        <f t="shared" si="16"/>
        <v>Units_2026</v>
      </c>
      <c r="P85" s="100" t="str">
        <f t="shared" si="16"/>
        <v>Units_2027</v>
      </c>
      <c r="Q85" s="100" t="str">
        <f t="shared" si="16"/>
        <v>Units_2028</v>
      </c>
      <c r="R85" s="100" t="str">
        <f t="shared" si="16"/>
        <v>Units_2029</v>
      </c>
      <c r="S85" s="100" t="str">
        <f t="shared" si="16"/>
        <v>Units_2030</v>
      </c>
      <c r="T85" s="100" t="str">
        <f t="shared" si="16"/>
        <v>Units_2031</v>
      </c>
      <c r="U85" s="100" t="str">
        <f t="shared" si="16"/>
        <v>Units_2032</v>
      </c>
      <c r="V85" s="100" t="str">
        <f t="shared" si="16"/>
        <v>Units_2033</v>
      </c>
      <c r="W85" s="100" t="str">
        <f t="shared" si="16"/>
        <v>Units_2034</v>
      </c>
      <c r="X85" s="100" t="str">
        <f t="shared" si="16"/>
        <v>Units_2035</v>
      </c>
      <c r="Y85" s="100" t="str">
        <f t="shared" si="16"/>
        <v>Units_</v>
      </c>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row>
    <row r="86" spans="1:79">
      <c r="C86" s="20" t="s">
        <v>56</v>
      </c>
      <c r="E86" s="102">
        <f t="shared" ref="E86:Y86" si="17">E49</f>
        <v>0</v>
      </c>
      <c r="F86" s="102">
        <f t="shared" si="17"/>
        <v>0</v>
      </c>
      <c r="G86" s="102">
        <f t="shared" si="17"/>
        <v>0</v>
      </c>
      <c r="H86" s="102">
        <f t="shared" si="17"/>
        <v>0</v>
      </c>
      <c r="I86" s="102">
        <f t="shared" si="17"/>
        <v>0</v>
      </c>
      <c r="J86" s="102">
        <f t="shared" si="17"/>
        <v>0</v>
      </c>
      <c r="K86" s="102">
        <f t="shared" si="17"/>
        <v>0</v>
      </c>
      <c r="L86" s="102">
        <f t="shared" si="17"/>
        <v>0</v>
      </c>
      <c r="M86" s="102">
        <f t="shared" si="17"/>
        <v>0</v>
      </c>
      <c r="N86" s="102">
        <f t="shared" si="17"/>
        <v>0</v>
      </c>
      <c r="O86" s="102">
        <f t="shared" si="17"/>
        <v>0</v>
      </c>
      <c r="P86" s="102">
        <f t="shared" si="17"/>
        <v>0</v>
      </c>
      <c r="Q86" s="102">
        <f t="shared" si="17"/>
        <v>0</v>
      </c>
      <c r="R86" s="102">
        <f t="shared" si="17"/>
        <v>0</v>
      </c>
      <c r="S86" s="102">
        <f t="shared" si="17"/>
        <v>0</v>
      </c>
      <c r="T86" s="102">
        <f t="shared" si="17"/>
        <v>0</v>
      </c>
      <c r="U86" s="102">
        <f t="shared" si="17"/>
        <v>0</v>
      </c>
      <c r="V86" s="102">
        <f t="shared" si="17"/>
        <v>0</v>
      </c>
      <c r="W86" s="102">
        <f t="shared" si="17"/>
        <v>0</v>
      </c>
      <c r="X86" s="102">
        <f t="shared" si="17"/>
        <v>0</v>
      </c>
      <c r="Y86" s="102">
        <f t="shared" si="17"/>
        <v>0</v>
      </c>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row>
    <row r="87" spans="1:79">
      <c r="C87" s="20" t="s">
        <v>57</v>
      </c>
      <c r="E87" s="102">
        <f t="shared" ref="E87:Y99" si="18">E50-E49</f>
        <v>0</v>
      </c>
      <c r="F87" s="102">
        <f t="shared" si="18"/>
        <v>0</v>
      </c>
      <c r="G87" s="102">
        <f t="shared" si="18"/>
        <v>0</v>
      </c>
      <c r="H87" s="102">
        <f t="shared" si="18"/>
        <v>0</v>
      </c>
      <c r="I87" s="102">
        <f t="shared" si="18"/>
        <v>0</v>
      </c>
      <c r="J87" s="102">
        <f t="shared" si="18"/>
        <v>0</v>
      </c>
      <c r="K87" s="102">
        <f t="shared" si="18"/>
        <v>0</v>
      </c>
      <c r="L87" s="102">
        <f t="shared" si="18"/>
        <v>0</v>
      </c>
      <c r="M87" s="102">
        <f t="shared" si="18"/>
        <v>0</v>
      </c>
      <c r="N87" s="102">
        <f t="shared" si="18"/>
        <v>0</v>
      </c>
      <c r="O87" s="102">
        <f t="shared" si="18"/>
        <v>0</v>
      </c>
      <c r="P87" s="102">
        <f t="shared" si="18"/>
        <v>0</v>
      </c>
      <c r="Q87" s="102">
        <f t="shared" si="18"/>
        <v>0</v>
      </c>
      <c r="R87" s="102">
        <f t="shared" si="18"/>
        <v>0</v>
      </c>
      <c r="S87" s="102">
        <f t="shared" si="18"/>
        <v>0</v>
      </c>
      <c r="T87" s="102">
        <f t="shared" si="18"/>
        <v>0</v>
      </c>
      <c r="U87" s="102">
        <f t="shared" si="18"/>
        <v>0</v>
      </c>
      <c r="V87" s="102">
        <f t="shared" si="18"/>
        <v>0</v>
      </c>
      <c r="W87" s="102">
        <f t="shared" si="18"/>
        <v>0</v>
      </c>
      <c r="X87" s="102">
        <f t="shared" si="18"/>
        <v>0</v>
      </c>
      <c r="Y87" s="102">
        <f t="shared" si="18"/>
        <v>0</v>
      </c>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row>
    <row r="88" spans="1:79">
      <c r="C88" s="20" t="s">
        <v>58</v>
      </c>
      <c r="E88" s="102">
        <f t="shared" si="18"/>
        <v>0</v>
      </c>
      <c r="F88" s="102">
        <f t="shared" si="18"/>
        <v>0</v>
      </c>
      <c r="G88" s="102">
        <f t="shared" si="18"/>
        <v>0</v>
      </c>
      <c r="H88" s="102">
        <f t="shared" si="18"/>
        <v>0</v>
      </c>
      <c r="I88" s="102">
        <f t="shared" si="18"/>
        <v>0</v>
      </c>
      <c r="J88" s="102">
        <f t="shared" si="18"/>
        <v>0</v>
      </c>
      <c r="K88" s="102">
        <f t="shared" si="18"/>
        <v>0</v>
      </c>
      <c r="L88" s="102">
        <f t="shared" si="18"/>
        <v>0</v>
      </c>
      <c r="M88" s="102">
        <f t="shared" si="18"/>
        <v>0</v>
      </c>
      <c r="N88" s="102">
        <f t="shared" si="18"/>
        <v>0</v>
      </c>
      <c r="O88" s="102">
        <f t="shared" si="18"/>
        <v>0</v>
      </c>
      <c r="P88" s="102">
        <f t="shared" si="18"/>
        <v>0</v>
      </c>
      <c r="Q88" s="102">
        <f t="shared" si="18"/>
        <v>0</v>
      </c>
      <c r="R88" s="102">
        <f t="shared" si="18"/>
        <v>0</v>
      </c>
      <c r="S88" s="102">
        <f t="shared" si="18"/>
        <v>0</v>
      </c>
      <c r="T88" s="102">
        <f t="shared" si="18"/>
        <v>0</v>
      </c>
      <c r="U88" s="102">
        <f t="shared" si="18"/>
        <v>0</v>
      </c>
      <c r="V88" s="102">
        <f t="shared" si="18"/>
        <v>0</v>
      </c>
      <c r="W88" s="102">
        <f t="shared" si="18"/>
        <v>0</v>
      </c>
      <c r="X88" s="102">
        <f t="shared" si="18"/>
        <v>0</v>
      </c>
      <c r="Y88" s="102">
        <f t="shared" si="18"/>
        <v>0</v>
      </c>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row>
    <row r="89" spans="1:79">
      <c r="C89" s="20" t="s">
        <v>59</v>
      </c>
      <c r="E89" s="102">
        <f t="shared" si="18"/>
        <v>0</v>
      </c>
      <c r="F89" s="102">
        <f t="shared" si="18"/>
        <v>0</v>
      </c>
      <c r="G89" s="102">
        <f t="shared" si="18"/>
        <v>0</v>
      </c>
      <c r="H89" s="102">
        <f t="shared" si="18"/>
        <v>0</v>
      </c>
      <c r="I89" s="102">
        <f t="shared" si="18"/>
        <v>0</v>
      </c>
      <c r="J89" s="102">
        <f t="shared" si="18"/>
        <v>0</v>
      </c>
      <c r="K89" s="102">
        <f t="shared" si="18"/>
        <v>0</v>
      </c>
      <c r="L89" s="102">
        <f t="shared" si="18"/>
        <v>0</v>
      </c>
      <c r="M89" s="102">
        <f t="shared" si="18"/>
        <v>0</v>
      </c>
      <c r="N89" s="102">
        <f t="shared" si="18"/>
        <v>0</v>
      </c>
      <c r="O89" s="102">
        <f t="shared" si="18"/>
        <v>0</v>
      </c>
      <c r="P89" s="102">
        <f t="shared" si="18"/>
        <v>0</v>
      </c>
      <c r="Q89" s="102">
        <f t="shared" si="18"/>
        <v>0</v>
      </c>
      <c r="R89" s="102">
        <f t="shared" si="18"/>
        <v>0</v>
      </c>
      <c r="S89" s="102">
        <f t="shared" si="18"/>
        <v>0</v>
      </c>
      <c r="T89" s="102">
        <f t="shared" si="18"/>
        <v>0</v>
      </c>
      <c r="U89" s="102">
        <f t="shared" si="18"/>
        <v>0</v>
      </c>
      <c r="V89" s="102">
        <f t="shared" si="18"/>
        <v>0</v>
      </c>
      <c r="W89" s="102">
        <f t="shared" si="18"/>
        <v>0</v>
      </c>
      <c r="X89" s="102">
        <f t="shared" si="18"/>
        <v>0</v>
      </c>
      <c r="Y89" s="102">
        <f t="shared" si="18"/>
        <v>0</v>
      </c>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row>
    <row r="90" spans="1:79">
      <c r="C90" s="20" t="s">
        <v>60</v>
      </c>
      <c r="E90" s="102">
        <f t="shared" si="18"/>
        <v>0</v>
      </c>
      <c r="F90" s="102">
        <f t="shared" si="18"/>
        <v>0</v>
      </c>
      <c r="G90" s="102">
        <f t="shared" si="18"/>
        <v>0</v>
      </c>
      <c r="H90" s="102">
        <f t="shared" si="18"/>
        <v>0</v>
      </c>
      <c r="I90" s="102">
        <f t="shared" si="18"/>
        <v>0</v>
      </c>
      <c r="J90" s="102">
        <f t="shared" si="18"/>
        <v>0</v>
      </c>
      <c r="K90" s="102">
        <f t="shared" si="18"/>
        <v>0</v>
      </c>
      <c r="L90" s="102">
        <f t="shared" si="18"/>
        <v>0</v>
      </c>
      <c r="M90" s="102">
        <f t="shared" si="18"/>
        <v>0</v>
      </c>
      <c r="N90" s="102">
        <f t="shared" si="18"/>
        <v>0</v>
      </c>
      <c r="O90" s="102">
        <f t="shared" si="18"/>
        <v>0</v>
      </c>
      <c r="P90" s="102">
        <f t="shared" si="18"/>
        <v>0</v>
      </c>
      <c r="Q90" s="102">
        <f t="shared" si="18"/>
        <v>0</v>
      </c>
      <c r="R90" s="102">
        <f t="shared" si="18"/>
        <v>0</v>
      </c>
      <c r="S90" s="102">
        <f t="shared" si="18"/>
        <v>0</v>
      </c>
      <c r="T90" s="102">
        <f t="shared" si="18"/>
        <v>0</v>
      </c>
      <c r="U90" s="102">
        <f t="shared" si="18"/>
        <v>0</v>
      </c>
      <c r="V90" s="102">
        <f t="shared" si="18"/>
        <v>0</v>
      </c>
      <c r="W90" s="102">
        <f t="shared" si="18"/>
        <v>0</v>
      </c>
      <c r="X90" s="102">
        <f t="shared" si="18"/>
        <v>0</v>
      </c>
      <c r="Y90" s="102">
        <f t="shared" si="18"/>
        <v>0</v>
      </c>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row>
    <row r="91" spans="1:79">
      <c r="C91" s="20" t="s">
        <v>61</v>
      </c>
      <c r="E91" s="102">
        <f t="shared" si="18"/>
        <v>0</v>
      </c>
      <c r="F91" s="102">
        <f t="shared" si="18"/>
        <v>0</v>
      </c>
      <c r="G91" s="102">
        <f t="shared" si="18"/>
        <v>0</v>
      </c>
      <c r="H91" s="102">
        <f t="shared" si="18"/>
        <v>0</v>
      </c>
      <c r="I91" s="102">
        <f t="shared" si="18"/>
        <v>0</v>
      </c>
      <c r="J91" s="102">
        <f t="shared" si="18"/>
        <v>0</v>
      </c>
      <c r="K91" s="102">
        <f t="shared" si="18"/>
        <v>0</v>
      </c>
      <c r="L91" s="102">
        <f t="shared" si="18"/>
        <v>0</v>
      </c>
      <c r="M91" s="102">
        <f t="shared" si="18"/>
        <v>0</v>
      </c>
      <c r="N91" s="102">
        <f t="shared" si="18"/>
        <v>0</v>
      </c>
      <c r="O91" s="102">
        <f t="shared" si="18"/>
        <v>0</v>
      </c>
      <c r="P91" s="102">
        <f t="shared" si="18"/>
        <v>0</v>
      </c>
      <c r="Q91" s="102">
        <f t="shared" si="18"/>
        <v>0</v>
      </c>
      <c r="R91" s="102">
        <f t="shared" si="18"/>
        <v>0</v>
      </c>
      <c r="S91" s="102">
        <f t="shared" si="18"/>
        <v>0</v>
      </c>
      <c r="T91" s="102">
        <f t="shared" si="18"/>
        <v>0</v>
      </c>
      <c r="U91" s="102">
        <f t="shared" si="18"/>
        <v>0</v>
      </c>
      <c r="V91" s="102">
        <f t="shared" si="18"/>
        <v>0</v>
      </c>
      <c r="W91" s="102">
        <f t="shared" si="18"/>
        <v>0</v>
      </c>
      <c r="X91" s="102">
        <f t="shared" si="18"/>
        <v>0</v>
      </c>
      <c r="Y91" s="102">
        <f t="shared" si="18"/>
        <v>0</v>
      </c>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row>
    <row r="92" spans="1:79">
      <c r="C92" s="20" t="s">
        <v>62</v>
      </c>
      <c r="E92" s="102">
        <f t="shared" si="18"/>
        <v>0</v>
      </c>
      <c r="F92" s="102">
        <f t="shared" si="18"/>
        <v>0</v>
      </c>
      <c r="G92" s="102">
        <f t="shared" si="18"/>
        <v>0</v>
      </c>
      <c r="H92" s="102">
        <f t="shared" si="18"/>
        <v>0</v>
      </c>
      <c r="I92" s="102">
        <f t="shared" si="18"/>
        <v>0</v>
      </c>
      <c r="J92" s="102">
        <f t="shared" si="18"/>
        <v>0</v>
      </c>
      <c r="K92" s="102">
        <f t="shared" si="18"/>
        <v>0</v>
      </c>
      <c r="L92" s="102">
        <f t="shared" si="18"/>
        <v>0</v>
      </c>
      <c r="M92" s="102">
        <f t="shared" si="18"/>
        <v>0</v>
      </c>
      <c r="N92" s="102">
        <f t="shared" si="18"/>
        <v>0</v>
      </c>
      <c r="O92" s="102">
        <f t="shared" si="18"/>
        <v>0</v>
      </c>
      <c r="P92" s="102">
        <f t="shared" si="18"/>
        <v>0</v>
      </c>
      <c r="Q92" s="102">
        <f t="shared" si="18"/>
        <v>0</v>
      </c>
      <c r="R92" s="102">
        <f t="shared" si="18"/>
        <v>0</v>
      </c>
      <c r="S92" s="102">
        <f t="shared" si="18"/>
        <v>0</v>
      </c>
      <c r="T92" s="102">
        <f t="shared" si="18"/>
        <v>0</v>
      </c>
      <c r="U92" s="102">
        <f t="shared" si="18"/>
        <v>0</v>
      </c>
      <c r="V92" s="102">
        <f t="shared" si="18"/>
        <v>0</v>
      </c>
      <c r="W92" s="102">
        <f t="shared" si="18"/>
        <v>0</v>
      </c>
      <c r="X92" s="102">
        <f t="shared" si="18"/>
        <v>0</v>
      </c>
      <c r="Y92" s="102">
        <f t="shared" si="18"/>
        <v>0</v>
      </c>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row>
    <row r="93" spans="1:79">
      <c r="C93" s="20" t="s">
        <v>63</v>
      </c>
      <c r="E93" s="102">
        <f t="shared" si="18"/>
        <v>0</v>
      </c>
      <c r="F93" s="102">
        <f t="shared" si="18"/>
        <v>0</v>
      </c>
      <c r="G93" s="102">
        <f t="shared" si="18"/>
        <v>0</v>
      </c>
      <c r="H93" s="102">
        <f t="shared" si="18"/>
        <v>0</v>
      </c>
      <c r="I93" s="102">
        <f t="shared" si="18"/>
        <v>0</v>
      </c>
      <c r="J93" s="102">
        <f t="shared" si="18"/>
        <v>0</v>
      </c>
      <c r="K93" s="102">
        <f t="shared" si="18"/>
        <v>0</v>
      </c>
      <c r="L93" s="102">
        <f t="shared" si="18"/>
        <v>0</v>
      </c>
      <c r="M93" s="102">
        <f t="shared" si="18"/>
        <v>0</v>
      </c>
      <c r="N93" s="102">
        <f t="shared" si="18"/>
        <v>0</v>
      </c>
      <c r="O93" s="102">
        <f t="shared" si="18"/>
        <v>0</v>
      </c>
      <c r="P93" s="102">
        <f t="shared" si="18"/>
        <v>0</v>
      </c>
      <c r="Q93" s="102">
        <f t="shared" si="18"/>
        <v>0</v>
      </c>
      <c r="R93" s="102">
        <f t="shared" si="18"/>
        <v>0</v>
      </c>
      <c r="S93" s="102">
        <f t="shared" si="18"/>
        <v>0</v>
      </c>
      <c r="T93" s="102">
        <f t="shared" si="18"/>
        <v>0</v>
      </c>
      <c r="U93" s="102">
        <f t="shared" si="18"/>
        <v>0</v>
      </c>
      <c r="V93" s="102">
        <f t="shared" si="18"/>
        <v>0</v>
      </c>
      <c r="W93" s="102">
        <f t="shared" si="18"/>
        <v>0</v>
      </c>
      <c r="X93" s="102">
        <f t="shared" si="18"/>
        <v>0</v>
      </c>
      <c r="Y93" s="102">
        <f t="shared" si="18"/>
        <v>0</v>
      </c>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row>
    <row r="94" spans="1:79">
      <c r="C94" s="20" t="s">
        <v>64</v>
      </c>
      <c r="E94" s="102">
        <f t="shared" si="18"/>
        <v>0</v>
      </c>
      <c r="F94" s="102">
        <f t="shared" si="18"/>
        <v>0</v>
      </c>
      <c r="G94" s="102">
        <f t="shared" si="18"/>
        <v>0</v>
      </c>
      <c r="H94" s="102">
        <f t="shared" si="18"/>
        <v>0</v>
      </c>
      <c r="I94" s="102">
        <f t="shared" si="18"/>
        <v>0</v>
      </c>
      <c r="J94" s="102">
        <f t="shared" si="18"/>
        <v>0</v>
      </c>
      <c r="K94" s="102">
        <f t="shared" si="18"/>
        <v>0</v>
      </c>
      <c r="L94" s="102">
        <f t="shared" si="18"/>
        <v>0</v>
      </c>
      <c r="M94" s="102">
        <f t="shared" si="18"/>
        <v>0</v>
      </c>
      <c r="N94" s="102">
        <f t="shared" si="18"/>
        <v>0</v>
      </c>
      <c r="O94" s="102">
        <f t="shared" si="18"/>
        <v>0</v>
      </c>
      <c r="P94" s="102">
        <f t="shared" si="18"/>
        <v>0</v>
      </c>
      <c r="Q94" s="102">
        <f t="shared" si="18"/>
        <v>0</v>
      </c>
      <c r="R94" s="102">
        <f t="shared" si="18"/>
        <v>0</v>
      </c>
      <c r="S94" s="102">
        <f t="shared" si="18"/>
        <v>0</v>
      </c>
      <c r="T94" s="102">
        <f t="shared" si="18"/>
        <v>0</v>
      </c>
      <c r="U94" s="102">
        <f t="shared" si="18"/>
        <v>0</v>
      </c>
      <c r="V94" s="102">
        <f t="shared" si="18"/>
        <v>0</v>
      </c>
      <c r="W94" s="102">
        <f t="shared" si="18"/>
        <v>0</v>
      </c>
      <c r="X94" s="102">
        <f t="shared" si="18"/>
        <v>0</v>
      </c>
      <c r="Y94" s="102">
        <f t="shared" si="18"/>
        <v>0</v>
      </c>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row>
    <row r="95" spans="1:79">
      <c r="C95" s="20" t="s">
        <v>65</v>
      </c>
      <c r="E95" s="102">
        <f t="shared" si="18"/>
        <v>0</v>
      </c>
      <c r="F95" s="102">
        <f t="shared" si="18"/>
        <v>0</v>
      </c>
      <c r="G95" s="102">
        <f t="shared" si="18"/>
        <v>0</v>
      </c>
      <c r="H95" s="102">
        <f t="shared" si="18"/>
        <v>0</v>
      </c>
      <c r="I95" s="102">
        <f t="shared" si="18"/>
        <v>0</v>
      </c>
      <c r="J95" s="102">
        <f t="shared" si="18"/>
        <v>0</v>
      </c>
      <c r="K95" s="102">
        <f t="shared" si="18"/>
        <v>0</v>
      </c>
      <c r="L95" s="102">
        <f t="shared" si="18"/>
        <v>0</v>
      </c>
      <c r="M95" s="102">
        <f t="shared" si="18"/>
        <v>0</v>
      </c>
      <c r="N95" s="102">
        <f t="shared" si="18"/>
        <v>0</v>
      </c>
      <c r="O95" s="102">
        <f t="shared" si="18"/>
        <v>0</v>
      </c>
      <c r="P95" s="102">
        <f t="shared" si="18"/>
        <v>0</v>
      </c>
      <c r="Q95" s="102">
        <f t="shared" si="18"/>
        <v>0</v>
      </c>
      <c r="R95" s="102">
        <f t="shared" si="18"/>
        <v>0</v>
      </c>
      <c r="S95" s="102">
        <f t="shared" si="18"/>
        <v>0</v>
      </c>
      <c r="T95" s="102">
        <f t="shared" si="18"/>
        <v>0</v>
      </c>
      <c r="U95" s="102">
        <f t="shared" si="18"/>
        <v>0</v>
      </c>
      <c r="V95" s="102">
        <f t="shared" si="18"/>
        <v>0</v>
      </c>
      <c r="W95" s="102">
        <f t="shared" si="18"/>
        <v>0</v>
      </c>
      <c r="X95" s="102">
        <f t="shared" si="18"/>
        <v>0</v>
      </c>
      <c r="Y95" s="102">
        <f t="shared" si="18"/>
        <v>0</v>
      </c>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row>
    <row r="96" spans="1:79">
      <c r="C96" s="20" t="s">
        <v>66</v>
      </c>
      <c r="E96" s="102">
        <f t="shared" si="18"/>
        <v>4.8887090898741743</v>
      </c>
      <c r="F96" s="102">
        <f t="shared" si="18"/>
        <v>4.9397483984458326</v>
      </c>
      <c r="G96" s="102">
        <f t="shared" si="18"/>
        <v>4.9910378972429088</v>
      </c>
      <c r="H96" s="102">
        <f t="shared" si="18"/>
        <v>5.04186960523674</v>
      </c>
      <c r="I96" s="102">
        <f t="shared" si="18"/>
        <v>5.0919564156298787</v>
      </c>
      <c r="J96" s="102">
        <f t="shared" si="18"/>
        <v>4.626989367405602</v>
      </c>
      <c r="K96" s="102">
        <f t="shared" si="18"/>
        <v>3.736268633656358</v>
      </c>
      <c r="L96" s="102">
        <f t="shared" si="18"/>
        <v>3.0161974769118562</v>
      </c>
      <c r="M96" s="102">
        <f t="shared" si="18"/>
        <v>2.4342816676668222</v>
      </c>
      <c r="N96" s="102">
        <f t="shared" si="18"/>
        <v>1.9641965962312125</v>
      </c>
      <c r="O96" s="102">
        <f t="shared" si="18"/>
        <v>1.5845876121976739</v>
      </c>
      <c r="P96" s="102">
        <f t="shared" si="18"/>
        <v>1.2781420452954229</v>
      </c>
      <c r="Q96" s="102">
        <f t="shared" si="18"/>
        <v>1.0308137041902574</v>
      </c>
      <c r="R96" s="102">
        <f t="shared" si="18"/>
        <v>0.83122943491558798</v>
      </c>
      <c r="S96" s="102">
        <f t="shared" si="18"/>
        <v>0.67019979789787432</v>
      </c>
      <c r="T96" s="102">
        <f t="shared" si="18"/>
        <v>0.54029912001802238</v>
      </c>
      <c r="U96" s="102">
        <f t="shared" si="18"/>
        <v>3.7132812815711103E-3</v>
      </c>
      <c r="V96" s="102">
        <f t="shared" si="18"/>
        <v>1.33611524032263E-3</v>
      </c>
      <c r="W96" s="102">
        <f t="shared" si="18"/>
        <v>4.5886319887576362E-4</v>
      </c>
      <c r="X96" s="102">
        <f t="shared" si="18"/>
        <v>1.5072338327451977E-4</v>
      </c>
      <c r="Y96" s="102">
        <f t="shared" si="18"/>
        <v>52.659243873038555</v>
      </c>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row>
    <row r="97" spans="3:79">
      <c r="C97" s="20" t="s">
        <v>67</v>
      </c>
      <c r="E97" s="102">
        <f t="shared" si="18"/>
        <v>0</v>
      </c>
      <c r="F97" s="102">
        <f t="shared" si="18"/>
        <v>0</v>
      </c>
      <c r="G97" s="102">
        <f t="shared" si="18"/>
        <v>0</v>
      </c>
      <c r="H97" s="102">
        <f t="shared" si="18"/>
        <v>0</v>
      </c>
      <c r="I97" s="102">
        <f t="shared" si="18"/>
        <v>0</v>
      </c>
      <c r="J97" s="102">
        <f t="shared" si="18"/>
        <v>0</v>
      </c>
      <c r="K97" s="102">
        <f t="shared" si="18"/>
        <v>0</v>
      </c>
      <c r="L97" s="102">
        <f t="shared" si="18"/>
        <v>0</v>
      </c>
      <c r="M97" s="102">
        <f t="shared" si="18"/>
        <v>0</v>
      </c>
      <c r="N97" s="102">
        <f t="shared" si="18"/>
        <v>0</v>
      </c>
      <c r="O97" s="102">
        <f t="shared" si="18"/>
        <v>0</v>
      </c>
      <c r="P97" s="102">
        <f t="shared" si="18"/>
        <v>0</v>
      </c>
      <c r="Q97" s="102">
        <f t="shared" si="18"/>
        <v>0</v>
      </c>
      <c r="R97" s="102">
        <f t="shared" si="18"/>
        <v>0</v>
      </c>
      <c r="S97" s="102">
        <f t="shared" si="18"/>
        <v>0</v>
      </c>
      <c r="T97" s="102">
        <f t="shared" si="18"/>
        <v>0</v>
      </c>
      <c r="U97" s="102">
        <f t="shared" si="18"/>
        <v>0</v>
      </c>
      <c r="V97" s="102">
        <f t="shared" si="18"/>
        <v>0</v>
      </c>
      <c r="W97" s="102">
        <f t="shared" si="18"/>
        <v>0</v>
      </c>
      <c r="X97" s="102">
        <f t="shared" si="18"/>
        <v>0</v>
      </c>
      <c r="Y97" s="102">
        <f t="shared" si="18"/>
        <v>0</v>
      </c>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row>
    <row r="98" spans="3:79">
      <c r="C98" s="20" t="s">
        <v>68</v>
      </c>
      <c r="E98" s="102">
        <f t="shared" si="18"/>
        <v>0</v>
      </c>
      <c r="F98" s="102">
        <f t="shared" si="18"/>
        <v>0</v>
      </c>
      <c r="G98" s="102">
        <f t="shared" si="18"/>
        <v>0</v>
      </c>
      <c r="H98" s="102">
        <f t="shared" si="18"/>
        <v>0</v>
      </c>
      <c r="I98" s="102">
        <f t="shared" si="18"/>
        <v>0</v>
      </c>
      <c r="J98" s="102">
        <f t="shared" si="18"/>
        <v>0</v>
      </c>
      <c r="K98" s="102">
        <f t="shared" si="18"/>
        <v>0</v>
      </c>
      <c r="L98" s="102">
        <f t="shared" si="18"/>
        <v>0</v>
      </c>
      <c r="M98" s="102">
        <f t="shared" si="18"/>
        <v>0</v>
      </c>
      <c r="N98" s="102">
        <f t="shared" si="18"/>
        <v>0</v>
      </c>
      <c r="O98" s="102">
        <f t="shared" si="18"/>
        <v>0</v>
      </c>
      <c r="P98" s="102">
        <f t="shared" si="18"/>
        <v>0</v>
      </c>
      <c r="Q98" s="102">
        <f t="shared" si="18"/>
        <v>0</v>
      </c>
      <c r="R98" s="102">
        <f t="shared" si="18"/>
        <v>0</v>
      </c>
      <c r="S98" s="102">
        <f t="shared" si="18"/>
        <v>0</v>
      </c>
      <c r="T98" s="102">
        <f t="shared" si="18"/>
        <v>0</v>
      </c>
      <c r="U98" s="102">
        <f t="shared" si="18"/>
        <v>0</v>
      </c>
      <c r="V98" s="102">
        <f t="shared" si="18"/>
        <v>0</v>
      </c>
      <c r="W98" s="102">
        <f t="shared" si="18"/>
        <v>0</v>
      </c>
      <c r="X98" s="102">
        <f t="shared" si="18"/>
        <v>0</v>
      </c>
      <c r="Y98" s="102">
        <f t="shared" si="18"/>
        <v>0</v>
      </c>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row>
    <row r="99" spans="3:79">
      <c r="C99" s="20" t="s">
        <v>69</v>
      </c>
      <c r="E99" s="102">
        <f t="shared" si="18"/>
        <v>0</v>
      </c>
      <c r="F99" s="102">
        <f t="shared" si="18"/>
        <v>0</v>
      </c>
      <c r="G99" s="102">
        <f t="shared" si="18"/>
        <v>0</v>
      </c>
      <c r="H99" s="102">
        <f t="shared" ref="H99:Y99" si="19">H62-H61</f>
        <v>0</v>
      </c>
      <c r="I99" s="102">
        <f t="shared" si="19"/>
        <v>0</v>
      </c>
      <c r="J99" s="102">
        <f t="shared" si="19"/>
        <v>0</v>
      </c>
      <c r="K99" s="102">
        <f t="shared" si="19"/>
        <v>0</v>
      </c>
      <c r="L99" s="102">
        <f t="shared" si="19"/>
        <v>0</v>
      </c>
      <c r="M99" s="102">
        <f t="shared" si="19"/>
        <v>0</v>
      </c>
      <c r="N99" s="102">
        <f t="shared" si="19"/>
        <v>0</v>
      </c>
      <c r="O99" s="102">
        <f t="shared" si="19"/>
        <v>0</v>
      </c>
      <c r="P99" s="102">
        <f t="shared" si="19"/>
        <v>0</v>
      </c>
      <c r="Q99" s="102">
        <f t="shared" si="19"/>
        <v>0</v>
      </c>
      <c r="R99" s="102">
        <f t="shared" si="19"/>
        <v>0</v>
      </c>
      <c r="S99" s="102">
        <f t="shared" si="19"/>
        <v>0</v>
      </c>
      <c r="T99" s="102">
        <f t="shared" si="19"/>
        <v>0</v>
      </c>
      <c r="U99" s="102">
        <f t="shared" si="19"/>
        <v>0</v>
      </c>
      <c r="V99" s="102">
        <f t="shared" si="19"/>
        <v>0</v>
      </c>
      <c r="W99" s="102">
        <f t="shared" si="19"/>
        <v>0</v>
      </c>
      <c r="X99" s="102">
        <f t="shared" si="19"/>
        <v>0</v>
      </c>
      <c r="Y99" s="102">
        <f t="shared" si="19"/>
        <v>0</v>
      </c>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row>
    <row r="100" spans="3:79">
      <c r="C100" s="20" t="s">
        <v>70</v>
      </c>
      <c r="E100" s="102">
        <f t="shared" ref="E100:Y112" si="20">E63-E62</f>
        <v>0</v>
      </c>
      <c r="F100" s="102">
        <f t="shared" si="20"/>
        <v>0</v>
      </c>
      <c r="G100" s="102">
        <f t="shared" si="20"/>
        <v>0</v>
      </c>
      <c r="H100" s="102">
        <f t="shared" si="20"/>
        <v>0</v>
      </c>
      <c r="I100" s="102">
        <f t="shared" si="20"/>
        <v>0</v>
      </c>
      <c r="J100" s="102">
        <f t="shared" si="20"/>
        <v>0</v>
      </c>
      <c r="K100" s="102">
        <f t="shared" si="20"/>
        <v>0</v>
      </c>
      <c r="L100" s="102">
        <f t="shared" si="20"/>
        <v>0</v>
      </c>
      <c r="M100" s="102">
        <f t="shared" si="20"/>
        <v>0</v>
      </c>
      <c r="N100" s="102">
        <f t="shared" si="20"/>
        <v>0</v>
      </c>
      <c r="O100" s="102">
        <f t="shared" si="20"/>
        <v>0</v>
      </c>
      <c r="P100" s="102">
        <f t="shared" si="20"/>
        <v>0</v>
      </c>
      <c r="Q100" s="102">
        <f t="shared" si="20"/>
        <v>0</v>
      </c>
      <c r="R100" s="102">
        <f t="shared" si="20"/>
        <v>0</v>
      </c>
      <c r="S100" s="102">
        <f t="shared" si="20"/>
        <v>0</v>
      </c>
      <c r="T100" s="102">
        <f t="shared" si="20"/>
        <v>0</v>
      </c>
      <c r="U100" s="102">
        <f t="shared" si="20"/>
        <v>0</v>
      </c>
      <c r="V100" s="102">
        <f t="shared" si="20"/>
        <v>0</v>
      </c>
      <c r="W100" s="102">
        <f t="shared" si="20"/>
        <v>0</v>
      </c>
      <c r="X100" s="102">
        <f t="shared" si="20"/>
        <v>0</v>
      </c>
      <c r="Y100" s="102">
        <f t="shared" si="20"/>
        <v>0</v>
      </c>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row>
    <row r="101" spans="3:79">
      <c r="C101" s="20" t="s">
        <v>71</v>
      </c>
      <c r="E101" s="102">
        <f t="shared" si="20"/>
        <v>0</v>
      </c>
      <c r="F101" s="102">
        <f t="shared" si="20"/>
        <v>0</v>
      </c>
      <c r="G101" s="102">
        <f t="shared" si="20"/>
        <v>0</v>
      </c>
      <c r="H101" s="102">
        <f t="shared" si="20"/>
        <v>0</v>
      </c>
      <c r="I101" s="102">
        <f t="shared" si="20"/>
        <v>0</v>
      </c>
      <c r="J101" s="102">
        <f t="shared" si="20"/>
        <v>0</v>
      </c>
      <c r="K101" s="102">
        <f t="shared" si="20"/>
        <v>0</v>
      </c>
      <c r="L101" s="102">
        <f t="shared" si="20"/>
        <v>0</v>
      </c>
      <c r="M101" s="102">
        <f t="shared" si="20"/>
        <v>0</v>
      </c>
      <c r="N101" s="102">
        <f t="shared" si="20"/>
        <v>0</v>
      </c>
      <c r="O101" s="102">
        <f t="shared" si="20"/>
        <v>0</v>
      </c>
      <c r="P101" s="102">
        <f t="shared" si="20"/>
        <v>0</v>
      </c>
      <c r="Q101" s="102">
        <f t="shared" si="20"/>
        <v>0</v>
      </c>
      <c r="R101" s="102">
        <f t="shared" si="20"/>
        <v>0</v>
      </c>
      <c r="S101" s="102">
        <f t="shared" si="20"/>
        <v>0</v>
      </c>
      <c r="T101" s="102">
        <f t="shared" si="20"/>
        <v>0</v>
      </c>
      <c r="U101" s="102">
        <f t="shared" si="20"/>
        <v>0</v>
      </c>
      <c r="V101" s="102">
        <f t="shared" si="20"/>
        <v>0</v>
      </c>
      <c r="W101" s="102">
        <f t="shared" si="20"/>
        <v>0</v>
      </c>
      <c r="X101" s="102">
        <f t="shared" si="20"/>
        <v>0</v>
      </c>
      <c r="Y101" s="102">
        <f t="shared" si="20"/>
        <v>0</v>
      </c>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row>
    <row r="102" spans="3:79">
      <c r="C102" s="20" t="s">
        <v>72</v>
      </c>
      <c r="E102" s="102">
        <f t="shared" si="20"/>
        <v>0</v>
      </c>
      <c r="F102" s="102">
        <f t="shared" si="20"/>
        <v>0</v>
      </c>
      <c r="G102" s="102">
        <f t="shared" si="20"/>
        <v>0</v>
      </c>
      <c r="H102" s="102">
        <f t="shared" si="20"/>
        <v>0</v>
      </c>
      <c r="I102" s="102">
        <f t="shared" si="20"/>
        <v>0</v>
      </c>
      <c r="J102" s="102">
        <f t="shared" si="20"/>
        <v>0</v>
      </c>
      <c r="K102" s="102">
        <f t="shared" si="20"/>
        <v>0</v>
      </c>
      <c r="L102" s="102">
        <f t="shared" si="20"/>
        <v>0</v>
      </c>
      <c r="M102" s="102">
        <f t="shared" si="20"/>
        <v>0</v>
      </c>
      <c r="N102" s="102">
        <f t="shared" si="20"/>
        <v>0</v>
      </c>
      <c r="O102" s="102">
        <f t="shared" si="20"/>
        <v>0</v>
      </c>
      <c r="P102" s="102">
        <f t="shared" si="20"/>
        <v>0</v>
      </c>
      <c r="Q102" s="102">
        <f t="shared" si="20"/>
        <v>0</v>
      </c>
      <c r="R102" s="102">
        <f t="shared" si="20"/>
        <v>0</v>
      </c>
      <c r="S102" s="102">
        <f t="shared" si="20"/>
        <v>0</v>
      </c>
      <c r="T102" s="102">
        <f t="shared" si="20"/>
        <v>0</v>
      </c>
      <c r="U102" s="102">
        <f t="shared" si="20"/>
        <v>0</v>
      </c>
      <c r="V102" s="102">
        <f t="shared" si="20"/>
        <v>0</v>
      </c>
      <c r="W102" s="102">
        <f t="shared" si="20"/>
        <v>0</v>
      </c>
      <c r="X102" s="102">
        <f t="shared" si="20"/>
        <v>0</v>
      </c>
      <c r="Y102" s="102">
        <f t="shared" si="20"/>
        <v>0</v>
      </c>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row>
    <row r="103" spans="3:79">
      <c r="C103" s="20" t="s">
        <v>73</v>
      </c>
      <c r="E103" s="102">
        <f t="shared" si="20"/>
        <v>0</v>
      </c>
      <c r="F103" s="102">
        <f t="shared" si="20"/>
        <v>0</v>
      </c>
      <c r="G103" s="102">
        <f t="shared" si="20"/>
        <v>0</v>
      </c>
      <c r="H103" s="102">
        <f t="shared" si="20"/>
        <v>0</v>
      </c>
      <c r="I103" s="102">
        <f t="shared" si="20"/>
        <v>0</v>
      </c>
      <c r="J103" s="102">
        <f t="shared" si="20"/>
        <v>0</v>
      </c>
      <c r="K103" s="102">
        <f t="shared" si="20"/>
        <v>0</v>
      </c>
      <c r="L103" s="102">
        <f t="shared" si="20"/>
        <v>0</v>
      </c>
      <c r="M103" s="102">
        <f t="shared" si="20"/>
        <v>0</v>
      </c>
      <c r="N103" s="102">
        <f t="shared" si="20"/>
        <v>0</v>
      </c>
      <c r="O103" s="102">
        <f t="shared" si="20"/>
        <v>0</v>
      </c>
      <c r="P103" s="102">
        <f t="shared" si="20"/>
        <v>0</v>
      </c>
      <c r="Q103" s="102">
        <f t="shared" si="20"/>
        <v>0</v>
      </c>
      <c r="R103" s="102">
        <f t="shared" si="20"/>
        <v>0</v>
      </c>
      <c r="S103" s="102">
        <f t="shared" si="20"/>
        <v>0</v>
      </c>
      <c r="T103" s="102">
        <f t="shared" si="20"/>
        <v>0</v>
      </c>
      <c r="U103" s="102">
        <f t="shared" si="20"/>
        <v>0</v>
      </c>
      <c r="V103" s="102">
        <f t="shared" si="20"/>
        <v>0</v>
      </c>
      <c r="W103" s="102">
        <f t="shared" si="20"/>
        <v>0</v>
      </c>
      <c r="X103" s="102">
        <f t="shared" si="20"/>
        <v>0</v>
      </c>
      <c r="Y103" s="102">
        <f t="shared" si="20"/>
        <v>0</v>
      </c>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row>
    <row r="104" spans="3:79">
      <c r="C104" s="20" t="s">
        <v>74</v>
      </c>
      <c r="E104" s="102">
        <f t="shared" si="20"/>
        <v>0</v>
      </c>
      <c r="F104" s="102">
        <f t="shared" si="20"/>
        <v>0</v>
      </c>
      <c r="G104" s="102">
        <f t="shared" si="20"/>
        <v>0</v>
      </c>
      <c r="H104" s="102">
        <f t="shared" si="20"/>
        <v>0</v>
      </c>
      <c r="I104" s="102">
        <f t="shared" si="20"/>
        <v>0</v>
      </c>
      <c r="J104" s="102">
        <f t="shared" si="20"/>
        <v>0</v>
      </c>
      <c r="K104" s="102">
        <f t="shared" si="20"/>
        <v>0</v>
      </c>
      <c r="L104" s="102">
        <f t="shared" si="20"/>
        <v>0</v>
      </c>
      <c r="M104" s="102">
        <f t="shared" si="20"/>
        <v>0</v>
      </c>
      <c r="N104" s="102">
        <f t="shared" si="20"/>
        <v>0</v>
      </c>
      <c r="O104" s="102">
        <f t="shared" si="20"/>
        <v>0</v>
      </c>
      <c r="P104" s="102">
        <f t="shared" si="20"/>
        <v>0</v>
      </c>
      <c r="Q104" s="102">
        <f t="shared" si="20"/>
        <v>0</v>
      </c>
      <c r="R104" s="102">
        <f t="shared" si="20"/>
        <v>0</v>
      </c>
      <c r="S104" s="102">
        <f t="shared" si="20"/>
        <v>0</v>
      </c>
      <c r="T104" s="102">
        <f t="shared" si="20"/>
        <v>0</v>
      </c>
      <c r="U104" s="102">
        <f t="shared" si="20"/>
        <v>0</v>
      </c>
      <c r="V104" s="102">
        <f t="shared" si="20"/>
        <v>0</v>
      </c>
      <c r="W104" s="102">
        <f t="shared" si="20"/>
        <v>0</v>
      </c>
      <c r="X104" s="102">
        <f t="shared" si="20"/>
        <v>0</v>
      </c>
      <c r="Y104" s="102">
        <f t="shared" si="20"/>
        <v>0</v>
      </c>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row>
    <row r="105" spans="3:79">
      <c r="C105" s="20" t="s">
        <v>75</v>
      </c>
      <c r="E105" s="102">
        <f t="shared" si="20"/>
        <v>0</v>
      </c>
      <c r="F105" s="102">
        <f t="shared" si="20"/>
        <v>0</v>
      </c>
      <c r="G105" s="102">
        <f t="shared" si="20"/>
        <v>0</v>
      </c>
      <c r="H105" s="102">
        <f t="shared" si="20"/>
        <v>0</v>
      </c>
      <c r="I105" s="102">
        <f t="shared" si="20"/>
        <v>0</v>
      </c>
      <c r="J105" s="102">
        <f t="shared" si="20"/>
        <v>0</v>
      </c>
      <c r="K105" s="102">
        <f t="shared" si="20"/>
        <v>0</v>
      </c>
      <c r="L105" s="102">
        <f t="shared" si="20"/>
        <v>0</v>
      </c>
      <c r="M105" s="102">
        <f t="shared" si="20"/>
        <v>0</v>
      </c>
      <c r="N105" s="102">
        <f t="shared" si="20"/>
        <v>0</v>
      </c>
      <c r="O105" s="102">
        <f t="shared" si="20"/>
        <v>0</v>
      </c>
      <c r="P105" s="102">
        <f t="shared" si="20"/>
        <v>0</v>
      </c>
      <c r="Q105" s="102">
        <f t="shared" si="20"/>
        <v>0</v>
      </c>
      <c r="R105" s="102">
        <f t="shared" si="20"/>
        <v>0</v>
      </c>
      <c r="S105" s="102">
        <f t="shared" si="20"/>
        <v>0</v>
      </c>
      <c r="T105" s="102">
        <f t="shared" si="20"/>
        <v>0</v>
      </c>
      <c r="U105" s="102">
        <f t="shared" si="20"/>
        <v>0</v>
      </c>
      <c r="V105" s="102">
        <f t="shared" si="20"/>
        <v>0</v>
      </c>
      <c r="W105" s="102">
        <f t="shared" si="20"/>
        <v>0</v>
      </c>
      <c r="X105" s="102">
        <f t="shared" si="20"/>
        <v>0</v>
      </c>
      <c r="Y105" s="102">
        <f t="shared" si="20"/>
        <v>0</v>
      </c>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row>
    <row r="106" spans="3:79">
      <c r="C106" s="20" t="s">
        <v>76</v>
      </c>
      <c r="E106" s="102">
        <f t="shared" si="20"/>
        <v>0</v>
      </c>
      <c r="F106" s="102">
        <f t="shared" si="20"/>
        <v>0</v>
      </c>
      <c r="G106" s="102">
        <f t="shared" si="20"/>
        <v>0</v>
      </c>
      <c r="H106" s="102">
        <f t="shared" si="20"/>
        <v>0</v>
      </c>
      <c r="I106" s="102">
        <f t="shared" si="20"/>
        <v>0</v>
      </c>
      <c r="J106" s="102">
        <f t="shared" si="20"/>
        <v>0</v>
      </c>
      <c r="K106" s="102">
        <f t="shared" si="20"/>
        <v>0</v>
      </c>
      <c r="L106" s="102">
        <f t="shared" si="20"/>
        <v>0</v>
      </c>
      <c r="M106" s="102">
        <f t="shared" si="20"/>
        <v>0</v>
      </c>
      <c r="N106" s="102">
        <f t="shared" si="20"/>
        <v>0</v>
      </c>
      <c r="O106" s="102">
        <f t="shared" si="20"/>
        <v>0</v>
      </c>
      <c r="P106" s="102">
        <f t="shared" si="20"/>
        <v>0</v>
      </c>
      <c r="Q106" s="102">
        <f t="shared" si="20"/>
        <v>0</v>
      </c>
      <c r="R106" s="102">
        <f t="shared" si="20"/>
        <v>0</v>
      </c>
      <c r="S106" s="102">
        <f t="shared" si="20"/>
        <v>0</v>
      </c>
      <c r="T106" s="102">
        <f t="shared" si="20"/>
        <v>0</v>
      </c>
      <c r="U106" s="102">
        <f t="shared" si="20"/>
        <v>0</v>
      </c>
      <c r="V106" s="102">
        <f t="shared" si="20"/>
        <v>0</v>
      </c>
      <c r="W106" s="102">
        <f t="shared" si="20"/>
        <v>0</v>
      </c>
      <c r="X106" s="102">
        <f t="shared" si="20"/>
        <v>0</v>
      </c>
      <c r="Y106" s="102">
        <f t="shared" si="20"/>
        <v>0</v>
      </c>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row>
    <row r="107" spans="3:79">
      <c r="C107" s="20" t="s">
        <v>341</v>
      </c>
      <c r="E107" s="102">
        <f t="shared" si="20"/>
        <v>0</v>
      </c>
      <c r="F107" s="102">
        <f t="shared" si="20"/>
        <v>0</v>
      </c>
      <c r="G107" s="102">
        <f t="shared" si="20"/>
        <v>0</v>
      </c>
      <c r="H107" s="102">
        <f t="shared" si="20"/>
        <v>0</v>
      </c>
      <c r="I107" s="102">
        <f t="shared" si="20"/>
        <v>0</v>
      </c>
      <c r="J107" s="102">
        <f t="shared" si="20"/>
        <v>0</v>
      </c>
      <c r="K107" s="102">
        <f t="shared" si="20"/>
        <v>0</v>
      </c>
      <c r="L107" s="102">
        <f t="shared" si="20"/>
        <v>0</v>
      </c>
      <c r="M107" s="102">
        <f t="shared" si="20"/>
        <v>0</v>
      </c>
      <c r="N107" s="102">
        <f t="shared" si="20"/>
        <v>0</v>
      </c>
      <c r="O107" s="102">
        <f t="shared" si="20"/>
        <v>0</v>
      </c>
      <c r="P107" s="102">
        <f t="shared" si="20"/>
        <v>0</v>
      </c>
      <c r="Q107" s="102">
        <f t="shared" si="20"/>
        <v>0</v>
      </c>
      <c r="R107" s="102">
        <f t="shared" si="20"/>
        <v>0</v>
      </c>
      <c r="S107" s="102">
        <f t="shared" si="20"/>
        <v>0</v>
      </c>
      <c r="T107" s="102">
        <f t="shared" si="20"/>
        <v>0</v>
      </c>
      <c r="U107" s="102">
        <f t="shared" si="20"/>
        <v>0</v>
      </c>
      <c r="V107" s="102">
        <f t="shared" si="20"/>
        <v>0</v>
      </c>
      <c r="W107" s="102">
        <f t="shared" si="20"/>
        <v>0</v>
      </c>
      <c r="X107" s="102">
        <f t="shared" si="20"/>
        <v>0</v>
      </c>
      <c r="Y107" s="102">
        <f t="shared" si="20"/>
        <v>0</v>
      </c>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row>
    <row r="108" spans="3:79">
      <c r="C108" s="20" t="s">
        <v>343</v>
      </c>
      <c r="E108" s="102">
        <f t="shared" si="20"/>
        <v>0</v>
      </c>
      <c r="F108" s="102">
        <f t="shared" si="20"/>
        <v>0</v>
      </c>
      <c r="G108" s="102">
        <f t="shared" si="20"/>
        <v>0</v>
      </c>
      <c r="H108" s="102">
        <f t="shared" si="20"/>
        <v>0</v>
      </c>
      <c r="I108" s="102">
        <f t="shared" si="20"/>
        <v>0</v>
      </c>
      <c r="J108" s="102">
        <f t="shared" si="20"/>
        <v>0</v>
      </c>
      <c r="K108" s="102">
        <f t="shared" si="20"/>
        <v>0</v>
      </c>
      <c r="L108" s="102">
        <f t="shared" si="20"/>
        <v>0</v>
      </c>
      <c r="M108" s="102">
        <f t="shared" si="20"/>
        <v>0</v>
      </c>
      <c r="N108" s="102">
        <f t="shared" si="20"/>
        <v>0</v>
      </c>
      <c r="O108" s="102">
        <f t="shared" si="20"/>
        <v>0</v>
      </c>
      <c r="P108" s="102">
        <f t="shared" si="20"/>
        <v>0</v>
      </c>
      <c r="Q108" s="102">
        <f t="shared" si="20"/>
        <v>0</v>
      </c>
      <c r="R108" s="102">
        <f t="shared" si="20"/>
        <v>0</v>
      </c>
      <c r="S108" s="102">
        <f t="shared" si="20"/>
        <v>0</v>
      </c>
      <c r="T108" s="102">
        <f t="shared" si="20"/>
        <v>0</v>
      </c>
      <c r="U108" s="102">
        <f t="shared" si="20"/>
        <v>0</v>
      </c>
      <c r="V108" s="102">
        <f t="shared" si="20"/>
        <v>0</v>
      </c>
      <c r="W108" s="102">
        <f t="shared" si="20"/>
        <v>0</v>
      </c>
      <c r="X108" s="102">
        <f t="shared" si="20"/>
        <v>0</v>
      </c>
      <c r="Y108" s="102">
        <f t="shared" si="20"/>
        <v>0</v>
      </c>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row>
    <row r="109" spans="3:79">
      <c r="C109" s="20" t="s">
        <v>346</v>
      </c>
      <c r="E109" s="102">
        <f t="shared" si="20"/>
        <v>0</v>
      </c>
      <c r="F109" s="102">
        <f t="shared" si="20"/>
        <v>0</v>
      </c>
      <c r="G109" s="102">
        <f t="shared" si="20"/>
        <v>0</v>
      </c>
      <c r="H109" s="102">
        <f t="shared" si="20"/>
        <v>0</v>
      </c>
      <c r="I109" s="102">
        <f t="shared" si="20"/>
        <v>0</v>
      </c>
      <c r="J109" s="102">
        <f t="shared" si="20"/>
        <v>0</v>
      </c>
      <c r="K109" s="102">
        <f t="shared" si="20"/>
        <v>0</v>
      </c>
      <c r="L109" s="102">
        <f t="shared" si="20"/>
        <v>0</v>
      </c>
      <c r="M109" s="102">
        <f t="shared" si="20"/>
        <v>0</v>
      </c>
      <c r="N109" s="102">
        <f t="shared" si="20"/>
        <v>0</v>
      </c>
      <c r="O109" s="102">
        <f t="shared" si="20"/>
        <v>0</v>
      </c>
      <c r="P109" s="102">
        <f t="shared" si="20"/>
        <v>0</v>
      </c>
      <c r="Q109" s="102">
        <f t="shared" si="20"/>
        <v>0</v>
      </c>
      <c r="R109" s="102">
        <f t="shared" si="20"/>
        <v>0</v>
      </c>
      <c r="S109" s="102">
        <f t="shared" si="20"/>
        <v>0</v>
      </c>
      <c r="T109" s="102">
        <f t="shared" si="20"/>
        <v>0</v>
      </c>
      <c r="U109" s="102">
        <f t="shared" si="20"/>
        <v>0</v>
      </c>
      <c r="V109" s="102">
        <f t="shared" si="20"/>
        <v>0</v>
      </c>
      <c r="W109" s="102">
        <f t="shared" si="20"/>
        <v>0</v>
      </c>
      <c r="X109" s="102">
        <f t="shared" si="20"/>
        <v>0</v>
      </c>
      <c r="Y109" s="102">
        <f t="shared" si="20"/>
        <v>0</v>
      </c>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row>
    <row r="110" spans="3:79">
      <c r="C110" s="20" t="s">
        <v>349</v>
      </c>
      <c r="E110" s="102">
        <f t="shared" si="20"/>
        <v>0</v>
      </c>
      <c r="F110" s="102">
        <f t="shared" si="20"/>
        <v>0</v>
      </c>
      <c r="G110" s="102">
        <f t="shared" si="20"/>
        <v>0</v>
      </c>
      <c r="H110" s="102">
        <f t="shared" si="20"/>
        <v>0</v>
      </c>
      <c r="I110" s="102">
        <f t="shared" si="20"/>
        <v>0</v>
      </c>
      <c r="J110" s="102">
        <f t="shared" si="20"/>
        <v>0</v>
      </c>
      <c r="K110" s="102">
        <f t="shared" si="20"/>
        <v>0</v>
      </c>
      <c r="L110" s="102">
        <f t="shared" si="20"/>
        <v>0</v>
      </c>
      <c r="M110" s="102">
        <f t="shared" si="20"/>
        <v>0</v>
      </c>
      <c r="N110" s="102">
        <f t="shared" si="20"/>
        <v>0</v>
      </c>
      <c r="O110" s="102">
        <f t="shared" si="20"/>
        <v>0</v>
      </c>
      <c r="P110" s="102">
        <f t="shared" si="20"/>
        <v>0</v>
      </c>
      <c r="Q110" s="102">
        <f t="shared" si="20"/>
        <v>0</v>
      </c>
      <c r="R110" s="102">
        <f t="shared" si="20"/>
        <v>0</v>
      </c>
      <c r="S110" s="102">
        <f t="shared" si="20"/>
        <v>0</v>
      </c>
      <c r="T110" s="102">
        <f t="shared" si="20"/>
        <v>0</v>
      </c>
      <c r="U110" s="102">
        <f t="shared" si="20"/>
        <v>0</v>
      </c>
      <c r="V110" s="102">
        <f t="shared" si="20"/>
        <v>0</v>
      </c>
      <c r="W110" s="102">
        <f t="shared" si="20"/>
        <v>0</v>
      </c>
      <c r="X110" s="102">
        <f t="shared" si="20"/>
        <v>0</v>
      </c>
      <c r="Y110" s="102">
        <f t="shared" si="20"/>
        <v>0</v>
      </c>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row>
    <row r="111" spans="3:79">
      <c r="C111" s="20" t="s">
        <v>352</v>
      </c>
      <c r="E111" s="102">
        <f t="shared" si="20"/>
        <v>0</v>
      </c>
      <c r="F111" s="102">
        <f t="shared" si="20"/>
        <v>0</v>
      </c>
      <c r="G111" s="102">
        <f t="shared" si="20"/>
        <v>0</v>
      </c>
      <c r="H111" s="102">
        <f t="shared" si="20"/>
        <v>0</v>
      </c>
      <c r="I111" s="102">
        <f t="shared" si="20"/>
        <v>0</v>
      </c>
      <c r="J111" s="102">
        <f t="shared" si="20"/>
        <v>0</v>
      </c>
      <c r="K111" s="102">
        <f t="shared" si="20"/>
        <v>0</v>
      </c>
      <c r="L111" s="102">
        <f t="shared" si="20"/>
        <v>0</v>
      </c>
      <c r="M111" s="102">
        <f t="shared" si="20"/>
        <v>0</v>
      </c>
      <c r="N111" s="102">
        <f t="shared" si="20"/>
        <v>0</v>
      </c>
      <c r="O111" s="102">
        <f t="shared" si="20"/>
        <v>0</v>
      </c>
      <c r="P111" s="102">
        <f t="shared" si="20"/>
        <v>0</v>
      </c>
      <c r="Q111" s="102">
        <f t="shared" si="20"/>
        <v>0</v>
      </c>
      <c r="R111" s="102">
        <f t="shared" si="20"/>
        <v>0</v>
      </c>
      <c r="S111" s="102">
        <f t="shared" si="20"/>
        <v>0</v>
      </c>
      <c r="T111" s="102">
        <f t="shared" si="20"/>
        <v>0</v>
      </c>
      <c r="U111" s="102">
        <f t="shared" si="20"/>
        <v>0</v>
      </c>
      <c r="V111" s="102">
        <f t="shared" si="20"/>
        <v>0</v>
      </c>
      <c r="W111" s="102">
        <f t="shared" si="20"/>
        <v>0</v>
      </c>
      <c r="X111" s="102">
        <f t="shared" si="20"/>
        <v>0</v>
      </c>
      <c r="Y111" s="102">
        <f t="shared" si="20"/>
        <v>0</v>
      </c>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row>
    <row r="112" spans="3:79">
      <c r="C112" s="20" t="s">
        <v>355</v>
      </c>
      <c r="E112" s="102">
        <f t="shared" si="20"/>
        <v>0</v>
      </c>
      <c r="F112" s="102">
        <f t="shared" si="20"/>
        <v>0</v>
      </c>
      <c r="G112" s="102">
        <f t="shared" si="20"/>
        <v>0</v>
      </c>
      <c r="H112" s="102">
        <f t="shared" ref="H112:Y112" si="21">H75-H74</f>
        <v>0</v>
      </c>
      <c r="I112" s="102">
        <f t="shared" si="21"/>
        <v>0</v>
      </c>
      <c r="J112" s="102">
        <f t="shared" si="21"/>
        <v>0</v>
      </c>
      <c r="K112" s="102">
        <f t="shared" si="21"/>
        <v>0</v>
      </c>
      <c r="L112" s="102">
        <f t="shared" si="21"/>
        <v>0</v>
      </c>
      <c r="M112" s="102">
        <f t="shared" si="21"/>
        <v>0</v>
      </c>
      <c r="N112" s="102">
        <f t="shared" si="21"/>
        <v>0</v>
      </c>
      <c r="O112" s="102">
        <f t="shared" si="21"/>
        <v>0</v>
      </c>
      <c r="P112" s="102">
        <f t="shared" si="21"/>
        <v>0</v>
      </c>
      <c r="Q112" s="102">
        <f t="shared" si="21"/>
        <v>0</v>
      </c>
      <c r="R112" s="102">
        <f t="shared" si="21"/>
        <v>0</v>
      </c>
      <c r="S112" s="102">
        <f t="shared" si="21"/>
        <v>0</v>
      </c>
      <c r="T112" s="102">
        <f t="shared" si="21"/>
        <v>0</v>
      </c>
      <c r="U112" s="102">
        <f t="shared" si="21"/>
        <v>0</v>
      </c>
      <c r="V112" s="102">
        <f t="shared" si="21"/>
        <v>0</v>
      </c>
      <c r="W112" s="102">
        <f t="shared" si="21"/>
        <v>0</v>
      </c>
      <c r="X112" s="102">
        <f t="shared" si="21"/>
        <v>0</v>
      </c>
      <c r="Y112" s="102">
        <f t="shared" si="21"/>
        <v>0</v>
      </c>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row>
    <row r="113" spans="3:25">
      <c r="C113" s="20" t="s">
        <v>358</v>
      </c>
      <c r="E113" s="102">
        <f t="shared" ref="E113:Y117" si="22">E76-E75</f>
        <v>0</v>
      </c>
      <c r="F113" s="102">
        <f t="shared" si="22"/>
        <v>0</v>
      </c>
      <c r="G113" s="102">
        <f t="shared" si="22"/>
        <v>0</v>
      </c>
      <c r="H113" s="102">
        <f t="shared" si="22"/>
        <v>0</v>
      </c>
      <c r="I113" s="102">
        <f t="shared" si="22"/>
        <v>0</v>
      </c>
      <c r="J113" s="102">
        <f t="shared" si="22"/>
        <v>0</v>
      </c>
      <c r="K113" s="102">
        <f t="shared" si="22"/>
        <v>0</v>
      </c>
      <c r="L113" s="102">
        <f t="shared" si="22"/>
        <v>0</v>
      </c>
      <c r="M113" s="102">
        <f t="shared" si="22"/>
        <v>0</v>
      </c>
      <c r="N113" s="102">
        <f t="shared" si="22"/>
        <v>0</v>
      </c>
      <c r="O113" s="102">
        <f t="shared" si="22"/>
        <v>0</v>
      </c>
      <c r="P113" s="102">
        <f t="shared" si="22"/>
        <v>0</v>
      </c>
      <c r="Q113" s="102">
        <f t="shared" si="22"/>
        <v>0</v>
      </c>
      <c r="R113" s="102">
        <f t="shared" si="22"/>
        <v>0</v>
      </c>
      <c r="S113" s="102">
        <f t="shared" si="22"/>
        <v>0</v>
      </c>
      <c r="T113" s="102">
        <f t="shared" si="22"/>
        <v>0</v>
      </c>
      <c r="U113" s="102">
        <f t="shared" si="22"/>
        <v>0</v>
      </c>
      <c r="V113" s="102">
        <f t="shared" si="22"/>
        <v>0</v>
      </c>
      <c r="W113" s="102">
        <f t="shared" si="22"/>
        <v>0</v>
      </c>
      <c r="X113" s="102">
        <f t="shared" si="22"/>
        <v>0</v>
      </c>
      <c r="Y113" s="102">
        <f t="shared" si="22"/>
        <v>0</v>
      </c>
    </row>
    <row r="114" spans="3:25">
      <c r="C114" s="20" t="s">
        <v>361</v>
      </c>
      <c r="E114" s="102">
        <f t="shared" si="22"/>
        <v>0</v>
      </c>
      <c r="F114" s="102">
        <f t="shared" si="22"/>
        <v>0</v>
      </c>
      <c r="G114" s="102">
        <f t="shared" si="22"/>
        <v>0</v>
      </c>
      <c r="H114" s="102">
        <f t="shared" si="22"/>
        <v>0</v>
      </c>
      <c r="I114" s="102">
        <f t="shared" si="22"/>
        <v>0</v>
      </c>
      <c r="J114" s="102">
        <f t="shared" si="22"/>
        <v>0</v>
      </c>
      <c r="K114" s="102">
        <f t="shared" si="22"/>
        <v>0</v>
      </c>
      <c r="L114" s="102">
        <f t="shared" si="22"/>
        <v>0</v>
      </c>
      <c r="M114" s="102">
        <f t="shared" si="22"/>
        <v>0</v>
      </c>
      <c r="N114" s="102">
        <f t="shared" si="22"/>
        <v>0</v>
      </c>
      <c r="O114" s="102">
        <f t="shared" si="22"/>
        <v>0</v>
      </c>
      <c r="P114" s="102">
        <f t="shared" si="22"/>
        <v>0</v>
      </c>
      <c r="Q114" s="102">
        <f t="shared" si="22"/>
        <v>0</v>
      </c>
      <c r="R114" s="102">
        <f t="shared" si="22"/>
        <v>0</v>
      </c>
      <c r="S114" s="102">
        <f t="shared" si="22"/>
        <v>0</v>
      </c>
      <c r="T114" s="102">
        <f t="shared" si="22"/>
        <v>0</v>
      </c>
      <c r="U114" s="102">
        <f t="shared" si="22"/>
        <v>0</v>
      </c>
      <c r="V114" s="102">
        <f t="shared" si="22"/>
        <v>0</v>
      </c>
      <c r="W114" s="102">
        <f t="shared" si="22"/>
        <v>0</v>
      </c>
      <c r="X114" s="102">
        <f t="shared" si="22"/>
        <v>0</v>
      </c>
      <c r="Y114" s="102">
        <f t="shared" si="22"/>
        <v>0</v>
      </c>
    </row>
    <row r="115" spans="3:25">
      <c r="C115" s="20" t="s">
        <v>364</v>
      </c>
      <c r="E115" s="102">
        <f t="shared" si="22"/>
        <v>0</v>
      </c>
      <c r="F115" s="102">
        <f t="shared" si="22"/>
        <v>0</v>
      </c>
      <c r="G115" s="102">
        <f t="shared" si="22"/>
        <v>0</v>
      </c>
      <c r="H115" s="102">
        <f t="shared" si="22"/>
        <v>0</v>
      </c>
      <c r="I115" s="102">
        <f t="shared" si="22"/>
        <v>0</v>
      </c>
      <c r="J115" s="102">
        <f t="shared" si="22"/>
        <v>0</v>
      </c>
      <c r="K115" s="102">
        <f t="shared" si="22"/>
        <v>0</v>
      </c>
      <c r="L115" s="102">
        <f t="shared" si="22"/>
        <v>0</v>
      </c>
      <c r="M115" s="102">
        <f t="shared" si="22"/>
        <v>0</v>
      </c>
      <c r="N115" s="102">
        <f t="shared" si="22"/>
        <v>0</v>
      </c>
      <c r="O115" s="102">
        <f t="shared" si="22"/>
        <v>0</v>
      </c>
      <c r="P115" s="102">
        <f t="shared" si="22"/>
        <v>0</v>
      </c>
      <c r="Q115" s="102">
        <f t="shared" si="22"/>
        <v>0</v>
      </c>
      <c r="R115" s="102">
        <f t="shared" si="22"/>
        <v>0</v>
      </c>
      <c r="S115" s="102">
        <f t="shared" si="22"/>
        <v>0</v>
      </c>
      <c r="T115" s="102">
        <f t="shared" si="22"/>
        <v>0</v>
      </c>
      <c r="U115" s="102">
        <f t="shared" si="22"/>
        <v>0</v>
      </c>
      <c r="V115" s="102">
        <f t="shared" si="22"/>
        <v>0</v>
      </c>
      <c r="W115" s="102">
        <f t="shared" si="22"/>
        <v>0</v>
      </c>
      <c r="X115" s="102">
        <f t="shared" si="22"/>
        <v>0</v>
      </c>
      <c r="Y115" s="102">
        <f t="shared" si="22"/>
        <v>0</v>
      </c>
    </row>
    <row r="116" spans="3:25">
      <c r="C116" s="20" t="s">
        <v>367</v>
      </c>
      <c r="E116" s="102">
        <f t="shared" si="22"/>
        <v>0</v>
      </c>
      <c r="F116" s="102">
        <f t="shared" si="22"/>
        <v>0</v>
      </c>
      <c r="G116" s="102">
        <f t="shared" si="22"/>
        <v>0</v>
      </c>
      <c r="H116" s="102">
        <f t="shared" si="22"/>
        <v>0</v>
      </c>
      <c r="I116" s="102">
        <f t="shared" si="22"/>
        <v>0</v>
      </c>
      <c r="J116" s="102">
        <f t="shared" si="22"/>
        <v>0</v>
      </c>
      <c r="K116" s="102">
        <f t="shared" si="22"/>
        <v>0</v>
      </c>
      <c r="L116" s="102">
        <f t="shared" si="22"/>
        <v>0</v>
      </c>
      <c r="M116" s="102">
        <f t="shared" si="22"/>
        <v>0</v>
      </c>
      <c r="N116" s="102">
        <f t="shared" si="22"/>
        <v>0</v>
      </c>
      <c r="O116" s="102">
        <f t="shared" si="22"/>
        <v>0</v>
      </c>
      <c r="P116" s="102">
        <f t="shared" si="22"/>
        <v>0</v>
      </c>
      <c r="Q116" s="102">
        <f t="shared" si="22"/>
        <v>0</v>
      </c>
      <c r="R116" s="102">
        <f t="shared" si="22"/>
        <v>0</v>
      </c>
      <c r="S116" s="102">
        <f t="shared" si="22"/>
        <v>0</v>
      </c>
      <c r="T116" s="102">
        <f t="shared" si="22"/>
        <v>0</v>
      </c>
      <c r="U116" s="102">
        <f t="shared" si="22"/>
        <v>0</v>
      </c>
      <c r="V116" s="102">
        <f t="shared" si="22"/>
        <v>0</v>
      </c>
      <c r="W116" s="102">
        <f t="shared" si="22"/>
        <v>0</v>
      </c>
      <c r="X116" s="102">
        <f t="shared" si="22"/>
        <v>0</v>
      </c>
      <c r="Y116" s="102">
        <f t="shared" si="22"/>
        <v>0</v>
      </c>
    </row>
    <row r="117" spans="3:25">
      <c r="C117" s="20" t="s">
        <v>370</v>
      </c>
      <c r="E117" s="102">
        <f t="shared" si="22"/>
        <v>0</v>
      </c>
      <c r="F117" s="102">
        <f t="shared" si="22"/>
        <v>0</v>
      </c>
      <c r="G117" s="102">
        <f t="shared" si="22"/>
        <v>0</v>
      </c>
      <c r="H117" s="102">
        <f t="shared" si="22"/>
        <v>0</v>
      </c>
      <c r="I117" s="102">
        <f t="shared" si="22"/>
        <v>0</v>
      </c>
      <c r="J117" s="102">
        <f t="shared" si="22"/>
        <v>0</v>
      </c>
      <c r="K117" s="102">
        <f t="shared" si="22"/>
        <v>0</v>
      </c>
      <c r="L117" s="102">
        <f t="shared" si="22"/>
        <v>0</v>
      </c>
      <c r="M117" s="102">
        <f t="shared" si="22"/>
        <v>0</v>
      </c>
      <c r="N117" s="102">
        <f t="shared" si="22"/>
        <v>0</v>
      </c>
      <c r="O117" s="102">
        <f t="shared" si="22"/>
        <v>0</v>
      </c>
      <c r="P117" s="102">
        <f t="shared" si="22"/>
        <v>0</v>
      </c>
      <c r="Q117" s="102">
        <f t="shared" si="22"/>
        <v>0</v>
      </c>
      <c r="R117" s="102">
        <f t="shared" si="22"/>
        <v>0</v>
      </c>
      <c r="S117" s="102">
        <f t="shared" si="22"/>
        <v>0</v>
      </c>
      <c r="T117" s="102">
        <f t="shared" si="22"/>
        <v>0</v>
      </c>
      <c r="U117" s="102">
        <f t="shared" si="22"/>
        <v>0</v>
      </c>
      <c r="V117" s="102">
        <f t="shared" si="22"/>
        <v>0</v>
      </c>
      <c r="W117" s="102">
        <f t="shared" si="22"/>
        <v>0</v>
      </c>
      <c r="X117" s="102">
        <f t="shared" si="22"/>
        <v>0</v>
      </c>
      <c r="Y117" s="102">
        <f t="shared" si="22"/>
        <v>0</v>
      </c>
    </row>
    <row r="118" spans="3:25">
      <c r="E118" s="46"/>
    </row>
    <row r="119" spans="3:25" ht="15">
      <c r="C119" s="103" t="s">
        <v>78</v>
      </c>
      <c r="D119" s="104">
        <f t="shared" ref="D119:X119" si="23">SUM(D86:D117)</f>
        <v>0</v>
      </c>
      <c r="E119" s="104">
        <f t="shared" si="23"/>
        <v>4.8887090898741743</v>
      </c>
      <c r="F119" s="104">
        <f t="shared" si="23"/>
        <v>4.9397483984458326</v>
      </c>
      <c r="G119" s="104">
        <f t="shared" si="23"/>
        <v>4.9910378972429088</v>
      </c>
      <c r="H119" s="104">
        <f t="shared" si="23"/>
        <v>5.04186960523674</v>
      </c>
      <c r="I119" s="104">
        <f t="shared" si="23"/>
        <v>5.0919564156298787</v>
      </c>
      <c r="J119" s="104">
        <f t="shared" si="23"/>
        <v>4.626989367405602</v>
      </c>
      <c r="K119" s="104">
        <f t="shared" si="23"/>
        <v>3.736268633656358</v>
      </c>
      <c r="L119" s="104">
        <f t="shared" si="23"/>
        <v>3.0161974769118562</v>
      </c>
      <c r="M119" s="104">
        <f t="shared" si="23"/>
        <v>2.4342816676668222</v>
      </c>
      <c r="N119" s="104">
        <f t="shared" si="23"/>
        <v>1.9641965962312125</v>
      </c>
      <c r="O119" s="104">
        <f t="shared" si="23"/>
        <v>1.5845876121976739</v>
      </c>
      <c r="P119" s="104">
        <f t="shared" si="23"/>
        <v>1.2781420452954229</v>
      </c>
      <c r="Q119" s="104">
        <f t="shared" si="23"/>
        <v>1.0308137041902574</v>
      </c>
      <c r="R119" s="104">
        <f t="shared" si="23"/>
        <v>0.83122943491558798</v>
      </c>
      <c r="S119" s="104">
        <f t="shared" si="23"/>
        <v>0.67019979789787432</v>
      </c>
      <c r="T119" s="104">
        <f t="shared" si="23"/>
        <v>0.54029912001802238</v>
      </c>
      <c r="U119" s="104">
        <f t="shared" si="23"/>
        <v>3.7132812815711103E-3</v>
      </c>
      <c r="V119" s="104">
        <f t="shared" si="23"/>
        <v>1.33611524032263E-3</v>
      </c>
      <c r="W119" s="104">
        <f t="shared" si="23"/>
        <v>4.5886319887576362E-4</v>
      </c>
      <c r="X119" s="104">
        <f t="shared" si="23"/>
        <v>1.5072338327451977E-4</v>
      </c>
      <c r="Y119" s="104"/>
    </row>
    <row r="120" spans="3:25" ht="15">
      <c r="C120" s="103" t="s">
        <v>79</v>
      </c>
      <c r="D120" s="104">
        <f>D119</f>
        <v>0</v>
      </c>
      <c r="E120" s="104">
        <f t="shared" ref="E120:X120" si="24">D120+E119</f>
        <v>4.8887090898741743</v>
      </c>
      <c r="F120" s="104">
        <f t="shared" si="24"/>
        <v>9.8284574883200069</v>
      </c>
      <c r="G120" s="104">
        <f t="shared" si="24"/>
        <v>14.819495385562917</v>
      </c>
      <c r="H120" s="104">
        <f t="shared" si="24"/>
        <v>19.861364990799657</v>
      </c>
      <c r="I120" s="104">
        <f t="shared" si="24"/>
        <v>24.953321406429538</v>
      </c>
      <c r="J120" s="104">
        <f t="shared" si="24"/>
        <v>29.580310773835141</v>
      </c>
      <c r="K120" s="104">
        <f t="shared" si="24"/>
        <v>33.316579407491496</v>
      </c>
      <c r="L120" s="104">
        <f t="shared" si="24"/>
        <v>36.332776884403351</v>
      </c>
      <c r="M120" s="104">
        <f t="shared" si="24"/>
        <v>38.767058552070175</v>
      </c>
      <c r="N120" s="104">
        <f t="shared" si="24"/>
        <v>40.731255148301386</v>
      </c>
      <c r="O120" s="104">
        <f t="shared" si="24"/>
        <v>42.315842760499059</v>
      </c>
      <c r="P120" s="104">
        <f t="shared" si="24"/>
        <v>43.593984805794484</v>
      </c>
      <c r="Q120" s="104">
        <f t="shared" si="24"/>
        <v>44.624798509984743</v>
      </c>
      <c r="R120" s="104">
        <f t="shared" si="24"/>
        <v>45.456027944900327</v>
      </c>
      <c r="S120" s="104">
        <f t="shared" si="24"/>
        <v>46.1262277427982</v>
      </c>
      <c r="T120" s="104">
        <f t="shared" si="24"/>
        <v>46.66652686281622</v>
      </c>
      <c r="U120" s="104">
        <f t="shared" si="24"/>
        <v>46.670240144097789</v>
      </c>
      <c r="V120" s="104">
        <f t="shared" si="24"/>
        <v>46.67157625933811</v>
      </c>
      <c r="W120" s="104">
        <f t="shared" si="24"/>
        <v>46.672035122536982</v>
      </c>
      <c r="X120" s="104">
        <f t="shared" si="24"/>
        <v>46.672185845920254</v>
      </c>
      <c r="Y120" s="104">
        <f>SUM(Y86:Y117)</f>
        <v>52.659243873038555</v>
      </c>
    </row>
  </sheetData>
  <mergeCells count="1">
    <mergeCell ref="B1:S5"/>
  </mergeCells>
  <dataValidations disablePrompts="1" count="1">
    <dataValidation type="list" allowBlank="1" showInputMessage="1" showErrorMessage="1" sqref="D8">
      <formula1>"ID, MT, OR, WA, Region"</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dimension ref="A1:EA5"/>
  <sheetViews>
    <sheetView workbookViewId="0">
      <selection sqref="A1:EA5"/>
    </sheetView>
  </sheetViews>
  <sheetFormatPr defaultRowHeight="12.75"/>
  <sheetData>
    <row r="1" spans="1:131" ht="13.5" thickBot="1">
      <c r="A1" s="54" t="s">
        <v>260</v>
      </c>
      <c r="B1" s="56"/>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c r="BR1" s="40"/>
      <c r="BS1" s="40"/>
      <c r="BT1" s="40"/>
      <c r="BU1" s="40"/>
      <c r="BV1" s="40"/>
      <c r="BW1" s="40"/>
      <c r="BX1" s="40"/>
      <c r="BY1" s="40"/>
      <c r="BZ1" s="40"/>
      <c r="CA1" s="40"/>
      <c r="CB1" s="40"/>
      <c r="CC1" s="40"/>
      <c r="CD1" s="40"/>
      <c r="CE1" s="40"/>
      <c r="CF1" s="40"/>
      <c r="CG1" s="40"/>
      <c r="CH1" s="40"/>
      <c r="CI1" s="40"/>
      <c r="CJ1" s="40"/>
      <c r="CK1" s="40"/>
      <c r="CL1" s="40"/>
      <c r="CM1" s="40"/>
      <c r="CN1" s="40"/>
      <c r="CO1" s="40"/>
      <c r="CP1" s="40"/>
      <c r="CQ1" s="40"/>
      <c r="CR1" s="40"/>
      <c r="CS1" s="40"/>
      <c r="CT1" s="40"/>
      <c r="CU1" s="40"/>
      <c r="CV1" s="40"/>
      <c r="CW1" s="4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row>
    <row r="2" spans="1:131" ht="13.5" thickBot="1">
      <c r="A2" s="87"/>
      <c r="B2" s="88"/>
      <c r="C2" s="89"/>
      <c r="D2" s="89"/>
      <c r="E2" s="89"/>
      <c r="F2" s="89"/>
      <c r="G2" s="89"/>
      <c r="H2" s="89"/>
      <c r="I2" s="89"/>
      <c r="J2" s="89"/>
      <c r="K2" s="89"/>
      <c r="L2" s="89"/>
      <c r="M2" s="89"/>
      <c r="N2" s="89"/>
      <c r="O2" s="90" t="s">
        <v>430</v>
      </c>
      <c r="P2" s="91"/>
      <c r="Q2" s="91"/>
      <c r="R2" s="91"/>
      <c r="S2" s="91"/>
      <c r="T2" s="91"/>
      <c r="U2" s="91"/>
      <c r="V2" s="91"/>
      <c r="W2" s="91"/>
      <c r="X2" s="91"/>
      <c r="Y2" s="91"/>
      <c r="Z2" s="80"/>
      <c r="AA2" s="89"/>
      <c r="AB2" s="90" t="s">
        <v>431</v>
      </c>
      <c r="AC2" s="91"/>
      <c r="AD2" s="91"/>
      <c r="AE2" s="91"/>
      <c r="AF2" s="91"/>
      <c r="AG2" s="91"/>
      <c r="AH2" s="91"/>
      <c r="AI2" s="91"/>
      <c r="AJ2" s="91"/>
      <c r="AK2" s="91"/>
      <c r="AL2" s="91"/>
      <c r="AM2" s="8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c r="BR2" s="40"/>
      <c r="BS2" s="40"/>
      <c r="BT2" s="40"/>
      <c r="BU2" s="40"/>
      <c r="BV2" s="40"/>
      <c r="BW2" s="40"/>
      <c r="BX2" s="40"/>
      <c r="BY2" s="40"/>
      <c r="BZ2" s="40"/>
      <c r="CA2" s="40"/>
      <c r="CB2" s="40"/>
      <c r="CC2" s="40"/>
      <c r="CD2" s="40"/>
      <c r="CE2" s="40"/>
      <c r="CF2" s="40"/>
      <c r="CG2" s="40"/>
      <c r="CH2" s="40"/>
      <c r="CI2" s="40"/>
      <c r="CJ2" s="40"/>
      <c r="CK2" s="40"/>
      <c r="CL2" s="40"/>
      <c r="CM2" s="40"/>
      <c r="CN2" s="40"/>
      <c r="CO2" s="40"/>
      <c r="CP2" s="40"/>
      <c r="CQ2" s="40"/>
      <c r="CR2" s="40"/>
      <c r="CS2" s="40"/>
      <c r="CT2" s="40"/>
      <c r="CU2" s="40"/>
      <c r="CV2" s="40"/>
      <c r="CW2" s="4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row>
    <row r="3" spans="1:131" ht="204">
      <c r="A3" s="72" t="s">
        <v>153</v>
      </c>
      <c r="B3" s="73" t="s">
        <v>154</v>
      </c>
      <c r="C3" s="74" t="s">
        <v>55</v>
      </c>
      <c r="D3" s="74" t="s">
        <v>237</v>
      </c>
      <c r="E3" s="74" t="s">
        <v>238</v>
      </c>
      <c r="F3" s="74" t="s">
        <v>239</v>
      </c>
      <c r="G3" s="74" t="s">
        <v>240</v>
      </c>
      <c r="H3" s="74" t="s">
        <v>241</v>
      </c>
      <c r="I3" s="74" t="s">
        <v>242</v>
      </c>
      <c r="J3" s="74" t="s">
        <v>243</v>
      </c>
      <c r="K3" s="74" t="s">
        <v>54</v>
      </c>
      <c r="L3" s="74" t="s">
        <v>216</v>
      </c>
      <c r="M3" s="74" t="s">
        <v>244</v>
      </c>
      <c r="N3" s="74" t="s">
        <v>432</v>
      </c>
      <c r="O3" s="74" t="s">
        <v>245</v>
      </c>
      <c r="P3" s="74" t="s">
        <v>246</v>
      </c>
      <c r="Q3" s="74" t="s">
        <v>247</v>
      </c>
      <c r="R3" s="74" t="s">
        <v>248</v>
      </c>
      <c r="S3" s="74" t="s">
        <v>249</v>
      </c>
      <c r="T3" s="74" t="s">
        <v>250</v>
      </c>
      <c r="U3" s="74" t="s">
        <v>251</v>
      </c>
      <c r="V3" s="74" t="s">
        <v>252</v>
      </c>
      <c r="W3" s="74" t="s">
        <v>253</v>
      </c>
      <c r="X3" s="74" t="s">
        <v>254</v>
      </c>
      <c r="Y3" s="74" t="s">
        <v>255</v>
      </c>
      <c r="Z3" s="74" t="s">
        <v>256</v>
      </c>
      <c r="AA3" s="74"/>
      <c r="AB3" s="74" t="s">
        <v>245</v>
      </c>
      <c r="AC3" s="74" t="s">
        <v>246</v>
      </c>
      <c r="AD3" s="74" t="s">
        <v>247</v>
      </c>
      <c r="AE3" s="74" t="s">
        <v>248</v>
      </c>
      <c r="AF3" s="74" t="s">
        <v>249</v>
      </c>
      <c r="AG3" s="74" t="s">
        <v>250</v>
      </c>
      <c r="AH3" s="74" t="s">
        <v>251</v>
      </c>
      <c r="AI3" s="74" t="s">
        <v>252</v>
      </c>
      <c r="AJ3" s="74" t="s">
        <v>253</v>
      </c>
      <c r="AK3" s="74" t="s">
        <v>254</v>
      </c>
      <c r="AL3" s="74" t="s">
        <v>255</v>
      </c>
      <c r="AM3" s="74" t="s">
        <v>256</v>
      </c>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row>
    <row r="4" spans="1:131">
      <c r="A4" s="20" t="s">
        <v>378</v>
      </c>
      <c r="B4" s="20"/>
      <c r="C4" s="44">
        <v>127.31933334968596</v>
      </c>
      <c r="D4" s="44">
        <v>40.550190644091941</v>
      </c>
      <c r="E4" s="44">
        <v>8.1100381288183883</v>
      </c>
      <c r="F4" s="44">
        <v>48.66022877291033</v>
      </c>
      <c r="G4" s="44">
        <v>181.56249180502726</v>
      </c>
      <c r="H4" s="44">
        <v>80.396543283689084</v>
      </c>
      <c r="I4" s="44">
        <v>3347.9880300657096</v>
      </c>
      <c r="J4" s="44">
        <v>12.01566852867856</v>
      </c>
      <c r="K4" s="44">
        <v>96.786606361634199</v>
      </c>
      <c r="L4" s="84">
        <v>0.44280370072263459</v>
      </c>
      <c r="M4" s="44">
        <v>1.2095434135482619</v>
      </c>
      <c r="N4" s="44">
        <v>1.8262559329269162E-2</v>
      </c>
      <c r="O4" s="44">
        <v>7.9475278186523743</v>
      </c>
      <c r="P4" s="44">
        <v>7.332826601378736</v>
      </c>
      <c r="Q4" s="44">
        <v>8.3974341880576588</v>
      </c>
      <c r="R4" s="44">
        <v>7.7072544106760263</v>
      </c>
      <c r="S4" s="44">
        <v>7.8754805967639463</v>
      </c>
      <c r="T4" s="44">
        <v>7.8229918105088192</v>
      </c>
      <c r="U4" s="44">
        <v>7.6244436550633656</v>
      </c>
      <c r="V4" s="44">
        <v>8.1858398919278752</v>
      </c>
      <c r="W4" s="44">
        <v>7.3040473188691557</v>
      </c>
      <c r="X4" s="44">
        <v>8.2069941995715379</v>
      </c>
      <c r="Y4" s="44">
        <v>7.4409877396546387</v>
      </c>
      <c r="Z4" s="44">
        <v>7.7362907779068628</v>
      </c>
      <c r="AA4" s="44"/>
      <c r="AB4" s="44">
        <v>2.9510443561491959</v>
      </c>
      <c r="AC4" s="44">
        <v>2.5959017575327255</v>
      </c>
      <c r="AD4" s="44">
        <v>2.5540103481890384</v>
      </c>
      <c r="AE4" s="44">
        <v>2.8062779231219461</v>
      </c>
      <c r="AF4" s="44">
        <v>2.8684908831618068</v>
      </c>
      <c r="AG4" s="44">
        <v>2.6597516549383902</v>
      </c>
      <c r="AH4" s="44">
        <v>3.0792462450151654</v>
      </c>
      <c r="AI4" s="44">
        <v>2.7052868477559593</v>
      </c>
      <c r="AJ4" s="44">
        <v>3.0520951388310502</v>
      </c>
      <c r="AK4" s="44">
        <v>2.659852221338574</v>
      </c>
      <c r="AL4" s="44">
        <v>2.8641825693269327</v>
      </c>
      <c r="AM4" s="40">
        <v>2.9410743952941507</v>
      </c>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row>
    <row r="5" spans="1:131">
      <c r="A5" s="20"/>
      <c r="B5" s="20"/>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4"/>
  <dimension ref="A1:EA120"/>
  <sheetViews>
    <sheetView zoomScaleNormal="100" workbookViewId="0">
      <selection activeCell="A11" sqref="A11:EA80"/>
    </sheetView>
  </sheetViews>
  <sheetFormatPr defaultRowHeight="12.75"/>
  <cols>
    <col min="1" max="1" width="53.85546875" customWidth="1"/>
    <col min="2" max="2" width="53.28515625" customWidth="1"/>
    <col min="3" max="3" width="17.42578125" bestFit="1" customWidth="1"/>
    <col min="4" max="4" width="12.140625" bestFit="1" customWidth="1"/>
    <col min="5" max="5" width="12.5703125" customWidth="1"/>
    <col min="6" max="6" width="13.7109375" customWidth="1"/>
    <col min="7" max="7" width="25.4257812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31">
      <c r="A1" s="11" t="s">
        <v>13</v>
      </c>
      <c r="B1" s="12"/>
      <c r="C1" s="12"/>
      <c r="D1" s="12"/>
      <c r="E1" s="12"/>
      <c r="F1" s="12"/>
      <c r="G1" s="12"/>
      <c r="H1" s="13"/>
      <c r="I1" s="14"/>
      <c r="J1" s="14"/>
      <c r="K1" s="14"/>
      <c r="L1" s="14"/>
      <c r="M1" s="14"/>
      <c r="N1" s="15"/>
      <c r="O1" s="16"/>
      <c r="P1" s="15"/>
      <c r="Q1" s="15"/>
      <c r="R1" s="15"/>
      <c r="S1" s="13"/>
      <c r="T1" s="13"/>
      <c r="U1" s="13"/>
      <c r="V1" s="15"/>
      <c r="W1" s="13"/>
      <c r="X1" s="13"/>
      <c r="Y1" s="13"/>
      <c r="Z1" s="13"/>
      <c r="AA1" s="13"/>
      <c r="AB1" s="13"/>
      <c r="AC1" s="13"/>
      <c r="AD1" s="13"/>
      <c r="AE1" s="13"/>
      <c r="AF1" s="13"/>
      <c r="AG1" s="13"/>
      <c r="AH1" s="13"/>
      <c r="AI1" s="13"/>
      <c r="AJ1" s="13"/>
      <c r="AK1" s="13"/>
      <c r="AL1" s="13"/>
      <c r="AM1" s="13"/>
      <c r="AN1" s="13"/>
      <c r="AO1" s="13"/>
      <c r="AP1" s="17"/>
      <c r="AQ1" s="13"/>
      <c r="AR1" s="13"/>
      <c r="AS1" s="13"/>
      <c r="AT1" s="13"/>
      <c r="AU1" s="13"/>
      <c r="AV1" s="17"/>
      <c r="AW1" s="13"/>
      <c r="AX1" s="13"/>
      <c r="AY1" s="13"/>
      <c r="AZ1" s="13"/>
      <c r="BA1" s="13"/>
      <c r="BB1" s="13"/>
      <c r="BC1" s="13"/>
      <c r="BD1" s="13"/>
      <c r="BE1" s="13"/>
      <c r="BF1" s="13"/>
      <c r="BG1" s="13"/>
      <c r="BH1" s="13"/>
      <c r="BI1" s="13"/>
      <c r="BJ1" s="13"/>
      <c r="BK1" s="13"/>
      <c r="BL1" s="13"/>
      <c r="BM1" s="18"/>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7"/>
      <c r="CQ1" s="13"/>
      <c r="CR1" s="13"/>
      <c r="CS1" s="13"/>
      <c r="CT1" s="13"/>
      <c r="CU1" s="13"/>
      <c r="CV1" s="13"/>
      <c r="CW1" s="13"/>
      <c r="CX1" s="13"/>
      <c r="CY1" s="13"/>
      <c r="CZ1" s="13"/>
      <c r="DA1" s="13"/>
    </row>
    <row r="2" spans="1:131">
      <c r="A2" s="19" t="s">
        <v>14</v>
      </c>
      <c r="B2" s="13" t="str">
        <f>'7PSourceSummary'!D2</f>
        <v>Smart Plug Power Strips</v>
      </c>
      <c r="C2" s="13"/>
      <c r="D2" s="13"/>
      <c r="E2" s="13"/>
      <c r="F2" s="13"/>
      <c r="G2" s="13"/>
      <c r="H2" s="13"/>
      <c r="I2" s="14"/>
      <c r="J2" s="14"/>
      <c r="K2" s="14"/>
      <c r="L2" s="14"/>
      <c r="M2" s="14"/>
      <c r="N2" s="15"/>
      <c r="O2" s="15"/>
      <c r="P2" s="15"/>
      <c r="Q2" s="15"/>
      <c r="R2" s="15"/>
      <c r="S2" s="13"/>
      <c r="T2" s="13"/>
      <c r="U2" s="13"/>
      <c r="V2" s="15"/>
      <c r="W2" s="13"/>
      <c r="X2" s="13"/>
      <c r="Y2" s="13"/>
      <c r="Z2" s="13"/>
      <c r="AA2" s="13"/>
      <c r="AB2" s="13"/>
      <c r="AC2" s="13"/>
      <c r="AD2" s="13"/>
      <c r="AE2" s="13"/>
      <c r="AF2" s="13"/>
      <c r="AG2" s="13"/>
      <c r="AH2" s="13"/>
      <c r="AI2" s="13"/>
      <c r="AJ2" s="13"/>
      <c r="AK2" s="13"/>
      <c r="AL2" s="13"/>
      <c r="AM2" s="13"/>
      <c r="AN2" s="13"/>
      <c r="AO2" s="13"/>
      <c r="AP2" s="13"/>
      <c r="AQ2" s="13"/>
      <c r="AR2" s="13"/>
      <c r="AS2" s="13"/>
      <c r="AT2" s="13"/>
      <c r="AU2" s="13"/>
      <c r="AV2" s="13"/>
      <c r="AW2" s="13"/>
      <c r="AX2" s="13"/>
      <c r="AY2" s="13"/>
      <c r="AZ2" s="13"/>
      <c r="BA2" s="13"/>
      <c r="BB2" s="17"/>
      <c r="BC2" s="13"/>
      <c r="BD2" s="13"/>
      <c r="BE2" s="13"/>
      <c r="BF2" s="13"/>
      <c r="BG2" s="13"/>
      <c r="BH2" s="13"/>
      <c r="BI2" s="13"/>
      <c r="BJ2" s="13"/>
      <c r="BK2" s="13"/>
      <c r="BL2" s="13"/>
      <c r="BM2" s="13"/>
      <c r="BN2" s="1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row>
    <row r="3" spans="1:131">
      <c r="A3" s="19" t="s">
        <v>15</v>
      </c>
      <c r="B3" s="20"/>
      <c r="C3" s="19">
        <v>2012</v>
      </c>
      <c r="D3" s="20"/>
      <c r="E3" s="20"/>
      <c r="F3" s="20"/>
      <c r="G3" s="20"/>
      <c r="H3" s="20"/>
      <c r="I3" s="20"/>
      <c r="J3" s="21"/>
      <c r="K3" s="22"/>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2"/>
      <c r="CP3" s="22"/>
      <c r="CQ3" s="20"/>
      <c r="CR3" s="20"/>
      <c r="CS3" s="20"/>
      <c r="CT3" s="20"/>
      <c r="CU3" s="20"/>
      <c r="CV3" s="20"/>
      <c r="CW3" s="20"/>
      <c r="CX3" s="20"/>
      <c r="CY3" s="20"/>
      <c r="CZ3" s="20"/>
      <c r="DA3" s="20"/>
    </row>
    <row r="4" spans="1:131">
      <c r="A4" s="105" t="s">
        <v>331</v>
      </c>
      <c r="B4" s="109" t="s">
        <v>314</v>
      </c>
      <c r="C4" s="110">
        <v>1.107352410306802</v>
      </c>
      <c r="D4" s="20"/>
      <c r="E4" s="20"/>
      <c r="F4" s="20"/>
      <c r="G4" s="20"/>
      <c r="H4" s="20"/>
      <c r="I4" s="20"/>
      <c r="J4" s="20"/>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row>
    <row r="5" spans="1:131">
      <c r="A5" s="23">
        <v>1</v>
      </c>
      <c r="B5" s="23">
        <v>2</v>
      </c>
      <c r="C5" s="23">
        <v>3</v>
      </c>
      <c r="D5" s="23">
        <v>4</v>
      </c>
      <c r="E5" s="23">
        <v>5</v>
      </c>
      <c r="F5" s="23">
        <v>6</v>
      </c>
      <c r="G5" s="23">
        <v>7</v>
      </c>
      <c r="H5" s="23">
        <v>8</v>
      </c>
      <c r="I5" s="23">
        <v>9</v>
      </c>
      <c r="J5" s="23">
        <v>10</v>
      </c>
      <c r="K5" s="23">
        <v>11</v>
      </c>
      <c r="L5" s="23">
        <v>12</v>
      </c>
      <c r="M5" s="23">
        <v>13</v>
      </c>
      <c r="N5" s="23">
        <v>14</v>
      </c>
      <c r="O5" s="23">
        <v>15</v>
      </c>
      <c r="P5" s="23">
        <v>16</v>
      </c>
      <c r="Q5" s="23">
        <v>17</v>
      </c>
      <c r="R5" s="23">
        <v>18</v>
      </c>
      <c r="S5" s="23">
        <v>19</v>
      </c>
      <c r="T5" s="23">
        <v>20</v>
      </c>
      <c r="U5" s="23">
        <v>21</v>
      </c>
      <c r="V5" s="23">
        <v>22</v>
      </c>
      <c r="W5" s="23">
        <v>23</v>
      </c>
      <c r="X5" s="23">
        <v>24</v>
      </c>
      <c r="Y5" s="23">
        <v>25</v>
      </c>
      <c r="Z5" s="23">
        <v>26</v>
      </c>
      <c r="AA5" s="23">
        <v>27</v>
      </c>
      <c r="AB5" s="23">
        <v>28</v>
      </c>
      <c r="AC5" s="23">
        <v>29</v>
      </c>
      <c r="AD5" s="23">
        <v>30</v>
      </c>
      <c r="AE5" s="23">
        <v>31</v>
      </c>
      <c r="AF5" s="23">
        <v>32</v>
      </c>
      <c r="AG5" s="23">
        <v>33</v>
      </c>
      <c r="AH5" s="23">
        <v>34</v>
      </c>
      <c r="AI5" s="23">
        <v>35</v>
      </c>
      <c r="AJ5" s="23">
        <v>36</v>
      </c>
      <c r="AK5" s="23">
        <v>37</v>
      </c>
      <c r="AL5" s="23">
        <v>38</v>
      </c>
      <c r="AM5" s="23">
        <v>39</v>
      </c>
      <c r="AN5" s="23">
        <v>40</v>
      </c>
      <c r="AO5" s="23">
        <v>41</v>
      </c>
      <c r="AP5" s="23">
        <v>42</v>
      </c>
      <c r="AQ5" s="23">
        <v>43</v>
      </c>
      <c r="AR5" s="23">
        <v>44</v>
      </c>
      <c r="AS5" s="23">
        <v>45</v>
      </c>
      <c r="AT5" s="23">
        <v>46</v>
      </c>
      <c r="AU5" s="23">
        <v>47</v>
      </c>
      <c r="AV5" s="23">
        <v>48</v>
      </c>
      <c r="AW5" s="23">
        <v>49</v>
      </c>
      <c r="AX5" s="23">
        <v>50</v>
      </c>
      <c r="AY5" s="23">
        <v>51</v>
      </c>
      <c r="AZ5" s="23">
        <v>52</v>
      </c>
      <c r="BA5" s="23">
        <v>53</v>
      </c>
      <c r="BB5" s="23">
        <v>54</v>
      </c>
      <c r="BC5" s="23">
        <v>55</v>
      </c>
      <c r="BD5" s="23">
        <v>56</v>
      </c>
      <c r="BE5" s="23">
        <v>57</v>
      </c>
      <c r="BF5" s="23">
        <v>58</v>
      </c>
      <c r="BG5" s="23">
        <v>59</v>
      </c>
      <c r="BH5" s="23">
        <v>60</v>
      </c>
      <c r="BI5" s="23">
        <v>61</v>
      </c>
      <c r="BJ5" s="23">
        <v>62</v>
      </c>
      <c r="BK5" s="23">
        <v>63</v>
      </c>
      <c r="BL5" s="23">
        <v>64</v>
      </c>
      <c r="BM5" s="23">
        <v>65</v>
      </c>
      <c r="BN5" s="23">
        <v>66</v>
      </c>
      <c r="BO5" s="23">
        <v>67</v>
      </c>
      <c r="BP5" s="23">
        <v>68</v>
      </c>
      <c r="BQ5" s="23">
        <v>69</v>
      </c>
      <c r="BR5" s="23">
        <v>70</v>
      </c>
      <c r="BS5" s="23">
        <v>71</v>
      </c>
      <c r="BT5" s="23">
        <v>72</v>
      </c>
      <c r="BU5" s="23">
        <v>73</v>
      </c>
      <c r="BV5" s="23">
        <v>74</v>
      </c>
      <c r="BW5" s="23">
        <v>75</v>
      </c>
      <c r="BX5" s="23">
        <v>76</v>
      </c>
      <c r="BY5" s="23">
        <v>77</v>
      </c>
      <c r="BZ5" s="23">
        <v>78</v>
      </c>
      <c r="CA5" s="23">
        <v>79</v>
      </c>
      <c r="CB5" s="23">
        <v>80</v>
      </c>
      <c r="CC5" s="23">
        <v>81</v>
      </c>
      <c r="CD5" s="23">
        <v>82</v>
      </c>
      <c r="CE5" s="23">
        <v>83</v>
      </c>
      <c r="CF5" s="23">
        <v>84</v>
      </c>
      <c r="CG5" s="23">
        <v>85</v>
      </c>
      <c r="CH5" s="23">
        <v>86</v>
      </c>
      <c r="CI5" s="23">
        <v>87</v>
      </c>
      <c r="CJ5" s="23">
        <v>88</v>
      </c>
      <c r="CK5" s="23">
        <v>89</v>
      </c>
      <c r="CL5" s="23">
        <v>90</v>
      </c>
      <c r="CM5" s="23">
        <v>91</v>
      </c>
      <c r="CN5" s="23">
        <v>92</v>
      </c>
      <c r="CO5" s="23">
        <v>93</v>
      </c>
      <c r="CP5" s="23">
        <v>94</v>
      </c>
      <c r="CQ5" s="23">
        <v>95</v>
      </c>
      <c r="CR5" s="23">
        <v>96</v>
      </c>
      <c r="CS5" s="23">
        <v>97</v>
      </c>
      <c r="CT5" s="23">
        <v>98</v>
      </c>
      <c r="CU5" s="23">
        <v>99</v>
      </c>
      <c r="CV5" s="23">
        <v>100</v>
      </c>
      <c r="CW5" s="23">
        <v>101</v>
      </c>
      <c r="CX5" s="23">
        <v>102</v>
      </c>
      <c r="CY5" s="23">
        <v>103</v>
      </c>
      <c r="CZ5" s="23">
        <v>104</v>
      </c>
      <c r="DA5" s="23">
        <v>105</v>
      </c>
    </row>
    <row r="6" spans="1:131">
      <c r="A6" s="24" t="s">
        <v>16</v>
      </c>
      <c r="B6" s="25"/>
      <c r="C6" s="25"/>
      <c r="D6" s="25"/>
      <c r="E6" s="25"/>
      <c r="F6" s="25"/>
      <c r="G6" s="26"/>
      <c r="H6" s="27"/>
      <c r="I6" s="215" t="s">
        <v>17</v>
      </c>
      <c r="J6" s="216"/>
      <c r="K6" s="216"/>
      <c r="L6" s="216"/>
      <c r="M6" s="216"/>
      <c r="N6" s="217"/>
      <c r="O6" s="218" t="s">
        <v>18</v>
      </c>
      <c r="P6" s="219"/>
      <c r="Q6" s="28" t="s">
        <v>19</v>
      </c>
      <c r="R6" s="220" t="s">
        <v>20</v>
      </c>
      <c r="S6" s="220"/>
      <c r="T6" s="220"/>
      <c r="U6" s="29"/>
      <c r="V6" s="29"/>
      <c r="W6" s="29"/>
      <c r="X6" s="30"/>
      <c r="Y6" s="31"/>
      <c r="Z6" s="29"/>
      <c r="AA6" s="29"/>
      <c r="AB6" s="29"/>
      <c r="AC6" s="29"/>
      <c r="AD6" s="29"/>
      <c r="AE6" s="32"/>
      <c r="AF6" s="32"/>
      <c r="AG6" s="32"/>
      <c r="AH6" s="32"/>
      <c r="AI6" s="32"/>
      <c r="AJ6" s="32"/>
      <c r="AK6" s="32"/>
      <c r="AL6" s="32"/>
      <c r="AM6" s="32"/>
      <c r="AN6" s="32"/>
      <c r="AO6" s="32"/>
      <c r="AP6" s="13"/>
      <c r="AQ6" s="13"/>
      <c r="AR6" s="13"/>
      <c r="AS6" s="13"/>
      <c r="AT6" s="13"/>
      <c r="AU6" s="13"/>
      <c r="AV6" s="13"/>
      <c r="AW6" s="13"/>
      <c r="AX6" s="13"/>
      <c r="AY6" s="13"/>
      <c r="AZ6" s="13"/>
      <c r="BA6" s="13"/>
      <c r="BB6" s="13"/>
      <c r="BC6" s="13"/>
      <c r="BD6" s="13"/>
      <c r="BE6" s="13"/>
      <c r="BF6" s="13"/>
      <c r="BG6" s="13"/>
      <c r="BH6" s="13"/>
      <c r="BI6" s="13"/>
      <c r="BJ6" s="13"/>
      <c r="BK6" s="13"/>
      <c r="BL6" s="13"/>
      <c r="BM6" s="13"/>
      <c r="BN6" s="1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row>
    <row r="7" spans="1:131" ht="39.75" customHeight="1">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c r="Q7" s="37" t="s">
        <v>36</v>
      </c>
      <c r="R7" s="38" t="s">
        <v>37</v>
      </c>
      <c r="S7" s="38" t="s">
        <v>38</v>
      </c>
      <c r="T7" s="38" t="s">
        <v>39</v>
      </c>
      <c r="U7" s="39"/>
      <c r="V7" s="39"/>
      <c r="W7" s="39"/>
      <c r="X7" s="39"/>
      <c r="Y7" s="39"/>
      <c r="Z7" s="39"/>
      <c r="AA7" s="39"/>
      <c r="AB7" s="39"/>
      <c r="AC7" s="39"/>
      <c r="AD7" s="39"/>
      <c r="AE7" s="32"/>
      <c r="AF7" s="32"/>
      <c r="AG7" s="32"/>
      <c r="AH7" s="32"/>
      <c r="AI7" s="32"/>
      <c r="AJ7" s="32"/>
      <c r="AK7" s="32"/>
      <c r="AL7" s="32"/>
      <c r="AM7" s="32"/>
      <c r="AN7" s="32"/>
      <c r="AO7" s="32"/>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row>
    <row r="8" spans="1:131" ht="15">
      <c r="A8" s="20" t="s">
        <v>378</v>
      </c>
      <c r="B8" s="46" t="s">
        <v>378</v>
      </c>
      <c r="C8" s="46">
        <f>'Savings and Cost'!C12</f>
        <v>118.46569856656234</v>
      </c>
      <c r="D8" s="46">
        <f>'Savings and Cost'!D12</f>
        <v>4</v>
      </c>
      <c r="E8" s="46">
        <f>'Savings and Cost'!E12*$C$4</f>
        <v>40.550190644091941</v>
      </c>
      <c r="F8" s="46"/>
      <c r="G8" s="163" t="s">
        <v>435</v>
      </c>
      <c r="H8" s="46"/>
      <c r="I8" s="46"/>
      <c r="J8" s="46"/>
      <c r="K8" s="46"/>
      <c r="L8" s="46"/>
      <c r="M8" s="46"/>
      <c r="N8" s="46"/>
      <c r="O8" s="46"/>
      <c r="P8" s="46"/>
      <c r="Q8" s="46" t="s">
        <v>263</v>
      </c>
      <c r="R8" s="46"/>
      <c r="S8" s="46"/>
      <c r="T8" s="46"/>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20"/>
      <c r="CY8" s="17"/>
      <c r="CZ8" s="17"/>
      <c r="DA8" s="17"/>
    </row>
    <row r="11" spans="1:131">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c r="CT11" s="20"/>
      <c r="CU11" s="20"/>
      <c r="CV11" s="20"/>
      <c r="CW11" s="20"/>
      <c r="CX11" s="20"/>
      <c r="CY11" s="20"/>
      <c r="CZ11" s="20"/>
      <c r="DA11" s="20"/>
      <c r="DB11" s="20"/>
      <c r="DC11" s="20"/>
      <c r="DD11" s="20"/>
      <c r="DE11" s="20"/>
      <c r="DF11" s="20"/>
      <c r="DG11" s="20"/>
      <c r="DH11" s="20"/>
      <c r="DI11" s="20"/>
      <c r="DJ11" s="20"/>
      <c r="DK11" s="20"/>
      <c r="DL11" s="20"/>
      <c r="DM11" s="20"/>
      <c r="DN11" s="20"/>
      <c r="DO11" s="20"/>
      <c r="DP11" s="20"/>
      <c r="DQ11" s="20"/>
      <c r="DR11" s="20"/>
      <c r="DS11" s="20"/>
      <c r="DT11" s="20"/>
      <c r="DU11" s="20"/>
      <c r="DV11" s="20"/>
      <c r="DW11" s="20"/>
      <c r="DX11" s="20"/>
      <c r="DY11" s="20"/>
      <c r="DZ11" s="20"/>
      <c r="EA11" s="20"/>
    </row>
    <row r="12" spans="1:131" s="20" customFormat="1">
      <c r="A12" s="52" t="s">
        <v>80</v>
      </c>
      <c r="B12" s="53"/>
    </row>
    <row r="13" spans="1:131" s="20" customFormat="1">
      <c r="A13" s="20" t="s">
        <v>81</v>
      </c>
      <c r="B13" s="20" t="s">
        <v>315</v>
      </c>
    </row>
    <row r="14" spans="1:131" s="20" customFormat="1">
      <c r="A14" s="20" t="s">
        <v>82</v>
      </c>
      <c r="B14" s="20" t="s">
        <v>470</v>
      </c>
    </row>
    <row r="15" spans="1:131" s="20" customFormat="1"/>
    <row r="16" spans="1:131" s="20" customFormat="1" ht="13.5" thickBot="1">
      <c r="A16" s="54" t="s">
        <v>83</v>
      </c>
      <c r="B16" s="55"/>
      <c r="C16" s="55"/>
      <c r="D16" s="55"/>
      <c r="E16" s="55"/>
      <c r="F16" s="55"/>
      <c r="G16" s="55"/>
      <c r="H16" s="55"/>
      <c r="I16" s="55"/>
      <c r="J16" s="55"/>
      <c r="K16" s="55"/>
      <c r="L16" s="55"/>
      <c r="M16" s="55"/>
      <c r="N16" s="55"/>
      <c r="O16" s="55"/>
      <c r="P16" s="55"/>
      <c r="Q16" s="55"/>
      <c r="R16" s="55"/>
      <c r="S16" s="55"/>
      <c r="T16" s="55"/>
      <c r="U16" s="55"/>
      <c r="V16" s="55"/>
      <c r="W16" s="55"/>
      <c r="X16" s="55"/>
      <c r="Y16" s="55"/>
      <c r="Z16" s="55"/>
      <c r="AA16" s="55"/>
      <c r="AB16" s="55"/>
      <c r="AC16" s="55"/>
      <c r="AD16" s="55"/>
      <c r="AE16" s="55"/>
      <c r="AF16" s="55"/>
      <c r="AG16" s="55"/>
      <c r="AH16" s="55"/>
      <c r="AI16" s="56"/>
    </row>
    <row r="17" spans="2:28" s="20" customFormat="1">
      <c r="B17" s="57" t="s">
        <v>84</v>
      </c>
      <c r="C17" s="58"/>
      <c r="D17" s="58" t="s">
        <v>84</v>
      </c>
      <c r="E17" s="59"/>
      <c r="G17" s="57" t="s">
        <v>85</v>
      </c>
      <c r="H17" s="58"/>
      <c r="I17" s="58"/>
      <c r="J17" s="58"/>
      <c r="K17" s="58"/>
      <c r="L17" s="58"/>
      <c r="M17" s="58"/>
      <c r="N17" s="58"/>
      <c r="O17" s="59"/>
      <c r="Q17" s="57" t="s">
        <v>86</v>
      </c>
      <c r="R17" s="58"/>
      <c r="S17" s="58"/>
      <c r="T17" s="58"/>
      <c r="U17" s="59"/>
      <c r="W17" s="57" t="s">
        <v>87</v>
      </c>
      <c r="X17" s="59"/>
      <c r="Z17" s="57" t="s">
        <v>88</v>
      </c>
      <c r="AA17" s="58"/>
      <c r="AB17" s="59"/>
    </row>
    <row r="18" spans="2:28" s="20" customFormat="1">
      <c r="B18" s="60" t="s">
        <v>91</v>
      </c>
      <c r="C18" s="61" t="s">
        <v>89</v>
      </c>
      <c r="D18" s="61" t="s">
        <v>91</v>
      </c>
      <c r="E18" s="62" t="s">
        <v>89</v>
      </c>
      <c r="G18" s="60" t="s">
        <v>92</v>
      </c>
      <c r="H18" s="61" t="s">
        <v>463</v>
      </c>
      <c r="I18" s="61"/>
      <c r="J18" s="61"/>
      <c r="K18" s="61" t="s">
        <v>335</v>
      </c>
      <c r="L18" s="61"/>
      <c r="M18" s="61"/>
      <c r="N18" s="61"/>
      <c r="O18" s="62"/>
      <c r="Q18" s="60"/>
      <c r="R18" s="61" t="s">
        <v>93</v>
      </c>
      <c r="S18" s="61" t="s">
        <v>94</v>
      </c>
      <c r="T18" s="61" t="s">
        <v>95</v>
      </c>
      <c r="U18" s="62" t="s">
        <v>96</v>
      </c>
      <c r="W18" s="60" t="s">
        <v>97</v>
      </c>
      <c r="X18" s="62">
        <v>20</v>
      </c>
      <c r="Z18" s="60"/>
      <c r="AA18" s="61" t="s">
        <v>89</v>
      </c>
      <c r="AB18" s="62" t="s">
        <v>90</v>
      </c>
    </row>
    <row r="19" spans="2:28" s="20" customFormat="1">
      <c r="B19" s="60" t="s">
        <v>98</v>
      </c>
      <c r="C19" s="61" t="s">
        <v>316</v>
      </c>
      <c r="D19" s="61" t="s">
        <v>98</v>
      </c>
      <c r="E19" s="62" t="s">
        <v>316</v>
      </c>
      <c r="G19" s="60" t="s">
        <v>99</v>
      </c>
      <c r="H19" s="61" t="s">
        <v>317</v>
      </c>
      <c r="I19" s="61"/>
      <c r="J19" s="61"/>
      <c r="K19" s="61" t="s">
        <v>336</v>
      </c>
      <c r="L19" s="61"/>
      <c r="M19" s="61"/>
      <c r="N19" s="61"/>
      <c r="O19" s="62"/>
      <c r="Q19" s="60" t="s">
        <v>100</v>
      </c>
      <c r="R19" s="61">
        <v>6.8012888465852586E-2</v>
      </c>
      <c r="S19" s="61">
        <v>4.387844424080023E-2</v>
      </c>
      <c r="T19" s="61">
        <v>5.3289007766645871E-2</v>
      </c>
      <c r="U19" s="62">
        <v>5.447903102274565E-2</v>
      </c>
      <c r="W19" s="60" t="s">
        <v>101</v>
      </c>
      <c r="X19" s="62">
        <v>2016</v>
      </c>
      <c r="Z19" s="60" t="s">
        <v>318</v>
      </c>
      <c r="AA19" s="61">
        <v>4.03890184699085E-3</v>
      </c>
      <c r="AB19" s="62">
        <v>0.01</v>
      </c>
    </row>
    <row r="20" spans="2:28" s="20" customFormat="1">
      <c r="B20" s="60" t="s">
        <v>103</v>
      </c>
      <c r="C20" s="61" t="s">
        <v>319</v>
      </c>
      <c r="D20" s="61" t="s">
        <v>103</v>
      </c>
      <c r="E20" s="62" t="s">
        <v>319</v>
      </c>
      <c r="G20" s="60" t="s">
        <v>104</v>
      </c>
      <c r="H20" s="61" t="s">
        <v>320</v>
      </c>
      <c r="I20" s="61"/>
      <c r="J20" s="61"/>
      <c r="K20" s="61" t="s">
        <v>337</v>
      </c>
      <c r="L20" s="61"/>
      <c r="M20" s="61"/>
      <c r="N20" s="61"/>
      <c r="O20" s="62"/>
      <c r="Q20" s="60" t="s">
        <v>105</v>
      </c>
      <c r="R20" s="61">
        <v>12</v>
      </c>
      <c r="S20" s="61">
        <v>12</v>
      </c>
      <c r="T20" s="61">
        <v>1</v>
      </c>
      <c r="U20" s="62">
        <v>1</v>
      </c>
      <c r="W20" s="60" t="s">
        <v>106</v>
      </c>
      <c r="X20" s="62">
        <v>2016</v>
      </c>
      <c r="Z20" s="60" t="s">
        <v>102</v>
      </c>
      <c r="AA20" s="61">
        <v>26</v>
      </c>
      <c r="AB20" s="62">
        <v>0</v>
      </c>
    </row>
    <row r="21" spans="2:28" s="20" customFormat="1" ht="13.5" thickBot="1">
      <c r="B21" s="63" t="s">
        <v>107</v>
      </c>
      <c r="C21" s="64" t="s">
        <v>319</v>
      </c>
      <c r="D21" s="64" t="s">
        <v>107</v>
      </c>
      <c r="E21" s="65" t="s">
        <v>319</v>
      </c>
      <c r="G21" s="60" t="s">
        <v>108</v>
      </c>
      <c r="H21" s="61" t="s">
        <v>321</v>
      </c>
      <c r="I21" s="61"/>
      <c r="J21" s="61"/>
      <c r="K21" s="61" t="s">
        <v>336</v>
      </c>
      <c r="L21" s="61"/>
      <c r="M21" s="61"/>
      <c r="N21" s="61"/>
      <c r="O21" s="62"/>
      <c r="Q21" s="60"/>
      <c r="R21" s="61" t="s">
        <v>93</v>
      </c>
      <c r="S21" s="61" t="s">
        <v>94</v>
      </c>
      <c r="T21" s="61" t="s">
        <v>95</v>
      </c>
      <c r="U21" s="62" t="s">
        <v>96</v>
      </c>
      <c r="W21" s="60" t="s">
        <v>109</v>
      </c>
      <c r="X21" s="62">
        <v>2012</v>
      </c>
      <c r="Z21" s="60" t="s">
        <v>322</v>
      </c>
      <c r="AA21" s="61">
        <v>0.9</v>
      </c>
      <c r="AB21" s="62" t="s">
        <v>323</v>
      </c>
    </row>
    <row r="22" spans="2:28" s="20" customFormat="1">
      <c r="G22" s="60" t="s">
        <v>111</v>
      </c>
      <c r="H22" s="61" t="s">
        <v>320</v>
      </c>
      <c r="I22" s="61"/>
      <c r="J22" s="61"/>
      <c r="K22" s="61"/>
      <c r="L22" s="61"/>
      <c r="M22" s="61"/>
      <c r="N22" s="61"/>
      <c r="O22" s="62"/>
      <c r="Q22" s="60" t="s">
        <v>112</v>
      </c>
      <c r="R22" s="61">
        <v>0.35</v>
      </c>
      <c r="S22" s="61">
        <v>0.19500000000000001</v>
      </c>
      <c r="T22" s="61">
        <v>0.45499999999999996</v>
      </c>
      <c r="U22" s="62">
        <v>0</v>
      </c>
      <c r="W22" s="60" t="s">
        <v>113</v>
      </c>
      <c r="X22" s="62">
        <v>0.04</v>
      </c>
      <c r="Z22" s="60" t="s">
        <v>324</v>
      </c>
      <c r="AA22" s="61">
        <v>4.7399348199455904E-2</v>
      </c>
      <c r="AB22" s="62">
        <v>0</v>
      </c>
    </row>
    <row r="23" spans="2:28" s="20" customFormat="1">
      <c r="B23" s="20" t="s">
        <v>114</v>
      </c>
      <c r="C23" s="20" t="s">
        <v>89</v>
      </c>
      <c r="G23" s="60" t="s">
        <v>115</v>
      </c>
      <c r="H23" s="61" t="s">
        <v>325</v>
      </c>
      <c r="I23" s="61"/>
      <c r="J23" s="61"/>
      <c r="K23" s="61" t="s">
        <v>121</v>
      </c>
      <c r="L23" s="61"/>
      <c r="M23" s="61"/>
      <c r="N23" s="61"/>
      <c r="O23" s="62"/>
      <c r="Q23" s="60" t="s">
        <v>116</v>
      </c>
      <c r="R23" s="61">
        <v>1</v>
      </c>
      <c r="S23" s="61">
        <v>0</v>
      </c>
      <c r="T23" s="61">
        <v>0</v>
      </c>
      <c r="U23" s="62">
        <v>0</v>
      </c>
      <c r="W23" s="60" t="s">
        <v>117</v>
      </c>
      <c r="X23" s="62">
        <v>0</v>
      </c>
      <c r="Z23" s="60" t="s">
        <v>110</v>
      </c>
      <c r="AA23" s="61">
        <v>31</v>
      </c>
      <c r="AB23" s="62">
        <v>0</v>
      </c>
    </row>
    <row r="24" spans="2:28" s="20" customFormat="1">
      <c r="B24" s="20" t="s">
        <v>118</v>
      </c>
      <c r="C24" s="20" t="s">
        <v>119</v>
      </c>
      <c r="G24" s="60" t="s">
        <v>120</v>
      </c>
      <c r="H24" s="61" t="s">
        <v>121</v>
      </c>
      <c r="I24" s="61"/>
      <c r="J24" s="61"/>
      <c r="K24" s="61" t="s">
        <v>126</v>
      </c>
      <c r="L24" s="61"/>
      <c r="M24" s="61"/>
      <c r="N24" s="61"/>
      <c r="O24" s="62"/>
      <c r="Q24" s="60" t="s">
        <v>122</v>
      </c>
      <c r="R24" s="61">
        <v>1</v>
      </c>
      <c r="S24" s="61">
        <v>0</v>
      </c>
      <c r="T24" s="61">
        <v>0</v>
      </c>
      <c r="U24" s="62">
        <v>0</v>
      </c>
      <c r="W24" s="60" t="s">
        <v>326</v>
      </c>
      <c r="X24" s="62">
        <v>0.2</v>
      </c>
      <c r="Z24" s="60" t="s">
        <v>327</v>
      </c>
      <c r="AA24" s="61">
        <v>0.7</v>
      </c>
      <c r="AB24" s="62" t="s">
        <v>323</v>
      </c>
    </row>
    <row r="25" spans="2:28" s="20" customFormat="1">
      <c r="B25" s="20" t="s">
        <v>123</v>
      </c>
      <c r="C25" s="20" t="s">
        <v>124</v>
      </c>
      <c r="G25" s="60" t="s">
        <v>125</v>
      </c>
      <c r="H25" s="61" t="s">
        <v>126</v>
      </c>
      <c r="I25" s="61"/>
      <c r="J25" s="61"/>
      <c r="K25" s="61" t="s">
        <v>132</v>
      </c>
      <c r="L25" s="61"/>
      <c r="M25" s="61"/>
      <c r="N25" s="61"/>
      <c r="O25" s="62"/>
      <c r="Q25" s="60" t="s">
        <v>127</v>
      </c>
      <c r="R25" s="61"/>
      <c r="S25" s="61">
        <v>0.3</v>
      </c>
      <c r="T25" s="61">
        <v>0.7</v>
      </c>
      <c r="U25" s="62">
        <v>0</v>
      </c>
      <c r="W25" s="60" t="s">
        <v>128</v>
      </c>
      <c r="X25" s="62">
        <v>0</v>
      </c>
      <c r="Z25" s="60" t="s">
        <v>328</v>
      </c>
      <c r="AA25" s="61">
        <v>0</v>
      </c>
      <c r="AB25" s="62">
        <v>0</v>
      </c>
    </row>
    <row r="26" spans="2:28" s="20" customFormat="1" ht="13.5" thickBot="1">
      <c r="B26" s="20" t="s">
        <v>129</v>
      </c>
      <c r="C26" s="20" t="s">
        <v>130</v>
      </c>
      <c r="G26" s="63" t="s">
        <v>131</v>
      </c>
      <c r="H26" s="64" t="s">
        <v>132</v>
      </c>
      <c r="I26" s="64"/>
      <c r="J26" s="64"/>
      <c r="K26" s="64"/>
      <c r="L26" s="64"/>
      <c r="M26" s="64"/>
      <c r="N26" s="64"/>
      <c r="O26" s="65"/>
      <c r="Q26" s="63" t="s">
        <v>329</v>
      </c>
      <c r="R26" s="64"/>
      <c r="S26" s="64">
        <v>20</v>
      </c>
      <c r="T26" s="64"/>
      <c r="U26" s="65"/>
      <c r="W26" s="63" t="s">
        <v>133</v>
      </c>
      <c r="X26" s="65">
        <v>2018</v>
      </c>
      <c r="Z26" s="63" t="s">
        <v>330</v>
      </c>
      <c r="AA26" s="64">
        <v>0</v>
      </c>
      <c r="AB26" s="65">
        <v>0</v>
      </c>
    </row>
    <row r="27" spans="2:28" s="20" customFormat="1"/>
    <row r="28" spans="2:28" s="20" customFormat="1"/>
    <row r="29" spans="2:28" s="20" customFormat="1"/>
    <row r="30" spans="2:28" s="20" customFormat="1"/>
    <row r="31" spans="2:28" s="20" customFormat="1"/>
    <row r="32" spans="2:28" s="20" customFormat="1"/>
    <row r="33" spans="1:101" s="20" customFormat="1"/>
    <row r="34" spans="1:101" s="20" customFormat="1" ht="13.5" thickBot="1">
      <c r="A34" s="54" t="s">
        <v>134</v>
      </c>
      <c r="B34" s="56"/>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0"/>
      <c r="AS34" s="40"/>
      <c r="AT34" s="40"/>
      <c r="AU34" s="40"/>
      <c r="AV34" s="40"/>
      <c r="AW34" s="40"/>
      <c r="AX34" s="40"/>
      <c r="AY34" s="40"/>
      <c r="AZ34" s="40"/>
      <c r="BA34" s="40"/>
      <c r="BB34" s="40"/>
      <c r="BC34" s="40"/>
      <c r="BD34" s="40"/>
      <c r="BE34" s="40"/>
      <c r="BF34" s="40"/>
      <c r="BG34" s="40"/>
      <c r="BH34" s="40"/>
      <c r="BI34" s="40"/>
      <c r="BJ34" s="40"/>
      <c r="BK34" s="40"/>
      <c r="BL34" s="40"/>
      <c r="BM34" s="40"/>
      <c r="BN34" s="40"/>
      <c r="BO34" s="40"/>
      <c r="BP34" s="40"/>
      <c r="BQ34" s="40"/>
      <c r="BR34" s="40"/>
      <c r="BS34" s="40"/>
      <c r="BT34" s="40"/>
      <c r="BU34" s="40"/>
      <c r="BV34" s="40"/>
      <c r="BW34" s="40"/>
      <c r="BX34" s="40"/>
      <c r="BY34" s="40"/>
      <c r="BZ34" s="40"/>
      <c r="CA34" s="40"/>
      <c r="CB34" s="40"/>
      <c r="CC34" s="40"/>
      <c r="CD34" s="40"/>
      <c r="CE34" s="40"/>
      <c r="CF34" s="40"/>
      <c r="CG34" s="40"/>
      <c r="CH34" s="40"/>
      <c r="CI34" s="40"/>
      <c r="CJ34" s="40"/>
      <c r="CK34" s="40"/>
      <c r="CL34" s="40"/>
      <c r="CM34" s="40"/>
      <c r="CN34" s="40"/>
      <c r="CO34" s="40"/>
      <c r="CP34" s="40"/>
      <c r="CQ34" s="40"/>
      <c r="CR34" s="40"/>
      <c r="CS34" s="40"/>
      <c r="CT34" s="40"/>
      <c r="CU34" s="40"/>
      <c r="CV34" s="40"/>
      <c r="CW34" s="40"/>
    </row>
    <row r="35" spans="1:101" s="20" customFormat="1" ht="26.25" thickBot="1">
      <c r="A35" s="66" t="s">
        <v>135</v>
      </c>
      <c r="B35" s="67"/>
      <c r="C35" s="68" t="s">
        <v>136</v>
      </c>
      <c r="D35" s="69"/>
      <c r="E35" s="69"/>
      <c r="F35" s="69"/>
      <c r="G35" s="69"/>
      <c r="H35" s="69"/>
      <c r="I35" s="69"/>
      <c r="J35" s="69"/>
      <c r="K35" s="70"/>
      <c r="L35" s="68" t="s">
        <v>137</v>
      </c>
      <c r="M35" s="69"/>
      <c r="N35" s="69"/>
      <c r="O35" s="69"/>
      <c r="P35" s="69"/>
      <c r="Q35" s="70"/>
      <c r="R35" s="68" t="s">
        <v>138</v>
      </c>
      <c r="S35" s="69"/>
      <c r="T35" s="69"/>
      <c r="U35" s="70"/>
      <c r="V35" s="68" t="s">
        <v>139</v>
      </c>
      <c r="W35" s="69"/>
      <c r="X35" s="69"/>
      <c r="Y35" s="70"/>
      <c r="Z35" s="68" t="s">
        <v>140</v>
      </c>
      <c r="AA35" s="69"/>
      <c r="AB35" s="69"/>
      <c r="AC35" s="70"/>
      <c r="AD35" s="68" t="s">
        <v>141</v>
      </c>
      <c r="AE35" s="69"/>
      <c r="AF35" s="69"/>
      <c r="AG35" s="70"/>
      <c r="AH35" s="68" t="s">
        <v>142</v>
      </c>
      <c r="AI35" s="69"/>
      <c r="AJ35" s="69"/>
      <c r="AK35" s="69"/>
      <c r="AL35" s="70"/>
      <c r="AM35" s="68" t="s">
        <v>143</v>
      </c>
      <c r="AN35" s="69"/>
      <c r="AO35" s="69"/>
      <c r="AP35" s="69"/>
      <c r="AQ35" s="69"/>
      <c r="AR35" s="69"/>
      <c r="AS35" s="70"/>
      <c r="AT35" s="68" t="s">
        <v>144</v>
      </c>
      <c r="AU35" s="69"/>
      <c r="AV35" s="69"/>
      <c r="AW35" s="69"/>
      <c r="AX35" s="69"/>
      <c r="AY35" s="69"/>
      <c r="AZ35" s="70"/>
      <c r="BA35" s="68" t="s">
        <v>145</v>
      </c>
      <c r="BB35" s="69"/>
      <c r="BC35" s="69"/>
      <c r="BD35" s="69"/>
      <c r="BE35" s="69"/>
      <c r="BF35" s="70"/>
      <c r="BG35" s="68" t="s">
        <v>146</v>
      </c>
      <c r="BH35" s="70"/>
      <c r="BI35" s="68" t="s">
        <v>147</v>
      </c>
      <c r="BJ35" s="69"/>
      <c r="BK35" s="69"/>
      <c r="BL35" s="69"/>
      <c r="BM35" s="70"/>
      <c r="BN35" s="68" t="s">
        <v>148</v>
      </c>
      <c r="BO35" s="69"/>
      <c r="BP35" s="69"/>
      <c r="BQ35" s="69"/>
      <c r="BR35" s="69"/>
      <c r="BS35" s="69"/>
      <c r="BT35" s="69"/>
      <c r="BU35" s="69"/>
      <c r="BV35" s="69"/>
      <c r="BW35" s="69"/>
      <c r="BX35" s="69"/>
      <c r="BY35" s="69"/>
      <c r="BZ35" s="69"/>
      <c r="CA35" s="69"/>
      <c r="CB35" s="69"/>
      <c r="CC35" s="70"/>
      <c r="CD35" s="68" t="s">
        <v>149</v>
      </c>
      <c r="CE35" s="70"/>
      <c r="CF35" s="68" t="s">
        <v>150</v>
      </c>
      <c r="CG35" s="69"/>
      <c r="CH35" s="69"/>
      <c r="CI35" s="69"/>
      <c r="CJ35" s="69"/>
      <c r="CK35" s="70"/>
      <c r="CL35" s="71"/>
      <c r="CM35" s="68" t="s">
        <v>18</v>
      </c>
      <c r="CN35" s="69"/>
      <c r="CO35" s="69"/>
      <c r="CP35" s="70"/>
      <c r="CQ35" s="68" t="s">
        <v>151</v>
      </c>
      <c r="CR35" s="69"/>
      <c r="CS35" s="69"/>
      <c r="CT35" s="69"/>
      <c r="CU35" s="70"/>
      <c r="CV35" s="68" t="s">
        <v>152</v>
      </c>
      <c r="CW35" s="70"/>
    </row>
    <row r="36" spans="1:101" s="20" customFormat="1" ht="127.5">
      <c r="A36" s="72" t="s">
        <v>153</v>
      </c>
      <c r="B36" s="73" t="s">
        <v>154</v>
      </c>
      <c r="C36" s="74" t="s">
        <v>9</v>
      </c>
      <c r="D36" s="74" t="s">
        <v>155</v>
      </c>
      <c r="E36" s="74" t="s">
        <v>156</v>
      </c>
      <c r="F36" s="74" t="s">
        <v>157</v>
      </c>
      <c r="G36" s="74" t="s">
        <v>158</v>
      </c>
      <c r="H36" s="74" t="s">
        <v>159</v>
      </c>
      <c r="I36" s="74" t="s">
        <v>160</v>
      </c>
      <c r="J36" s="74" t="s">
        <v>161</v>
      </c>
      <c r="K36" s="74" t="s">
        <v>162</v>
      </c>
      <c r="L36" s="74" t="s">
        <v>163</v>
      </c>
      <c r="M36" s="74" t="s">
        <v>164</v>
      </c>
      <c r="N36" s="74" t="s">
        <v>165</v>
      </c>
      <c r="O36" s="74" t="s">
        <v>166</v>
      </c>
      <c r="P36" s="74" t="s">
        <v>167</v>
      </c>
      <c r="Q36" s="74" t="s">
        <v>168</v>
      </c>
      <c r="R36" s="74" t="s">
        <v>169</v>
      </c>
      <c r="S36" s="74" t="s">
        <v>170</v>
      </c>
      <c r="T36" s="74" t="s">
        <v>171</v>
      </c>
      <c r="U36" s="74" t="s">
        <v>93</v>
      </c>
      <c r="V36" s="74" t="s">
        <v>169</v>
      </c>
      <c r="W36" s="74" t="s">
        <v>170</v>
      </c>
      <c r="X36" s="74" t="s">
        <v>171</v>
      </c>
      <c r="Y36" s="74" t="s">
        <v>93</v>
      </c>
      <c r="Z36" s="74" t="s">
        <v>169</v>
      </c>
      <c r="AA36" s="74" t="s">
        <v>170</v>
      </c>
      <c r="AB36" s="74" t="s">
        <v>171</v>
      </c>
      <c r="AC36" s="74" t="s">
        <v>93</v>
      </c>
      <c r="AD36" s="74" t="s">
        <v>169</v>
      </c>
      <c r="AE36" s="74" t="s">
        <v>170</v>
      </c>
      <c r="AF36" s="74" t="s">
        <v>171</v>
      </c>
      <c r="AG36" s="74" t="s">
        <v>93</v>
      </c>
      <c r="AH36" s="74" t="s">
        <v>169</v>
      </c>
      <c r="AI36" s="74" t="s">
        <v>170</v>
      </c>
      <c r="AJ36" s="74" t="s">
        <v>171</v>
      </c>
      <c r="AK36" s="74" t="s">
        <v>93</v>
      </c>
      <c r="AL36" s="74" t="s">
        <v>172</v>
      </c>
      <c r="AM36" s="74" t="s">
        <v>173</v>
      </c>
      <c r="AN36" s="74" t="s">
        <v>174</v>
      </c>
      <c r="AO36" s="74" t="s">
        <v>175</v>
      </c>
      <c r="AP36" s="74" t="s">
        <v>176</v>
      </c>
      <c r="AQ36" s="74" t="s">
        <v>177</v>
      </c>
      <c r="AR36" s="74" t="s">
        <v>178</v>
      </c>
      <c r="AS36" s="74" t="s">
        <v>179</v>
      </c>
      <c r="AT36" s="74" t="s">
        <v>180</v>
      </c>
      <c r="AU36" s="74" t="s">
        <v>181</v>
      </c>
      <c r="AV36" s="74" t="s">
        <v>182</v>
      </c>
      <c r="AW36" s="74" t="s">
        <v>183</v>
      </c>
      <c r="AX36" s="74" t="s">
        <v>184</v>
      </c>
      <c r="AY36" s="74" t="s">
        <v>185</v>
      </c>
      <c r="AZ36" s="74" t="s">
        <v>186</v>
      </c>
      <c r="BA36" s="74" t="s">
        <v>187</v>
      </c>
      <c r="BB36" s="74" t="s">
        <v>188</v>
      </c>
      <c r="BC36" s="74" t="s">
        <v>189</v>
      </c>
      <c r="BD36" s="74" t="s">
        <v>190</v>
      </c>
      <c r="BE36" s="74" t="s">
        <v>191</v>
      </c>
      <c r="BF36" s="74" t="s">
        <v>192</v>
      </c>
      <c r="BG36" s="74" t="s">
        <v>193</v>
      </c>
      <c r="BH36" s="74" t="s">
        <v>194</v>
      </c>
      <c r="BI36" s="74" t="s">
        <v>195</v>
      </c>
      <c r="BJ36" s="74" t="s">
        <v>196</v>
      </c>
      <c r="BK36" s="74" t="s">
        <v>197</v>
      </c>
      <c r="BL36" s="74" t="s">
        <v>198</v>
      </c>
      <c r="BM36" s="74" t="s">
        <v>199</v>
      </c>
      <c r="BN36" s="74" t="s">
        <v>200</v>
      </c>
      <c r="BO36" s="74" t="s">
        <v>201</v>
      </c>
      <c r="BP36" s="74" t="s">
        <v>202</v>
      </c>
      <c r="BQ36" s="74" t="s">
        <v>203</v>
      </c>
      <c r="BR36" s="74" t="s">
        <v>204</v>
      </c>
      <c r="BS36" s="74" t="s">
        <v>205</v>
      </c>
      <c r="BT36" s="74" t="s">
        <v>206</v>
      </c>
      <c r="BU36" s="74" t="s">
        <v>207</v>
      </c>
      <c r="BV36" s="74" t="s">
        <v>208</v>
      </c>
      <c r="BW36" s="74" t="s">
        <v>209</v>
      </c>
      <c r="BX36" s="74" t="s">
        <v>210</v>
      </c>
      <c r="BY36" s="74" t="s">
        <v>211</v>
      </c>
      <c r="BZ36" s="74" t="s">
        <v>212</v>
      </c>
      <c r="CA36" s="74" t="s">
        <v>213</v>
      </c>
      <c r="CB36" s="74" t="s">
        <v>214</v>
      </c>
      <c r="CC36" s="74" t="s">
        <v>215</v>
      </c>
      <c r="CD36" s="74" t="s">
        <v>216</v>
      </c>
      <c r="CE36" s="74" t="s">
        <v>54</v>
      </c>
      <c r="CF36" s="74" t="s">
        <v>217</v>
      </c>
      <c r="CG36" s="74" t="s">
        <v>218</v>
      </c>
      <c r="CH36" s="74" t="s">
        <v>219</v>
      </c>
      <c r="CI36" s="74" t="s">
        <v>338</v>
      </c>
      <c r="CJ36" s="74" t="s">
        <v>339</v>
      </c>
      <c r="CK36" s="74" t="s">
        <v>340</v>
      </c>
      <c r="CL36" s="74"/>
      <c r="CM36" s="74" t="s">
        <v>220</v>
      </c>
      <c r="CN36" s="74" t="s">
        <v>221</v>
      </c>
      <c r="CO36" s="74" t="s">
        <v>222</v>
      </c>
      <c r="CP36" s="74" t="s">
        <v>223</v>
      </c>
      <c r="CQ36" s="74" t="s">
        <v>224</v>
      </c>
      <c r="CR36" s="74" t="s">
        <v>225</v>
      </c>
      <c r="CS36" s="74" t="s">
        <v>226</v>
      </c>
      <c r="CT36" s="74" t="s">
        <v>227</v>
      </c>
      <c r="CU36" s="74" t="s">
        <v>228</v>
      </c>
      <c r="CV36" s="74" t="s">
        <v>229</v>
      </c>
      <c r="CW36" s="75" t="s">
        <v>230</v>
      </c>
    </row>
    <row r="37" spans="1:101" s="20" customFormat="1">
      <c r="A37" s="20" t="s">
        <v>378</v>
      </c>
      <c r="B37" s="20" t="s">
        <v>378</v>
      </c>
      <c r="C37" s="40">
        <v>4</v>
      </c>
      <c r="D37" s="40">
        <v>118.46569856656234</v>
      </c>
      <c r="E37" s="40">
        <v>0</v>
      </c>
      <c r="F37" s="40">
        <v>40.550190644091941</v>
      </c>
      <c r="G37" s="40">
        <v>0</v>
      </c>
      <c r="H37" s="40">
        <v>0</v>
      </c>
      <c r="I37" s="40" t="s">
        <v>435</v>
      </c>
      <c r="J37" s="40"/>
      <c r="K37" s="40"/>
      <c r="L37" s="40">
        <v>127.31933334968596</v>
      </c>
      <c r="M37" s="40">
        <v>1.8262559329269162E-2</v>
      </c>
      <c r="N37" s="40">
        <v>1.8130748365757947E-2</v>
      </c>
      <c r="O37" s="40">
        <v>0</v>
      </c>
      <c r="P37" s="40">
        <v>0</v>
      </c>
      <c r="Q37" s="40">
        <v>0</v>
      </c>
      <c r="R37" s="40">
        <v>8.0862497042417374</v>
      </c>
      <c r="S37" s="40">
        <v>18.686093154865468</v>
      </c>
      <c r="T37" s="40">
        <v>0</v>
      </c>
      <c r="U37" s="40">
        <v>146.68011081710168</v>
      </c>
      <c r="V37" s="40" t="s">
        <v>231</v>
      </c>
      <c r="W37" s="40" t="s">
        <v>231</v>
      </c>
      <c r="X37" s="40" t="s">
        <v>231</v>
      </c>
      <c r="Y37" s="40" t="s">
        <v>231</v>
      </c>
      <c r="Z37" s="40">
        <v>0</v>
      </c>
      <c r="AA37" s="40">
        <v>0</v>
      </c>
      <c r="AB37" s="40">
        <v>0</v>
      </c>
      <c r="AC37" s="40">
        <v>0</v>
      </c>
      <c r="AD37" s="40">
        <v>0</v>
      </c>
      <c r="AE37" s="40">
        <v>0</v>
      </c>
      <c r="AF37" s="40">
        <v>0</v>
      </c>
      <c r="AG37" s="40">
        <v>0</v>
      </c>
      <c r="AH37" s="40">
        <v>8.0862497042417374</v>
      </c>
      <c r="AI37" s="40">
        <v>18.686093154865468</v>
      </c>
      <c r="AJ37" s="40">
        <v>0</v>
      </c>
      <c r="AK37" s="40">
        <v>146.68011081710168</v>
      </c>
      <c r="AL37" s="40">
        <v>173.45245367620888</v>
      </c>
      <c r="AM37" s="40">
        <v>66.30500921078908</v>
      </c>
      <c r="AN37" s="40">
        <v>6.4530476706566526</v>
      </c>
      <c r="AO37" s="40">
        <v>0</v>
      </c>
      <c r="AP37" s="40">
        <v>0</v>
      </c>
      <c r="AQ37" s="40">
        <v>72.758056881445739</v>
      </c>
      <c r="AR37" s="40">
        <v>8.0862497042417374</v>
      </c>
      <c r="AS37" s="76">
        <v>8.9977504458314765</v>
      </c>
      <c r="AT37" s="40">
        <v>66.30500921078908</v>
      </c>
      <c r="AU37" s="40">
        <v>7.6384864022433394</v>
      </c>
      <c r="AV37" s="40">
        <v>0</v>
      </c>
      <c r="AW37" s="40">
        <v>0</v>
      </c>
      <c r="AX37" s="40">
        <v>73.943495613032425</v>
      </c>
      <c r="AY37" s="40">
        <v>18.686093154865468</v>
      </c>
      <c r="AZ37" s="76">
        <v>3.9571404787618265</v>
      </c>
      <c r="BA37" s="40">
        <v>66.30500921078908</v>
      </c>
      <c r="BB37" s="40">
        <v>14.091534072899993</v>
      </c>
      <c r="BC37" s="40">
        <v>0</v>
      </c>
      <c r="BD37" s="40">
        <v>0</v>
      </c>
      <c r="BE37" s="40">
        <v>80.396543283689084</v>
      </c>
      <c r="BF37" s="40">
        <v>26.772342859107205</v>
      </c>
      <c r="BG37" s="40">
        <v>7.3286285870588301</v>
      </c>
      <c r="BH37" s="76">
        <v>3.0029700316773145</v>
      </c>
      <c r="BI37" s="40">
        <v>4.6732918809610773</v>
      </c>
      <c r="BJ37" s="40">
        <v>10.799266733218428</v>
      </c>
      <c r="BK37" s="40">
        <v>0</v>
      </c>
      <c r="BL37" s="40">
        <v>84.770937832955653</v>
      </c>
      <c r="BM37" s="40">
        <v>100.24349644713516</v>
      </c>
      <c r="BN37" s="40">
        <v>66.30500921078908</v>
      </c>
      <c r="BO37" s="40">
        <v>0</v>
      </c>
      <c r="BP37" s="40">
        <v>14.091534072899993</v>
      </c>
      <c r="BQ37" s="40">
        <v>0</v>
      </c>
      <c r="BR37" s="40">
        <v>0</v>
      </c>
      <c r="BS37" s="40">
        <v>0</v>
      </c>
      <c r="BT37" s="40">
        <v>0</v>
      </c>
      <c r="BU37" s="40">
        <v>0</v>
      </c>
      <c r="BV37" s="40">
        <v>0</v>
      </c>
      <c r="BW37" s="40">
        <v>0</v>
      </c>
      <c r="BX37" s="40">
        <v>173.45245367620888</v>
      </c>
      <c r="BY37" s="40"/>
      <c r="BZ37" s="40">
        <v>0</v>
      </c>
      <c r="CA37" s="40">
        <v>0</v>
      </c>
      <c r="CB37" s="40">
        <v>80.396543283689084</v>
      </c>
      <c r="CC37" s="40">
        <v>173.45245367620888</v>
      </c>
      <c r="CD37" s="84">
        <v>0.46350767360010225</v>
      </c>
      <c r="CE37" s="40">
        <v>92.099566420014483</v>
      </c>
      <c r="CF37" s="40">
        <v>1.2095434135482619</v>
      </c>
      <c r="CG37" s="40">
        <v>0</v>
      </c>
      <c r="CH37" s="40">
        <v>1.2095434135482619</v>
      </c>
      <c r="CI37" s="40">
        <v>6.0476683341100804E-2</v>
      </c>
      <c r="CJ37" s="40">
        <v>0</v>
      </c>
      <c r="CK37" s="40">
        <v>6.0476683341100804E-2</v>
      </c>
      <c r="CL37" s="40"/>
      <c r="CM37" s="40">
        <v>0</v>
      </c>
      <c r="CN37" s="40"/>
      <c r="CO37" s="40">
        <v>0</v>
      </c>
      <c r="CP37" s="40">
        <v>0</v>
      </c>
      <c r="CQ37" s="40">
        <v>0</v>
      </c>
      <c r="CR37" s="40">
        <v>0</v>
      </c>
      <c r="CS37" s="40">
        <v>0</v>
      </c>
      <c r="CT37" s="40">
        <v>0</v>
      </c>
      <c r="CU37" s="40">
        <v>0</v>
      </c>
      <c r="CV37" s="40">
        <v>9999</v>
      </c>
      <c r="CW37" s="76">
        <v>9999</v>
      </c>
    </row>
    <row r="38" spans="1:101" s="20" customFormat="1">
      <c r="C38" s="40"/>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c r="BC38" s="40"/>
      <c r="BD38" s="40"/>
      <c r="BE38" s="40"/>
      <c r="BF38" s="40"/>
      <c r="BG38" s="40"/>
      <c r="BH38" s="40"/>
      <c r="BI38" s="40"/>
      <c r="BJ38" s="40"/>
      <c r="BK38" s="40"/>
      <c r="BL38" s="40"/>
      <c r="BM38" s="40"/>
      <c r="BN38" s="40"/>
      <c r="BO38" s="40"/>
      <c r="BP38" s="40"/>
      <c r="BQ38" s="40"/>
      <c r="BR38" s="40"/>
      <c r="BS38" s="40"/>
      <c r="BT38" s="40"/>
      <c r="BU38" s="40"/>
      <c r="BV38" s="40"/>
      <c r="BW38" s="40"/>
      <c r="BX38" s="40"/>
      <c r="BY38" s="40"/>
      <c r="BZ38" s="40"/>
      <c r="CA38" s="40"/>
      <c r="CB38" s="40"/>
      <c r="CC38" s="40"/>
      <c r="CD38" s="40"/>
      <c r="CE38" s="40"/>
      <c r="CF38" s="40"/>
      <c r="CG38" s="40"/>
      <c r="CH38" s="40"/>
      <c r="CI38" s="40"/>
      <c r="CJ38" s="40"/>
      <c r="CK38" s="40"/>
      <c r="CL38" s="40"/>
      <c r="CM38" s="40"/>
      <c r="CN38" s="40"/>
      <c r="CO38" s="40"/>
      <c r="CP38" s="40"/>
      <c r="CQ38" s="40"/>
      <c r="CR38" s="40"/>
      <c r="CS38" s="40"/>
      <c r="CT38" s="40"/>
      <c r="CU38" s="40"/>
      <c r="CV38" s="40"/>
      <c r="CW38" s="40"/>
    </row>
    <row r="39" spans="1:101" s="20" customFormat="1">
      <c r="C39" s="40"/>
      <c r="D39" s="40"/>
      <c r="E39" s="40"/>
      <c r="F39" s="40"/>
      <c r="G39" s="40"/>
      <c r="H39" s="40"/>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0"/>
      <c r="CM39" s="40"/>
      <c r="CN39" s="40"/>
      <c r="CO39" s="40"/>
      <c r="CP39" s="40"/>
      <c r="CQ39" s="40"/>
      <c r="CR39" s="40"/>
      <c r="CS39" s="40"/>
      <c r="CT39" s="40"/>
      <c r="CU39" s="40"/>
      <c r="CV39" s="40"/>
      <c r="CW39" s="40"/>
    </row>
    <row r="40" spans="1:101" s="20" customFormat="1" ht="13.5" thickBot="1">
      <c r="A40" s="54" t="s">
        <v>232</v>
      </c>
      <c r="B40" s="56"/>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c r="AG40" s="40"/>
      <c r="AH40" s="40"/>
      <c r="AI40" s="40"/>
      <c r="AJ40" s="40"/>
      <c r="AK40" s="40"/>
      <c r="AL40" s="40"/>
      <c r="AM40" s="40"/>
      <c r="AN40" s="40"/>
      <c r="AO40" s="40"/>
      <c r="AP40" s="40"/>
      <c r="AQ40" s="40"/>
      <c r="AR40" s="40"/>
      <c r="AS40" s="40"/>
      <c r="AT40" s="40"/>
      <c r="AU40" s="40"/>
      <c r="AV40" s="40"/>
      <c r="AW40" s="40"/>
      <c r="AX40" s="40"/>
      <c r="AY40" s="40"/>
      <c r="AZ40" s="40"/>
      <c r="BA40" s="40"/>
      <c r="BB40" s="40"/>
      <c r="BC40" s="40"/>
      <c r="BD40" s="40"/>
      <c r="BE40" s="40"/>
      <c r="BF40" s="40"/>
      <c r="BG40" s="40"/>
      <c r="BH40" s="40"/>
      <c r="BI40" s="40"/>
      <c r="BJ40" s="40"/>
      <c r="BK40" s="40"/>
      <c r="BL40" s="40"/>
      <c r="BM40" s="40"/>
      <c r="BN40" s="40"/>
      <c r="BO40" s="40"/>
      <c r="BP40" s="40"/>
      <c r="BQ40" s="40"/>
      <c r="BR40" s="40"/>
      <c r="BS40" s="40"/>
      <c r="BT40" s="40"/>
      <c r="BU40" s="40"/>
      <c r="BV40" s="40"/>
      <c r="BW40" s="40"/>
      <c r="BX40" s="40"/>
      <c r="BY40" s="40"/>
      <c r="BZ40" s="40"/>
      <c r="CA40" s="40"/>
      <c r="CB40" s="40"/>
      <c r="CC40" s="40"/>
      <c r="CD40" s="40"/>
      <c r="CE40" s="40"/>
      <c r="CF40" s="40"/>
      <c r="CG40" s="40"/>
      <c r="CH40" s="40"/>
      <c r="CI40" s="40"/>
      <c r="CJ40" s="40"/>
      <c r="CK40" s="40"/>
      <c r="CL40" s="40"/>
      <c r="CM40" s="40"/>
      <c r="CN40" s="40"/>
      <c r="CO40" s="40"/>
      <c r="CP40" s="40"/>
      <c r="CQ40" s="40"/>
      <c r="CR40" s="40"/>
      <c r="CS40" s="40"/>
      <c r="CT40" s="40"/>
      <c r="CU40" s="40"/>
      <c r="CV40" s="40"/>
      <c r="CW40" s="40"/>
    </row>
    <row r="41" spans="1:101" s="20" customFormat="1" ht="26.25" thickBot="1">
      <c r="A41" s="66" t="s">
        <v>135</v>
      </c>
      <c r="B41" s="67"/>
      <c r="C41" s="68" t="s">
        <v>136</v>
      </c>
      <c r="D41" s="69"/>
      <c r="E41" s="69"/>
      <c r="F41" s="69"/>
      <c r="G41" s="69"/>
      <c r="H41" s="69"/>
      <c r="I41" s="69"/>
      <c r="J41" s="69"/>
      <c r="K41" s="70"/>
      <c r="L41" s="68" t="s">
        <v>137</v>
      </c>
      <c r="M41" s="69"/>
      <c r="N41" s="69"/>
      <c r="O41" s="69"/>
      <c r="P41" s="69"/>
      <c r="Q41" s="70"/>
      <c r="R41" s="68" t="s">
        <v>138</v>
      </c>
      <c r="S41" s="69"/>
      <c r="T41" s="69"/>
      <c r="U41" s="70"/>
      <c r="V41" s="68" t="s">
        <v>139</v>
      </c>
      <c r="W41" s="69"/>
      <c r="X41" s="69"/>
      <c r="Y41" s="70"/>
      <c r="Z41" s="68" t="s">
        <v>140</v>
      </c>
      <c r="AA41" s="69"/>
      <c r="AB41" s="69"/>
      <c r="AC41" s="70"/>
      <c r="AD41" s="68" t="s">
        <v>141</v>
      </c>
      <c r="AE41" s="69"/>
      <c r="AF41" s="69"/>
      <c r="AG41" s="70"/>
      <c r="AH41" s="68" t="s">
        <v>142</v>
      </c>
      <c r="AI41" s="69"/>
      <c r="AJ41" s="69"/>
      <c r="AK41" s="69"/>
      <c r="AL41" s="70"/>
      <c r="AM41" s="68" t="s">
        <v>143</v>
      </c>
      <c r="AN41" s="69"/>
      <c r="AO41" s="69"/>
      <c r="AP41" s="69"/>
      <c r="AQ41" s="69"/>
      <c r="AR41" s="69"/>
      <c r="AS41" s="70"/>
      <c r="AT41" s="68" t="s">
        <v>144</v>
      </c>
      <c r="AU41" s="69"/>
      <c r="AV41" s="69"/>
      <c r="AW41" s="69"/>
      <c r="AX41" s="69"/>
      <c r="AY41" s="69"/>
      <c r="AZ41" s="70"/>
      <c r="BA41" s="68" t="s">
        <v>145</v>
      </c>
      <c r="BB41" s="69"/>
      <c r="BC41" s="69"/>
      <c r="BD41" s="69"/>
      <c r="BE41" s="69"/>
      <c r="BF41" s="70"/>
      <c r="BG41" s="68" t="s">
        <v>146</v>
      </c>
      <c r="BH41" s="70"/>
      <c r="BI41" s="68" t="s">
        <v>147</v>
      </c>
      <c r="BJ41" s="69"/>
      <c r="BK41" s="69"/>
      <c r="BL41" s="69"/>
      <c r="BM41" s="70"/>
      <c r="BN41" s="68" t="s">
        <v>148</v>
      </c>
      <c r="BO41" s="69"/>
      <c r="BP41" s="69"/>
      <c r="BQ41" s="69"/>
      <c r="BR41" s="69"/>
      <c r="BS41" s="69"/>
      <c r="BT41" s="69"/>
      <c r="BU41" s="69"/>
      <c r="BV41" s="69"/>
      <c r="BW41" s="69"/>
      <c r="BX41" s="69"/>
      <c r="BY41" s="69"/>
      <c r="BZ41" s="69"/>
      <c r="CA41" s="69"/>
      <c r="CB41" s="69"/>
      <c r="CC41" s="70"/>
      <c r="CD41" s="68" t="s">
        <v>149</v>
      </c>
      <c r="CE41" s="70"/>
      <c r="CF41" s="68" t="s">
        <v>150</v>
      </c>
      <c r="CG41" s="69"/>
      <c r="CH41" s="69"/>
      <c r="CI41" s="69"/>
      <c r="CJ41" s="69"/>
      <c r="CK41" s="70"/>
      <c r="CL41" s="71"/>
      <c r="CM41" s="68" t="s">
        <v>18</v>
      </c>
      <c r="CN41" s="69"/>
      <c r="CO41" s="69"/>
      <c r="CP41" s="70"/>
      <c r="CQ41" s="68" t="s">
        <v>151</v>
      </c>
      <c r="CR41" s="69"/>
      <c r="CS41" s="69"/>
      <c r="CT41" s="69"/>
      <c r="CU41" s="70"/>
      <c r="CV41" s="68" t="s">
        <v>152</v>
      </c>
      <c r="CW41" s="70"/>
    </row>
    <row r="42" spans="1:101" s="20" customFormat="1" ht="127.5">
      <c r="A42" s="72" t="s">
        <v>153</v>
      </c>
      <c r="B42" s="73" t="s">
        <v>154</v>
      </c>
      <c r="C42" s="74" t="s">
        <v>9</v>
      </c>
      <c r="D42" s="74" t="s">
        <v>155</v>
      </c>
      <c r="E42" s="74" t="s">
        <v>156</v>
      </c>
      <c r="F42" s="74" t="s">
        <v>157</v>
      </c>
      <c r="G42" s="74" t="s">
        <v>158</v>
      </c>
      <c r="H42" s="74" t="s">
        <v>159</v>
      </c>
      <c r="I42" s="74" t="s">
        <v>160</v>
      </c>
      <c r="J42" s="74" t="s">
        <v>161</v>
      </c>
      <c r="K42" s="74" t="s">
        <v>162</v>
      </c>
      <c r="L42" s="74" t="s">
        <v>163</v>
      </c>
      <c r="M42" s="74" t="s">
        <v>164</v>
      </c>
      <c r="N42" s="74" t="s">
        <v>165</v>
      </c>
      <c r="O42" s="74" t="s">
        <v>166</v>
      </c>
      <c r="P42" s="74" t="s">
        <v>167</v>
      </c>
      <c r="Q42" s="74" t="s">
        <v>168</v>
      </c>
      <c r="R42" s="74" t="s">
        <v>169</v>
      </c>
      <c r="S42" s="74" t="s">
        <v>170</v>
      </c>
      <c r="T42" s="74" t="s">
        <v>171</v>
      </c>
      <c r="U42" s="74" t="s">
        <v>93</v>
      </c>
      <c r="V42" s="74" t="s">
        <v>169</v>
      </c>
      <c r="W42" s="74" t="s">
        <v>170</v>
      </c>
      <c r="X42" s="74" t="s">
        <v>171</v>
      </c>
      <c r="Y42" s="74" t="s">
        <v>93</v>
      </c>
      <c r="Z42" s="74" t="s">
        <v>169</v>
      </c>
      <c r="AA42" s="74" t="s">
        <v>170</v>
      </c>
      <c r="AB42" s="74" t="s">
        <v>171</v>
      </c>
      <c r="AC42" s="74" t="s">
        <v>93</v>
      </c>
      <c r="AD42" s="74" t="s">
        <v>169</v>
      </c>
      <c r="AE42" s="74" t="s">
        <v>170</v>
      </c>
      <c r="AF42" s="74" t="s">
        <v>171</v>
      </c>
      <c r="AG42" s="74" t="s">
        <v>93</v>
      </c>
      <c r="AH42" s="74" t="s">
        <v>169</v>
      </c>
      <c r="AI42" s="74" t="s">
        <v>170</v>
      </c>
      <c r="AJ42" s="74" t="s">
        <v>171</v>
      </c>
      <c r="AK42" s="74" t="s">
        <v>93</v>
      </c>
      <c r="AL42" s="74" t="s">
        <v>172</v>
      </c>
      <c r="AM42" s="74" t="s">
        <v>173</v>
      </c>
      <c r="AN42" s="74" t="s">
        <v>174</v>
      </c>
      <c r="AO42" s="74" t="s">
        <v>175</v>
      </c>
      <c r="AP42" s="74" t="s">
        <v>176</v>
      </c>
      <c r="AQ42" s="74" t="s">
        <v>177</v>
      </c>
      <c r="AR42" s="74" t="s">
        <v>178</v>
      </c>
      <c r="AS42" s="74" t="s">
        <v>179</v>
      </c>
      <c r="AT42" s="74" t="s">
        <v>180</v>
      </c>
      <c r="AU42" s="74" t="s">
        <v>181</v>
      </c>
      <c r="AV42" s="74" t="s">
        <v>182</v>
      </c>
      <c r="AW42" s="74" t="s">
        <v>183</v>
      </c>
      <c r="AX42" s="74" t="s">
        <v>184</v>
      </c>
      <c r="AY42" s="74" t="s">
        <v>185</v>
      </c>
      <c r="AZ42" s="74" t="s">
        <v>186</v>
      </c>
      <c r="BA42" s="74" t="s">
        <v>187</v>
      </c>
      <c r="BB42" s="74" t="s">
        <v>188</v>
      </c>
      <c r="BC42" s="74" t="s">
        <v>189</v>
      </c>
      <c r="BD42" s="74" t="s">
        <v>190</v>
      </c>
      <c r="BE42" s="74" t="s">
        <v>191</v>
      </c>
      <c r="BF42" s="74" t="s">
        <v>192</v>
      </c>
      <c r="BG42" s="74" t="s">
        <v>193</v>
      </c>
      <c r="BH42" s="74" t="s">
        <v>194</v>
      </c>
      <c r="BI42" s="74" t="s">
        <v>195</v>
      </c>
      <c r="BJ42" s="74" t="s">
        <v>196</v>
      </c>
      <c r="BK42" s="74" t="s">
        <v>197</v>
      </c>
      <c r="BL42" s="74" t="s">
        <v>198</v>
      </c>
      <c r="BM42" s="74" t="s">
        <v>199</v>
      </c>
      <c r="BN42" s="74" t="s">
        <v>200</v>
      </c>
      <c r="BO42" s="74" t="s">
        <v>201</v>
      </c>
      <c r="BP42" s="74" t="s">
        <v>202</v>
      </c>
      <c r="BQ42" s="74" t="s">
        <v>203</v>
      </c>
      <c r="BR42" s="74" t="s">
        <v>204</v>
      </c>
      <c r="BS42" s="74" t="s">
        <v>205</v>
      </c>
      <c r="BT42" s="74" t="s">
        <v>206</v>
      </c>
      <c r="BU42" s="74" t="s">
        <v>207</v>
      </c>
      <c r="BV42" s="74" t="s">
        <v>208</v>
      </c>
      <c r="BW42" s="74" t="s">
        <v>209</v>
      </c>
      <c r="BX42" s="74" t="s">
        <v>210</v>
      </c>
      <c r="BY42" s="74" t="s">
        <v>211</v>
      </c>
      <c r="BZ42" s="74" t="s">
        <v>212</v>
      </c>
      <c r="CA42" s="74" t="s">
        <v>213</v>
      </c>
      <c r="CB42" s="74" t="s">
        <v>214</v>
      </c>
      <c r="CC42" s="74" t="s">
        <v>215</v>
      </c>
      <c r="CD42" s="74" t="s">
        <v>216</v>
      </c>
      <c r="CE42" s="74" t="s">
        <v>54</v>
      </c>
      <c r="CF42" s="74" t="s">
        <v>217</v>
      </c>
      <c r="CG42" s="74" t="s">
        <v>218</v>
      </c>
      <c r="CH42" s="74" t="s">
        <v>219</v>
      </c>
      <c r="CI42" s="74" t="s">
        <v>338</v>
      </c>
      <c r="CJ42" s="74" t="s">
        <v>339</v>
      </c>
      <c r="CK42" s="74" t="s">
        <v>340</v>
      </c>
      <c r="CL42" s="74"/>
      <c r="CM42" s="74" t="s">
        <v>220</v>
      </c>
      <c r="CN42" s="74" t="s">
        <v>221</v>
      </c>
      <c r="CO42" s="74" t="s">
        <v>222</v>
      </c>
      <c r="CP42" s="74" t="s">
        <v>223</v>
      </c>
      <c r="CQ42" s="74" t="s">
        <v>224</v>
      </c>
      <c r="CR42" s="74" t="s">
        <v>225</v>
      </c>
      <c r="CS42" s="74" t="s">
        <v>226</v>
      </c>
      <c r="CT42" s="74" t="s">
        <v>227</v>
      </c>
      <c r="CU42" s="74" t="s">
        <v>228</v>
      </c>
      <c r="CV42" s="74" t="s">
        <v>229</v>
      </c>
      <c r="CW42" s="74" t="s">
        <v>230</v>
      </c>
    </row>
    <row r="43" spans="1:101" s="20" customFormat="1">
      <c r="A43" s="20" t="s">
        <v>378</v>
      </c>
      <c r="C43" s="40">
        <v>4</v>
      </c>
      <c r="D43" s="40">
        <v>118.46569856656234</v>
      </c>
      <c r="E43" s="40">
        <v>0</v>
      </c>
      <c r="F43" s="40">
        <v>40.550190644091941</v>
      </c>
      <c r="G43" s="40">
        <v>0</v>
      </c>
      <c r="H43" s="40">
        <v>0</v>
      </c>
      <c r="I43" s="40"/>
      <c r="J43" s="40"/>
      <c r="K43" s="40"/>
      <c r="L43" s="40">
        <v>127.31933334968596</v>
      </c>
      <c r="M43" s="40">
        <v>1.8262559329269162E-2</v>
      </c>
      <c r="N43" s="40">
        <v>1.8130748365757947E-2</v>
      </c>
      <c r="O43" s="40">
        <v>0</v>
      </c>
      <c r="P43" s="40">
        <v>0</v>
      </c>
      <c r="Q43" s="40">
        <v>0</v>
      </c>
      <c r="R43" s="40">
        <v>8.0862497042417374</v>
      </c>
      <c r="S43" s="40">
        <v>18.686093154865468</v>
      </c>
      <c r="T43" s="40">
        <v>0</v>
      </c>
      <c r="U43" s="40">
        <v>146.68011081710168</v>
      </c>
      <c r="V43" s="40">
        <v>2.4330114386455164</v>
      </c>
      <c r="W43" s="40">
        <v>5.6770266901728714</v>
      </c>
      <c r="X43" s="40">
        <v>0</v>
      </c>
      <c r="Y43" s="40">
        <v>0</v>
      </c>
      <c r="Z43" s="40">
        <v>0</v>
      </c>
      <c r="AA43" s="40">
        <v>0</v>
      </c>
      <c r="AB43" s="40">
        <v>0</v>
      </c>
      <c r="AC43" s="40">
        <v>0</v>
      </c>
      <c r="AD43" s="40">
        <v>0</v>
      </c>
      <c r="AE43" s="40">
        <v>0</v>
      </c>
      <c r="AF43" s="40">
        <v>0</v>
      </c>
      <c r="AG43" s="40">
        <v>0</v>
      </c>
      <c r="AH43" s="40">
        <v>10.519261142887254</v>
      </c>
      <c r="AI43" s="40">
        <v>24.363119845038341</v>
      </c>
      <c r="AJ43" s="40">
        <v>0</v>
      </c>
      <c r="AK43" s="40">
        <v>146.68011081710168</v>
      </c>
      <c r="AL43" s="40">
        <v>181.56249180502726</v>
      </c>
      <c r="AM43" s="40">
        <v>66.30500921078908</v>
      </c>
      <c r="AN43" s="40">
        <v>6.4530476706566526</v>
      </c>
      <c r="AO43" s="40">
        <v>0</v>
      </c>
      <c r="AP43" s="40">
        <v>0</v>
      </c>
      <c r="AQ43" s="40">
        <v>72.758056881445739</v>
      </c>
      <c r="AR43" s="40">
        <v>10.519261142887254</v>
      </c>
      <c r="AS43" s="76">
        <v>6.9166508838543397</v>
      </c>
      <c r="AT43" s="40">
        <v>66.30500921078908</v>
      </c>
      <c r="AU43" s="40">
        <v>7.6384864022433394</v>
      </c>
      <c r="AV43" s="40">
        <v>0</v>
      </c>
      <c r="AW43" s="40">
        <v>0</v>
      </c>
      <c r="AX43" s="40">
        <v>73.943495613032425</v>
      </c>
      <c r="AY43" s="40">
        <v>24.363119845038341</v>
      </c>
      <c r="AZ43" s="76">
        <v>3.035058567348933</v>
      </c>
      <c r="BA43" s="40">
        <v>66.30500921078908</v>
      </c>
      <c r="BB43" s="40">
        <v>14.091534072899993</v>
      </c>
      <c r="BC43" s="40">
        <v>0</v>
      </c>
      <c r="BD43" s="40">
        <v>0</v>
      </c>
      <c r="BE43" s="40">
        <v>80.396543283689084</v>
      </c>
      <c r="BF43" s="40">
        <v>34.882380987925593</v>
      </c>
      <c r="BG43" s="40">
        <v>12.01566852867856</v>
      </c>
      <c r="BH43" s="76">
        <v>2.3047894382988949</v>
      </c>
      <c r="BI43" s="40">
        <v>6.0794038634469967</v>
      </c>
      <c r="BJ43" s="40">
        <v>14.08019469235224</v>
      </c>
      <c r="BK43" s="40">
        <v>0</v>
      </c>
      <c r="BL43" s="40">
        <v>84.770937832955653</v>
      </c>
      <c r="BM43" s="40">
        <v>104.93053638875489</v>
      </c>
      <c r="BN43" s="40">
        <v>66.30500921078908</v>
      </c>
      <c r="BO43" s="40">
        <v>0</v>
      </c>
      <c r="BP43" s="40">
        <v>14.091534072899993</v>
      </c>
      <c r="BQ43" s="40">
        <v>0</v>
      </c>
      <c r="BR43" s="40">
        <v>0</v>
      </c>
      <c r="BS43" s="40">
        <v>0</v>
      </c>
      <c r="BT43" s="40">
        <v>0</v>
      </c>
      <c r="BU43" s="40">
        <v>0</v>
      </c>
      <c r="BV43" s="40">
        <v>0</v>
      </c>
      <c r="BW43" s="40">
        <v>0</v>
      </c>
      <c r="BX43" s="40">
        <v>173.45245367620888</v>
      </c>
      <c r="BY43" s="40">
        <v>8.1100381288183883</v>
      </c>
      <c r="BZ43" s="40">
        <v>0</v>
      </c>
      <c r="CA43" s="40">
        <v>0</v>
      </c>
      <c r="CB43" s="40">
        <v>80.396543283689084</v>
      </c>
      <c r="CC43" s="40">
        <v>181.56249180502726</v>
      </c>
      <c r="CD43" s="84">
        <v>0.44280370072263459</v>
      </c>
      <c r="CE43" s="40">
        <v>96.786606361634199</v>
      </c>
      <c r="CF43" s="40">
        <v>1.2095434135482619</v>
      </c>
      <c r="CG43" s="40">
        <v>0</v>
      </c>
      <c r="CH43" s="40">
        <v>1.2095434135482619</v>
      </c>
      <c r="CI43" s="40">
        <v>6.0476683341100804E-2</v>
      </c>
      <c r="CJ43" s="40">
        <v>0</v>
      </c>
      <c r="CK43" s="40">
        <v>6.0476683341100804E-2</v>
      </c>
      <c r="CL43" s="40"/>
      <c r="CM43" s="40">
        <v>0</v>
      </c>
      <c r="CN43" s="40"/>
      <c r="CO43" s="40">
        <v>0</v>
      </c>
      <c r="CP43" s="40">
        <v>0</v>
      </c>
      <c r="CQ43" s="40">
        <v>0</v>
      </c>
      <c r="CR43" s="40">
        <v>0</v>
      </c>
      <c r="CS43" s="40">
        <v>0</v>
      </c>
      <c r="CT43" s="40">
        <v>0</v>
      </c>
      <c r="CU43" s="40">
        <v>0</v>
      </c>
      <c r="CV43" s="40">
        <v>9999</v>
      </c>
      <c r="CW43" s="76">
        <v>9999</v>
      </c>
    </row>
    <row r="44" spans="1:101" s="20" customFormat="1">
      <c r="C44" s="40"/>
      <c r="D44" s="40"/>
      <c r="E44" s="40"/>
      <c r="F44" s="40"/>
      <c r="G44" s="40"/>
      <c r="H44" s="40"/>
      <c r="I44" s="40"/>
      <c r="J44" s="40"/>
      <c r="K44" s="40"/>
      <c r="L44" s="40"/>
      <c r="M44" s="40"/>
      <c r="N44" s="40"/>
      <c r="O44" s="40"/>
      <c r="P44" s="40"/>
      <c r="Q44" s="40"/>
      <c r="R44" s="40"/>
      <c r="S44" s="40"/>
      <c r="T44" s="40"/>
      <c r="U44" s="40"/>
      <c r="V44" s="40"/>
      <c r="W44" s="40"/>
      <c r="X44" s="40"/>
      <c r="Y44" s="40"/>
      <c r="Z44" s="40"/>
      <c r="AA44" s="40"/>
      <c r="AB44" s="40"/>
      <c r="AC44" s="40"/>
      <c r="AD44" s="40"/>
      <c r="AE44" s="40"/>
      <c r="AF44" s="40"/>
      <c r="AG44" s="40"/>
      <c r="AH44" s="40"/>
      <c r="AI44" s="40"/>
      <c r="AJ44" s="40"/>
      <c r="AK44" s="40"/>
      <c r="AL44" s="40"/>
      <c r="AM44" s="40"/>
      <c r="AN44" s="40"/>
      <c r="AO44" s="40"/>
      <c r="AP44" s="40"/>
      <c r="AQ44" s="40"/>
      <c r="AR44" s="40"/>
      <c r="AS44" s="40"/>
      <c r="AT44" s="40"/>
      <c r="AU44" s="40"/>
      <c r="AV44" s="40"/>
      <c r="AW44" s="40"/>
      <c r="AX44" s="40"/>
      <c r="AY44" s="40"/>
      <c r="AZ44" s="40"/>
      <c r="BA44" s="40"/>
      <c r="BB44" s="40"/>
      <c r="BC44" s="40"/>
      <c r="BD44" s="40"/>
      <c r="BE44" s="40"/>
      <c r="BF44" s="40"/>
      <c r="BG44" s="40"/>
      <c r="BH44" s="40"/>
      <c r="BI44" s="40"/>
      <c r="BJ44" s="40"/>
      <c r="BK44" s="40"/>
      <c r="BL44" s="40"/>
      <c r="BM44" s="40"/>
      <c r="BN44" s="40"/>
      <c r="BO44" s="40"/>
      <c r="BP44" s="40"/>
      <c r="BQ44" s="40"/>
      <c r="BR44" s="40"/>
      <c r="BS44" s="40"/>
      <c r="BT44" s="40"/>
      <c r="BU44" s="40"/>
      <c r="BV44" s="40"/>
      <c r="BW44" s="40"/>
      <c r="BX44" s="40"/>
      <c r="BY44" s="40"/>
      <c r="BZ44" s="40"/>
      <c r="CA44" s="40"/>
      <c r="CB44" s="40"/>
      <c r="CC44" s="40"/>
      <c r="CD44" s="40"/>
      <c r="CE44" s="40"/>
      <c r="CF44" s="40"/>
      <c r="CG44" s="40"/>
      <c r="CH44" s="40"/>
      <c r="CI44" s="40"/>
      <c r="CJ44" s="40"/>
      <c r="CK44" s="40"/>
      <c r="CL44" s="40"/>
      <c r="CM44" s="40"/>
      <c r="CN44" s="40"/>
      <c r="CO44" s="40"/>
      <c r="CP44" s="40"/>
      <c r="CQ44" s="40"/>
      <c r="CR44" s="40"/>
      <c r="CS44" s="40"/>
      <c r="CT44" s="40"/>
      <c r="CU44" s="40"/>
      <c r="CV44" s="40"/>
      <c r="CW44" s="40"/>
    </row>
    <row r="45" spans="1:101" s="20" customFormat="1">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40"/>
      <c r="BH45" s="40"/>
      <c r="BI45" s="40"/>
      <c r="BJ45" s="40"/>
      <c r="BK45" s="40"/>
      <c r="BL45" s="40"/>
      <c r="BM45" s="40"/>
      <c r="BN45" s="40"/>
      <c r="BO45" s="40"/>
      <c r="BP45" s="40"/>
      <c r="BQ45" s="40"/>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row>
    <row r="46" spans="1:101" s="20" customFormat="1" ht="13.5" thickBot="1">
      <c r="A46" s="54" t="s">
        <v>233</v>
      </c>
      <c r="B46" s="56"/>
      <c r="C46" s="40"/>
      <c r="D46" s="40"/>
      <c r="E46" s="40"/>
      <c r="F46" s="40"/>
      <c r="G46" s="40"/>
      <c r="H46" s="40"/>
      <c r="I46" s="40"/>
      <c r="J46" s="40"/>
      <c r="K46" s="40"/>
      <c r="L46" s="40"/>
      <c r="M46" s="40"/>
      <c r="N46" s="40"/>
      <c r="O46" s="40"/>
      <c r="P46" s="40"/>
      <c r="Q46" s="40"/>
      <c r="R46" s="40"/>
      <c r="S46" s="40"/>
      <c r="T46" s="40"/>
      <c r="U46" s="40"/>
      <c r="V46" s="40"/>
      <c r="W46" s="40"/>
      <c r="X46" s="40"/>
      <c r="Y46" s="40"/>
      <c r="Z46" s="40"/>
      <c r="AA46" s="40"/>
      <c r="AB46" s="40"/>
      <c r="AC46" s="40"/>
      <c r="AD46" s="40"/>
      <c r="AE46" s="40"/>
      <c r="AF46" s="40"/>
      <c r="AG46" s="40"/>
      <c r="AH46" s="40"/>
      <c r="AI46" s="40"/>
      <c r="AJ46" s="40"/>
      <c r="AK46" s="40"/>
      <c r="AL46" s="40"/>
      <c r="AM46" s="40"/>
      <c r="AN46" s="40"/>
      <c r="AO46" s="40"/>
      <c r="AP46" s="40"/>
      <c r="AQ46" s="40"/>
      <c r="AR46" s="40"/>
      <c r="AS46" s="40"/>
      <c r="AT46" s="40"/>
      <c r="AU46" s="40"/>
      <c r="AV46" s="40"/>
      <c r="AW46" s="40"/>
      <c r="AX46" s="40"/>
      <c r="AY46" s="40"/>
      <c r="AZ46" s="40"/>
      <c r="BA46" s="40"/>
      <c r="BB46" s="40"/>
      <c r="BC46" s="40"/>
      <c r="BD46" s="40"/>
      <c r="BE46" s="40"/>
      <c r="BF46" s="40"/>
      <c r="BG46" s="40"/>
      <c r="BH46" s="40"/>
      <c r="BI46" s="40"/>
      <c r="BJ46" s="40"/>
      <c r="BK46" s="40"/>
      <c r="BL46" s="40"/>
      <c r="BM46" s="40"/>
      <c r="BN46" s="40"/>
      <c r="BO46" s="40"/>
      <c r="BP46" s="40"/>
      <c r="BQ46" s="40"/>
      <c r="BR46" s="40"/>
      <c r="BS46" s="40"/>
      <c r="BT46" s="40"/>
      <c r="BU46" s="40"/>
      <c r="BV46" s="40"/>
      <c r="BW46" s="40"/>
      <c r="BX46" s="40"/>
      <c r="BY46" s="40"/>
      <c r="BZ46" s="40"/>
      <c r="CA46" s="40"/>
      <c r="CB46" s="40"/>
      <c r="CC46" s="40"/>
      <c r="CD46" s="40"/>
      <c r="CE46" s="40"/>
      <c r="CF46" s="40"/>
      <c r="CG46" s="40"/>
      <c r="CH46" s="40"/>
      <c r="CI46" s="40"/>
      <c r="CJ46" s="40"/>
      <c r="CK46" s="40"/>
      <c r="CL46" s="40"/>
      <c r="CM46" s="40"/>
      <c r="CN46" s="40"/>
      <c r="CO46" s="40"/>
      <c r="CP46" s="40"/>
      <c r="CQ46" s="40"/>
      <c r="CR46" s="40"/>
      <c r="CS46" s="40"/>
      <c r="CT46" s="40"/>
      <c r="CU46" s="40"/>
      <c r="CV46" s="40"/>
      <c r="CW46" s="40"/>
    </row>
    <row r="47" spans="1:101" s="20" customFormat="1" ht="13.5" thickBot="1">
      <c r="A47" s="77" t="s">
        <v>234</v>
      </c>
      <c r="B47" s="78"/>
      <c r="C47" s="79"/>
      <c r="D47" s="79"/>
      <c r="E47" s="79"/>
      <c r="F47" s="79"/>
      <c r="G47" s="79"/>
      <c r="H47" s="79"/>
      <c r="I47" s="79"/>
      <c r="J47" s="79"/>
      <c r="K47" s="79"/>
      <c r="L47" s="80"/>
      <c r="M47" s="81"/>
      <c r="N47" s="82" t="s">
        <v>433</v>
      </c>
      <c r="O47" s="79"/>
      <c r="P47" s="79"/>
      <c r="Q47" s="79"/>
      <c r="R47" s="79"/>
      <c r="S47" s="79"/>
      <c r="T47" s="79"/>
      <c r="U47" s="79"/>
      <c r="V47" s="79"/>
      <c r="W47" s="79"/>
      <c r="X47" s="79"/>
      <c r="Y47" s="80"/>
      <c r="Z47" s="81"/>
      <c r="AA47" s="82" t="s">
        <v>434</v>
      </c>
      <c r="AB47" s="79"/>
      <c r="AC47" s="79"/>
      <c r="AD47" s="79"/>
      <c r="AE47" s="79"/>
      <c r="AF47" s="79"/>
      <c r="AG47" s="79"/>
      <c r="AH47" s="79"/>
      <c r="AI47" s="79"/>
      <c r="AJ47" s="79"/>
      <c r="AK47" s="79"/>
      <c r="AL47" s="8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row>
    <row r="48" spans="1:101" s="20" customFormat="1" ht="102">
      <c r="A48" s="72"/>
      <c r="B48" s="73" t="s">
        <v>235</v>
      </c>
      <c r="C48" s="74" t="s">
        <v>236</v>
      </c>
      <c r="D48" s="74" t="s">
        <v>237</v>
      </c>
      <c r="E48" s="74" t="s">
        <v>238</v>
      </c>
      <c r="F48" s="74" t="s">
        <v>239</v>
      </c>
      <c r="G48" s="74" t="s">
        <v>240</v>
      </c>
      <c r="H48" s="74" t="s">
        <v>241</v>
      </c>
      <c r="I48" s="74" t="s">
        <v>242</v>
      </c>
      <c r="J48" s="74" t="s">
        <v>243</v>
      </c>
      <c r="K48" s="74" t="s">
        <v>54</v>
      </c>
      <c r="L48" s="74" t="s">
        <v>216</v>
      </c>
      <c r="M48" s="74" t="s">
        <v>244</v>
      </c>
      <c r="N48" s="74" t="s">
        <v>245</v>
      </c>
      <c r="O48" s="74" t="s">
        <v>246</v>
      </c>
      <c r="P48" s="74" t="s">
        <v>247</v>
      </c>
      <c r="Q48" s="74" t="s">
        <v>248</v>
      </c>
      <c r="R48" s="74" t="s">
        <v>249</v>
      </c>
      <c r="S48" s="74" t="s">
        <v>250</v>
      </c>
      <c r="T48" s="74" t="s">
        <v>251</v>
      </c>
      <c r="U48" s="74" t="s">
        <v>252</v>
      </c>
      <c r="V48" s="74" t="s">
        <v>253</v>
      </c>
      <c r="W48" s="74" t="s">
        <v>254</v>
      </c>
      <c r="X48" s="74" t="s">
        <v>255</v>
      </c>
      <c r="Y48" s="74" t="s">
        <v>256</v>
      </c>
      <c r="Z48" s="74"/>
      <c r="AA48" s="74" t="s">
        <v>245</v>
      </c>
      <c r="AB48" s="74" t="s">
        <v>246</v>
      </c>
      <c r="AC48" s="74" t="s">
        <v>247</v>
      </c>
      <c r="AD48" s="74" t="s">
        <v>248</v>
      </c>
      <c r="AE48" s="74" t="s">
        <v>249</v>
      </c>
      <c r="AF48" s="74" t="s">
        <v>250</v>
      </c>
      <c r="AG48" s="74" t="s">
        <v>251</v>
      </c>
      <c r="AH48" s="74" t="s">
        <v>252</v>
      </c>
      <c r="AI48" s="74" t="s">
        <v>253</v>
      </c>
      <c r="AJ48" s="74" t="s">
        <v>254</v>
      </c>
      <c r="AK48" s="74" t="s">
        <v>255</v>
      </c>
      <c r="AL48" s="74" t="s">
        <v>256</v>
      </c>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row>
    <row r="49" spans="2:101" s="20" customFormat="1">
      <c r="B49" s="41" t="s">
        <v>257</v>
      </c>
      <c r="C49" s="83">
        <v>0</v>
      </c>
      <c r="D49" s="83">
        <v>0</v>
      </c>
      <c r="E49" s="83">
        <v>0</v>
      </c>
      <c r="F49" s="83">
        <v>0</v>
      </c>
      <c r="G49" s="83">
        <v>0</v>
      </c>
      <c r="H49" s="83">
        <v>0</v>
      </c>
      <c r="I49" s="83">
        <v>0</v>
      </c>
      <c r="J49" s="83">
        <v>0</v>
      </c>
      <c r="K49" s="83">
        <v>0</v>
      </c>
      <c r="L49" s="84">
        <v>0</v>
      </c>
      <c r="M49" s="85">
        <v>0</v>
      </c>
      <c r="N49" s="85">
        <v>0</v>
      </c>
      <c r="O49" s="85">
        <v>0</v>
      </c>
      <c r="P49" s="85">
        <v>0</v>
      </c>
      <c r="Q49" s="85">
        <v>0</v>
      </c>
      <c r="R49" s="85">
        <v>0</v>
      </c>
      <c r="S49" s="85">
        <v>0</v>
      </c>
      <c r="T49" s="85">
        <v>0</v>
      </c>
      <c r="U49" s="85">
        <v>0</v>
      </c>
      <c r="V49" s="85">
        <v>0</v>
      </c>
      <c r="W49" s="85">
        <v>0</v>
      </c>
      <c r="X49" s="85">
        <v>0</v>
      </c>
      <c r="Y49" s="85">
        <v>0</v>
      </c>
      <c r="Z49" s="85"/>
      <c r="AA49" s="85">
        <v>0</v>
      </c>
      <c r="AB49" s="85">
        <v>0</v>
      </c>
      <c r="AC49" s="85">
        <v>0</v>
      </c>
      <c r="AD49" s="85">
        <v>0</v>
      </c>
      <c r="AE49" s="85">
        <v>0</v>
      </c>
      <c r="AF49" s="85">
        <v>0</v>
      </c>
      <c r="AG49" s="85">
        <v>0</v>
      </c>
      <c r="AH49" s="85">
        <v>0</v>
      </c>
      <c r="AI49" s="85">
        <v>0</v>
      </c>
      <c r="AJ49" s="85">
        <v>0</v>
      </c>
      <c r="AK49" s="85">
        <v>0</v>
      </c>
      <c r="AL49" s="85">
        <v>0</v>
      </c>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row>
    <row r="50" spans="2:101" s="20" customFormat="1">
      <c r="B50" s="41" t="s">
        <v>258</v>
      </c>
      <c r="C50" s="83">
        <v>0</v>
      </c>
      <c r="D50" s="83">
        <v>0</v>
      </c>
      <c r="E50" s="83">
        <v>0</v>
      </c>
      <c r="F50" s="83">
        <v>0</v>
      </c>
      <c r="G50" s="83">
        <v>0</v>
      </c>
      <c r="H50" s="83">
        <v>0</v>
      </c>
      <c r="I50" s="83">
        <v>0</v>
      </c>
      <c r="J50" s="83">
        <v>0</v>
      </c>
      <c r="K50" s="83">
        <v>0</v>
      </c>
      <c r="L50" s="84">
        <v>0</v>
      </c>
      <c r="M50" s="85">
        <v>0</v>
      </c>
      <c r="N50" s="85">
        <v>0</v>
      </c>
      <c r="O50" s="85">
        <v>0</v>
      </c>
      <c r="P50" s="85">
        <v>0</v>
      </c>
      <c r="Q50" s="85">
        <v>0</v>
      </c>
      <c r="R50" s="85">
        <v>0</v>
      </c>
      <c r="S50" s="85">
        <v>0</v>
      </c>
      <c r="T50" s="85">
        <v>0</v>
      </c>
      <c r="U50" s="85">
        <v>0</v>
      </c>
      <c r="V50" s="85">
        <v>0</v>
      </c>
      <c r="W50" s="85">
        <v>0</v>
      </c>
      <c r="X50" s="85">
        <v>0</v>
      </c>
      <c r="Y50" s="85">
        <v>0</v>
      </c>
      <c r="Z50" s="85"/>
      <c r="AA50" s="85">
        <v>0</v>
      </c>
      <c r="AB50" s="85">
        <v>0</v>
      </c>
      <c r="AC50" s="85">
        <v>0</v>
      </c>
      <c r="AD50" s="85">
        <v>0</v>
      </c>
      <c r="AE50" s="85">
        <v>0</v>
      </c>
      <c r="AF50" s="85">
        <v>0</v>
      </c>
      <c r="AG50" s="85">
        <v>0</v>
      </c>
      <c r="AH50" s="85">
        <v>0</v>
      </c>
      <c r="AI50" s="85">
        <v>0</v>
      </c>
      <c r="AJ50" s="85">
        <v>0</v>
      </c>
      <c r="AK50" s="85">
        <v>0</v>
      </c>
      <c r="AL50" s="85">
        <v>0</v>
      </c>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row>
    <row r="51" spans="2:101" s="20" customFormat="1">
      <c r="B51" s="41" t="s">
        <v>259</v>
      </c>
      <c r="C51" s="83"/>
      <c r="D51" s="83"/>
      <c r="E51" s="83"/>
      <c r="F51" s="83"/>
      <c r="G51" s="83"/>
      <c r="H51" s="83"/>
      <c r="I51" s="83"/>
      <c r="J51" s="83"/>
      <c r="K51" s="83"/>
      <c r="L51" s="84"/>
      <c r="M51" s="85"/>
      <c r="N51" s="85"/>
      <c r="O51" s="85"/>
      <c r="P51" s="85"/>
      <c r="Q51" s="85"/>
      <c r="R51" s="85"/>
      <c r="S51" s="85"/>
      <c r="T51" s="85"/>
      <c r="U51" s="85"/>
      <c r="V51" s="85"/>
      <c r="W51" s="85"/>
      <c r="X51" s="85"/>
      <c r="Y51" s="85"/>
      <c r="Z51" s="85"/>
      <c r="AA51" s="85"/>
      <c r="AB51" s="85"/>
      <c r="AC51" s="85"/>
      <c r="AD51" s="85"/>
      <c r="AE51" s="85"/>
      <c r="AF51" s="85"/>
      <c r="AG51" s="85"/>
      <c r="AH51" s="85"/>
      <c r="AI51" s="85"/>
      <c r="AJ51" s="85"/>
      <c r="AK51" s="85"/>
      <c r="AL51" s="85"/>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row>
    <row r="52" spans="2:101" s="20" customFormat="1">
      <c r="B52" s="20" t="s">
        <v>56</v>
      </c>
      <c r="C52" s="85">
        <v>0</v>
      </c>
      <c r="D52" s="85">
        <v>0</v>
      </c>
      <c r="E52" s="85">
        <v>0</v>
      </c>
      <c r="F52" s="85">
        <v>0</v>
      </c>
      <c r="G52" s="85">
        <v>0</v>
      </c>
      <c r="H52" s="85">
        <v>0</v>
      </c>
      <c r="I52" s="85">
        <v>0</v>
      </c>
      <c r="J52" s="85">
        <v>0</v>
      </c>
      <c r="K52" s="85">
        <v>0</v>
      </c>
      <c r="L52" s="84">
        <v>0</v>
      </c>
      <c r="M52" s="85">
        <v>0</v>
      </c>
      <c r="N52" s="85">
        <v>0</v>
      </c>
      <c r="O52" s="85">
        <v>0</v>
      </c>
      <c r="P52" s="85">
        <v>0</v>
      </c>
      <c r="Q52" s="85">
        <v>0</v>
      </c>
      <c r="R52" s="85">
        <v>0</v>
      </c>
      <c r="S52" s="85">
        <v>0</v>
      </c>
      <c r="T52" s="85">
        <v>0</v>
      </c>
      <c r="U52" s="85">
        <v>0</v>
      </c>
      <c r="V52" s="85">
        <v>0</v>
      </c>
      <c r="W52" s="85">
        <v>0</v>
      </c>
      <c r="X52" s="85">
        <v>0</v>
      </c>
      <c r="Y52" s="85">
        <v>0</v>
      </c>
      <c r="Z52" s="85"/>
      <c r="AA52" s="85">
        <v>0</v>
      </c>
      <c r="AB52" s="85">
        <v>0</v>
      </c>
      <c r="AC52" s="85">
        <v>0</v>
      </c>
      <c r="AD52" s="85">
        <v>0</v>
      </c>
      <c r="AE52" s="85">
        <v>0</v>
      </c>
      <c r="AF52" s="85">
        <v>0</v>
      </c>
      <c r="AG52" s="85">
        <v>0</v>
      </c>
      <c r="AH52" s="85">
        <v>0</v>
      </c>
      <c r="AI52" s="85">
        <v>0</v>
      </c>
      <c r="AJ52" s="85">
        <v>0</v>
      </c>
      <c r="AK52" s="85">
        <v>0</v>
      </c>
      <c r="AL52" s="85">
        <v>0</v>
      </c>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row>
    <row r="53" spans="2:101" s="20" customFormat="1">
      <c r="B53" s="20" t="s">
        <v>57</v>
      </c>
      <c r="C53" s="85">
        <v>0</v>
      </c>
      <c r="D53" s="85">
        <v>0</v>
      </c>
      <c r="E53" s="85">
        <v>0</v>
      </c>
      <c r="F53" s="85">
        <v>0</v>
      </c>
      <c r="G53" s="85">
        <v>0</v>
      </c>
      <c r="H53" s="85">
        <v>0</v>
      </c>
      <c r="I53" s="85">
        <v>0</v>
      </c>
      <c r="J53" s="85">
        <v>0</v>
      </c>
      <c r="K53" s="85">
        <v>0</v>
      </c>
      <c r="L53" s="86">
        <v>0</v>
      </c>
      <c r="M53" s="85">
        <v>0</v>
      </c>
      <c r="N53" s="85">
        <v>0</v>
      </c>
      <c r="O53" s="85">
        <v>0</v>
      </c>
      <c r="P53" s="85">
        <v>0</v>
      </c>
      <c r="Q53" s="85">
        <v>0</v>
      </c>
      <c r="R53" s="85">
        <v>0</v>
      </c>
      <c r="S53" s="85">
        <v>0</v>
      </c>
      <c r="T53" s="85">
        <v>0</v>
      </c>
      <c r="U53" s="85">
        <v>0</v>
      </c>
      <c r="V53" s="85">
        <v>0</v>
      </c>
      <c r="W53" s="85">
        <v>0</v>
      </c>
      <c r="X53" s="85">
        <v>0</v>
      </c>
      <c r="Y53" s="85">
        <v>0</v>
      </c>
      <c r="Z53" s="85"/>
      <c r="AA53" s="85">
        <v>0</v>
      </c>
      <c r="AB53" s="85">
        <v>0</v>
      </c>
      <c r="AC53" s="85">
        <v>0</v>
      </c>
      <c r="AD53" s="85">
        <v>0</v>
      </c>
      <c r="AE53" s="85">
        <v>0</v>
      </c>
      <c r="AF53" s="85">
        <v>0</v>
      </c>
      <c r="AG53" s="85">
        <v>0</v>
      </c>
      <c r="AH53" s="85">
        <v>0</v>
      </c>
      <c r="AI53" s="85">
        <v>0</v>
      </c>
      <c r="AJ53" s="85">
        <v>0</v>
      </c>
      <c r="AK53" s="85">
        <v>0</v>
      </c>
      <c r="AL53" s="85">
        <v>0</v>
      </c>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row>
    <row r="54" spans="2:101" s="20" customFormat="1">
      <c r="B54" s="20" t="s">
        <v>58</v>
      </c>
      <c r="C54" s="85">
        <v>0</v>
      </c>
      <c r="D54" s="85">
        <v>0</v>
      </c>
      <c r="E54" s="85">
        <v>0</v>
      </c>
      <c r="F54" s="85">
        <v>0</v>
      </c>
      <c r="G54" s="85">
        <v>0</v>
      </c>
      <c r="H54" s="85">
        <v>0</v>
      </c>
      <c r="I54" s="85">
        <v>0</v>
      </c>
      <c r="J54" s="85">
        <v>0</v>
      </c>
      <c r="K54" s="85">
        <v>0</v>
      </c>
      <c r="L54" s="86">
        <v>0</v>
      </c>
      <c r="M54" s="85">
        <v>0</v>
      </c>
      <c r="N54" s="85">
        <v>0</v>
      </c>
      <c r="O54" s="85">
        <v>0</v>
      </c>
      <c r="P54" s="85">
        <v>0</v>
      </c>
      <c r="Q54" s="85">
        <v>0</v>
      </c>
      <c r="R54" s="85">
        <v>0</v>
      </c>
      <c r="S54" s="85">
        <v>0</v>
      </c>
      <c r="T54" s="85">
        <v>0</v>
      </c>
      <c r="U54" s="85">
        <v>0</v>
      </c>
      <c r="V54" s="85">
        <v>0</v>
      </c>
      <c r="W54" s="85">
        <v>0</v>
      </c>
      <c r="X54" s="85">
        <v>0</v>
      </c>
      <c r="Y54" s="85">
        <v>0</v>
      </c>
      <c r="Z54" s="85"/>
      <c r="AA54" s="85">
        <v>0</v>
      </c>
      <c r="AB54" s="85">
        <v>0</v>
      </c>
      <c r="AC54" s="85">
        <v>0</v>
      </c>
      <c r="AD54" s="85">
        <v>0</v>
      </c>
      <c r="AE54" s="85">
        <v>0</v>
      </c>
      <c r="AF54" s="85">
        <v>0</v>
      </c>
      <c r="AG54" s="85">
        <v>0</v>
      </c>
      <c r="AH54" s="85">
        <v>0</v>
      </c>
      <c r="AI54" s="85">
        <v>0</v>
      </c>
      <c r="AJ54" s="85">
        <v>0</v>
      </c>
      <c r="AK54" s="85">
        <v>0</v>
      </c>
      <c r="AL54" s="85">
        <v>0</v>
      </c>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row>
    <row r="55" spans="2:101" s="20" customFormat="1">
      <c r="B55" s="20" t="s">
        <v>59</v>
      </c>
      <c r="C55" s="85">
        <v>0</v>
      </c>
      <c r="D55" s="85">
        <v>0</v>
      </c>
      <c r="E55" s="85">
        <v>0</v>
      </c>
      <c r="F55" s="85">
        <v>0</v>
      </c>
      <c r="G55" s="85">
        <v>0</v>
      </c>
      <c r="H55" s="85">
        <v>0</v>
      </c>
      <c r="I55" s="85">
        <v>0</v>
      </c>
      <c r="J55" s="85">
        <v>0</v>
      </c>
      <c r="K55" s="85">
        <v>0</v>
      </c>
      <c r="L55" s="86">
        <v>0</v>
      </c>
      <c r="M55" s="85">
        <v>0</v>
      </c>
      <c r="N55" s="85">
        <v>0</v>
      </c>
      <c r="O55" s="85">
        <v>0</v>
      </c>
      <c r="P55" s="85">
        <v>0</v>
      </c>
      <c r="Q55" s="85">
        <v>0</v>
      </c>
      <c r="R55" s="85">
        <v>0</v>
      </c>
      <c r="S55" s="85">
        <v>0</v>
      </c>
      <c r="T55" s="85">
        <v>0</v>
      </c>
      <c r="U55" s="85">
        <v>0</v>
      </c>
      <c r="V55" s="85">
        <v>0</v>
      </c>
      <c r="W55" s="85">
        <v>0</v>
      </c>
      <c r="X55" s="85">
        <v>0</v>
      </c>
      <c r="Y55" s="85">
        <v>0</v>
      </c>
      <c r="Z55" s="85"/>
      <c r="AA55" s="85">
        <v>0</v>
      </c>
      <c r="AB55" s="85">
        <v>0</v>
      </c>
      <c r="AC55" s="85">
        <v>0</v>
      </c>
      <c r="AD55" s="85">
        <v>0</v>
      </c>
      <c r="AE55" s="85">
        <v>0</v>
      </c>
      <c r="AF55" s="85">
        <v>0</v>
      </c>
      <c r="AG55" s="85">
        <v>0</v>
      </c>
      <c r="AH55" s="85">
        <v>0</v>
      </c>
      <c r="AI55" s="85">
        <v>0</v>
      </c>
      <c r="AJ55" s="85">
        <v>0</v>
      </c>
      <c r="AK55" s="85">
        <v>0</v>
      </c>
      <c r="AL55" s="85">
        <v>0</v>
      </c>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row>
    <row r="56" spans="2:101" s="20" customFormat="1">
      <c r="B56" s="20" t="s">
        <v>60</v>
      </c>
      <c r="C56" s="85">
        <v>0</v>
      </c>
      <c r="D56" s="85">
        <v>0</v>
      </c>
      <c r="E56" s="85">
        <v>0</v>
      </c>
      <c r="F56" s="85">
        <v>0</v>
      </c>
      <c r="G56" s="85">
        <v>0</v>
      </c>
      <c r="H56" s="85">
        <v>0</v>
      </c>
      <c r="I56" s="85">
        <v>0</v>
      </c>
      <c r="J56" s="85">
        <v>0</v>
      </c>
      <c r="K56" s="85">
        <v>0</v>
      </c>
      <c r="L56" s="86">
        <v>0</v>
      </c>
      <c r="M56" s="85">
        <v>0</v>
      </c>
      <c r="N56" s="85">
        <v>0</v>
      </c>
      <c r="O56" s="85">
        <v>0</v>
      </c>
      <c r="P56" s="85">
        <v>0</v>
      </c>
      <c r="Q56" s="85">
        <v>0</v>
      </c>
      <c r="R56" s="85">
        <v>0</v>
      </c>
      <c r="S56" s="85">
        <v>0</v>
      </c>
      <c r="T56" s="85">
        <v>0</v>
      </c>
      <c r="U56" s="85">
        <v>0</v>
      </c>
      <c r="V56" s="85">
        <v>0</v>
      </c>
      <c r="W56" s="85">
        <v>0</v>
      </c>
      <c r="X56" s="85">
        <v>0</v>
      </c>
      <c r="Y56" s="85">
        <v>0</v>
      </c>
      <c r="Z56" s="85"/>
      <c r="AA56" s="85">
        <v>0</v>
      </c>
      <c r="AB56" s="85">
        <v>0</v>
      </c>
      <c r="AC56" s="85">
        <v>0</v>
      </c>
      <c r="AD56" s="85">
        <v>0</v>
      </c>
      <c r="AE56" s="85">
        <v>0</v>
      </c>
      <c r="AF56" s="85">
        <v>0</v>
      </c>
      <c r="AG56" s="85">
        <v>0</v>
      </c>
      <c r="AH56" s="85">
        <v>0</v>
      </c>
      <c r="AI56" s="85">
        <v>0</v>
      </c>
      <c r="AJ56" s="85">
        <v>0</v>
      </c>
      <c r="AK56" s="85">
        <v>0</v>
      </c>
      <c r="AL56" s="85">
        <v>0</v>
      </c>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row>
    <row r="57" spans="2:101" s="20" customFormat="1">
      <c r="B57" s="20" t="s">
        <v>61</v>
      </c>
      <c r="C57" s="85">
        <v>0</v>
      </c>
      <c r="D57" s="85">
        <v>0</v>
      </c>
      <c r="E57" s="85">
        <v>0</v>
      </c>
      <c r="F57" s="85">
        <v>0</v>
      </c>
      <c r="G57" s="85">
        <v>0</v>
      </c>
      <c r="H57" s="85">
        <v>0</v>
      </c>
      <c r="I57" s="85">
        <v>0</v>
      </c>
      <c r="J57" s="85">
        <v>0</v>
      </c>
      <c r="K57" s="85">
        <v>0</v>
      </c>
      <c r="L57" s="86">
        <v>0</v>
      </c>
      <c r="M57" s="85">
        <v>0</v>
      </c>
      <c r="N57" s="85">
        <v>0</v>
      </c>
      <c r="O57" s="85">
        <v>0</v>
      </c>
      <c r="P57" s="85">
        <v>0</v>
      </c>
      <c r="Q57" s="85">
        <v>0</v>
      </c>
      <c r="R57" s="85">
        <v>0</v>
      </c>
      <c r="S57" s="85">
        <v>0</v>
      </c>
      <c r="T57" s="85">
        <v>0</v>
      </c>
      <c r="U57" s="85">
        <v>0</v>
      </c>
      <c r="V57" s="85">
        <v>0</v>
      </c>
      <c r="W57" s="85">
        <v>0</v>
      </c>
      <c r="X57" s="85">
        <v>0</v>
      </c>
      <c r="Y57" s="85">
        <v>0</v>
      </c>
      <c r="Z57" s="85"/>
      <c r="AA57" s="85">
        <v>0</v>
      </c>
      <c r="AB57" s="85">
        <v>0</v>
      </c>
      <c r="AC57" s="85">
        <v>0</v>
      </c>
      <c r="AD57" s="85">
        <v>0</v>
      </c>
      <c r="AE57" s="85">
        <v>0</v>
      </c>
      <c r="AF57" s="85">
        <v>0</v>
      </c>
      <c r="AG57" s="85">
        <v>0</v>
      </c>
      <c r="AH57" s="85">
        <v>0</v>
      </c>
      <c r="AI57" s="85">
        <v>0</v>
      </c>
      <c r="AJ57" s="85">
        <v>0</v>
      </c>
      <c r="AK57" s="85">
        <v>0</v>
      </c>
      <c r="AL57" s="85">
        <v>0</v>
      </c>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row>
    <row r="58" spans="2:101" s="20" customFormat="1">
      <c r="B58" s="20" t="s">
        <v>62</v>
      </c>
      <c r="C58" s="85">
        <v>0</v>
      </c>
      <c r="D58" s="85">
        <v>0</v>
      </c>
      <c r="E58" s="85">
        <v>0</v>
      </c>
      <c r="F58" s="85">
        <v>0</v>
      </c>
      <c r="G58" s="85">
        <v>0</v>
      </c>
      <c r="H58" s="85">
        <v>0</v>
      </c>
      <c r="I58" s="85">
        <v>0</v>
      </c>
      <c r="J58" s="85">
        <v>0</v>
      </c>
      <c r="K58" s="85">
        <v>0</v>
      </c>
      <c r="L58" s="86">
        <v>0</v>
      </c>
      <c r="M58" s="85">
        <v>0</v>
      </c>
      <c r="N58" s="85">
        <v>0</v>
      </c>
      <c r="O58" s="85">
        <v>0</v>
      </c>
      <c r="P58" s="85">
        <v>0</v>
      </c>
      <c r="Q58" s="85">
        <v>0</v>
      </c>
      <c r="R58" s="85">
        <v>0</v>
      </c>
      <c r="S58" s="85">
        <v>0</v>
      </c>
      <c r="T58" s="85">
        <v>0</v>
      </c>
      <c r="U58" s="85">
        <v>0</v>
      </c>
      <c r="V58" s="85">
        <v>0</v>
      </c>
      <c r="W58" s="85">
        <v>0</v>
      </c>
      <c r="X58" s="85">
        <v>0</v>
      </c>
      <c r="Y58" s="85">
        <v>0</v>
      </c>
      <c r="Z58" s="85"/>
      <c r="AA58" s="85">
        <v>0</v>
      </c>
      <c r="AB58" s="85">
        <v>0</v>
      </c>
      <c r="AC58" s="85">
        <v>0</v>
      </c>
      <c r="AD58" s="85">
        <v>0</v>
      </c>
      <c r="AE58" s="85">
        <v>0</v>
      </c>
      <c r="AF58" s="85">
        <v>0</v>
      </c>
      <c r="AG58" s="85">
        <v>0</v>
      </c>
      <c r="AH58" s="85">
        <v>0</v>
      </c>
      <c r="AI58" s="85">
        <v>0</v>
      </c>
      <c r="AJ58" s="85">
        <v>0</v>
      </c>
      <c r="AK58" s="85">
        <v>0</v>
      </c>
      <c r="AL58" s="85">
        <v>0</v>
      </c>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row>
    <row r="59" spans="2:101" s="20" customFormat="1">
      <c r="B59" s="20" t="s">
        <v>63</v>
      </c>
      <c r="C59" s="85">
        <v>0</v>
      </c>
      <c r="D59" s="85">
        <v>0</v>
      </c>
      <c r="E59" s="85">
        <v>0</v>
      </c>
      <c r="F59" s="85">
        <v>0</v>
      </c>
      <c r="G59" s="85">
        <v>0</v>
      </c>
      <c r="H59" s="85">
        <v>0</v>
      </c>
      <c r="I59" s="85">
        <v>0</v>
      </c>
      <c r="J59" s="85">
        <v>0</v>
      </c>
      <c r="K59" s="85">
        <v>0</v>
      </c>
      <c r="L59" s="86">
        <v>0</v>
      </c>
      <c r="M59" s="85">
        <v>0</v>
      </c>
      <c r="N59" s="85">
        <v>0</v>
      </c>
      <c r="O59" s="85">
        <v>0</v>
      </c>
      <c r="P59" s="85">
        <v>0</v>
      </c>
      <c r="Q59" s="85">
        <v>0</v>
      </c>
      <c r="R59" s="85">
        <v>0</v>
      </c>
      <c r="S59" s="85">
        <v>0</v>
      </c>
      <c r="T59" s="85">
        <v>0</v>
      </c>
      <c r="U59" s="85">
        <v>0</v>
      </c>
      <c r="V59" s="85">
        <v>0</v>
      </c>
      <c r="W59" s="85">
        <v>0</v>
      </c>
      <c r="X59" s="85">
        <v>0</v>
      </c>
      <c r="Y59" s="85">
        <v>0</v>
      </c>
      <c r="Z59" s="85"/>
      <c r="AA59" s="85">
        <v>0</v>
      </c>
      <c r="AB59" s="85">
        <v>0</v>
      </c>
      <c r="AC59" s="85">
        <v>0</v>
      </c>
      <c r="AD59" s="85">
        <v>0</v>
      </c>
      <c r="AE59" s="85">
        <v>0</v>
      </c>
      <c r="AF59" s="85">
        <v>0</v>
      </c>
      <c r="AG59" s="85">
        <v>0</v>
      </c>
      <c r="AH59" s="85">
        <v>0</v>
      </c>
      <c r="AI59" s="85">
        <v>0</v>
      </c>
      <c r="AJ59" s="85">
        <v>0</v>
      </c>
      <c r="AK59" s="85">
        <v>0</v>
      </c>
      <c r="AL59" s="85">
        <v>0</v>
      </c>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row>
    <row r="60" spans="2:101" s="20" customFormat="1">
      <c r="B60" s="20" t="s">
        <v>64</v>
      </c>
      <c r="C60" s="85">
        <v>0</v>
      </c>
      <c r="D60" s="85">
        <v>0</v>
      </c>
      <c r="E60" s="85">
        <v>0</v>
      </c>
      <c r="F60" s="85">
        <v>0</v>
      </c>
      <c r="G60" s="85">
        <v>0</v>
      </c>
      <c r="H60" s="85">
        <v>0</v>
      </c>
      <c r="I60" s="85">
        <v>0</v>
      </c>
      <c r="J60" s="85">
        <v>0</v>
      </c>
      <c r="K60" s="85">
        <v>0</v>
      </c>
      <c r="L60" s="86">
        <v>0</v>
      </c>
      <c r="M60" s="85">
        <v>0</v>
      </c>
      <c r="N60" s="85">
        <v>0</v>
      </c>
      <c r="O60" s="85">
        <v>0</v>
      </c>
      <c r="P60" s="85">
        <v>0</v>
      </c>
      <c r="Q60" s="85">
        <v>0</v>
      </c>
      <c r="R60" s="85">
        <v>0</v>
      </c>
      <c r="S60" s="85">
        <v>0</v>
      </c>
      <c r="T60" s="85">
        <v>0</v>
      </c>
      <c r="U60" s="85">
        <v>0</v>
      </c>
      <c r="V60" s="85">
        <v>0</v>
      </c>
      <c r="W60" s="85">
        <v>0</v>
      </c>
      <c r="X60" s="85">
        <v>0</v>
      </c>
      <c r="Y60" s="85">
        <v>0</v>
      </c>
      <c r="Z60" s="85"/>
      <c r="AA60" s="85">
        <v>0</v>
      </c>
      <c r="AB60" s="85">
        <v>0</v>
      </c>
      <c r="AC60" s="85">
        <v>0</v>
      </c>
      <c r="AD60" s="85">
        <v>0</v>
      </c>
      <c r="AE60" s="85">
        <v>0</v>
      </c>
      <c r="AF60" s="85">
        <v>0</v>
      </c>
      <c r="AG60" s="85">
        <v>0</v>
      </c>
      <c r="AH60" s="85">
        <v>0</v>
      </c>
      <c r="AI60" s="85">
        <v>0</v>
      </c>
      <c r="AJ60" s="85">
        <v>0</v>
      </c>
      <c r="AK60" s="85">
        <v>0</v>
      </c>
      <c r="AL60" s="85">
        <v>0</v>
      </c>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row>
    <row r="61" spans="2:101" s="20" customFormat="1">
      <c r="B61" s="20" t="s">
        <v>65</v>
      </c>
      <c r="C61" s="85">
        <v>0</v>
      </c>
      <c r="D61" s="85">
        <v>0</v>
      </c>
      <c r="E61" s="85">
        <v>0</v>
      </c>
      <c r="F61" s="85">
        <v>0</v>
      </c>
      <c r="G61" s="85">
        <v>0</v>
      </c>
      <c r="H61" s="85">
        <v>0</v>
      </c>
      <c r="I61" s="85">
        <v>0</v>
      </c>
      <c r="J61" s="85">
        <v>0</v>
      </c>
      <c r="K61" s="85">
        <v>0</v>
      </c>
      <c r="L61" s="86">
        <v>0</v>
      </c>
      <c r="M61" s="85">
        <v>0</v>
      </c>
      <c r="N61" s="85">
        <v>0</v>
      </c>
      <c r="O61" s="85">
        <v>0</v>
      </c>
      <c r="P61" s="85">
        <v>0</v>
      </c>
      <c r="Q61" s="85">
        <v>0</v>
      </c>
      <c r="R61" s="85">
        <v>0</v>
      </c>
      <c r="S61" s="85">
        <v>0</v>
      </c>
      <c r="T61" s="85">
        <v>0</v>
      </c>
      <c r="U61" s="85">
        <v>0</v>
      </c>
      <c r="V61" s="85">
        <v>0</v>
      </c>
      <c r="W61" s="85">
        <v>0</v>
      </c>
      <c r="X61" s="85">
        <v>0</v>
      </c>
      <c r="Y61" s="85">
        <v>0</v>
      </c>
      <c r="Z61" s="85"/>
      <c r="AA61" s="85">
        <v>0</v>
      </c>
      <c r="AB61" s="85">
        <v>0</v>
      </c>
      <c r="AC61" s="85">
        <v>0</v>
      </c>
      <c r="AD61" s="85">
        <v>0</v>
      </c>
      <c r="AE61" s="85">
        <v>0</v>
      </c>
      <c r="AF61" s="85">
        <v>0</v>
      </c>
      <c r="AG61" s="85">
        <v>0</v>
      </c>
      <c r="AH61" s="85">
        <v>0</v>
      </c>
      <c r="AI61" s="85">
        <v>0</v>
      </c>
      <c r="AJ61" s="85">
        <v>0</v>
      </c>
      <c r="AK61" s="85">
        <v>0</v>
      </c>
      <c r="AL61" s="85">
        <v>0</v>
      </c>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row>
    <row r="62" spans="2:101" s="20" customFormat="1">
      <c r="B62" s="20" t="s">
        <v>66</v>
      </c>
      <c r="C62" s="40">
        <v>127.31933334968596</v>
      </c>
      <c r="D62" s="40">
        <v>40.550190644091941</v>
      </c>
      <c r="E62" s="40">
        <v>8.1100381288183883</v>
      </c>
      <c r="F62" s="40">
        <v>48.66022877291033</v>
      </c>
      <c r="G62" s="40">
        <v>181.56249180502726</v>
      </c>
      <c r="H62" s="40">
        <v>80.396543283689084</v>
      </c>
      <c r="I62" s="40">
        <v>3347.9880300657096</v>
      </c>
      <c r="J62" s="40">
        <v>12.01566852867856</v>
      </c>
      <c r="K62" s="40">
        <v>96.786606361634199</v>
      </c>
      <c r="L62" s="84">
        <v>0.44280370072263459</v>
      </c>
      <c r="M62" s="40">
        <v>1.2095434135482619</v>
      </c>
      <c r="N62" s="44">
        <v>7.9475278186523743</v>
      </c>
      <c r="O62" s="44">
        <v>7.332826601378736</v>
      </c>
      <c r="P62" s="44">
        <v>8.3974341880576588</v>
      </c>
      <c r="Q62" s="44">
        <v>7.7072544106760263</v>
      </c>
      <c r="R62" s="44">
        <v>7.8754805967639463</v>
      </c>
      <c r="S62" s="44">
        <v>7.8229918105088192</v>
      </c>
      <c r="T62" s="44">
        <v>7.6244436550633656</v>
      </c>
      <c r="U62" s="44">
        <v>8.1858398919278752</v>
      </c>
      <c r="V62" s="44">
        <v>7.3040473188691557</v>
      </c>
      <c r="W62" s="44">
        <v>8.2069941995715379</v>
      </c>
      <c r="X62" s="44">
        <v>7.4409877396546387</v>
      </c>
      <c r="Y62" s="44">
        <v>7.7362907779068628</v>
      </c>
      <c r="Z62" s="44"/>
      <c r="AA62" s="44">
        <v>2.9510443561491959</v>
      </c>
      <c r="AB62" s="44">
        <v>2.5959017575327255</v>
      </c>
      <c r="AC62" s="44">
        <v>2.5540103481890384</v>
      </c>
      <c r="AD62" s="44">
        <v>2.8062779231219461</v>
      </c>
      <c r="AE62" s="44">
        <v>2.8684908831618068</v>
      </c>
      <c r="AF62" s="44">
        <v>2.6597516549383902</v>
      </c>
      <c r="AG62" s="44">
        <v>3.0792462450151654</v>
      </c>
      <c r="AH62" s="44">
        <v>2.7052868477559593</v>
      </c>
      <c r="AI62" s="44">
        <v>3.0520951388310502</v>
      </c>
      <c r="AJ62" s="44">
        <v>2.659852221338574</v>
      </c>
      <c r="AK62" s="44">
        <v>2.8641825693269327</v>
      </c>
      <c r="AL62" s="44">
        <v>2.9410743952941507</v>
      </c>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row>
    <row r="63" spans="2:101" s="20" customFormat="1">
      <c r="B63" s="20" t="s">
        <v>67</v>
      </c>
      <c r="C63" s="85">
        <v>0</v>
      </c>
      <c r="D63" s="85">
        <v>0</v>
      </c>
      <c r="E63" s="85">
        <v>0</v>
      </c>
      <c r="F63" s="85">
        <v>0</v>
      </c>
      <c r="G63" s="85">
        <v>0</v>
      </c>
      <c r="H63" s="85">
        <v>0</v>
      </c>
      <c r="I63" s="85">
        <v>0</v>
      </c>
      <c r="J63" s="85">
        <v>0</v>
      </c>
      <c r="K63" s="85">
        <v>0</v>
      </c>
      <c r="L63" s="86">
        <v>0</v>
      </c>
      <c r="M63" s="85">
        <v>0</v>
      </c>
      <c r="N63" s="85">
        <v>0</v>
      </c>
      <c r="O63" s="85">
        <v>0</v>
      </c>
      <c r="P63" s="85">
        <v>0</v>
      </c>
      <c r="Q63" s="85">
        <v>0</v>
      </c>
      <c r="R63" s="85">
        <v>0</v>
      </c>
      <c r="S63" s="85">
        <v>0</v>
      </c>
      <c r="T63" s="85">
        <v>0</v>
      </c>
      <c r="U63" s="85">
        <v>0</v>
      </c>
      <c r="V63" s="85">
        <v>0</v>
      </c>
      <c r="W63" s="85">
        <v>0</v>
      </c>
      <c r="X63" s="85">
        <v>0</v>
      </c>
      <c r="Y63" s="85">
        <v>0</v>
      </c>
      <c r="Z63" s="85"/>
      <c r="AA63" s="85">
        <v>0</v>
      </c>
      <c r="AB63" s="85">
        <v>0</v>
      </c>
      <c r="AC63" s="85">
        <v>0</v>
      </c>
      <c r="AD63" s="85">
        <v>0</v>
      </c>
      <c r="AE63" s="85">
        <v>0</v>
      </c>
      <c r="AF63" s="85">
        <v>0</v>
      </c>
      <c r="AG63" s="85">
        <v>0</v>
      </c>
      <c r="AH63" s="85">
        <v>0</v>
      </c>
      <c r="AI63" s="85">
        <v>0</v>
      </c>
      <c r="AJ63" s="85">
        <v>0</v>
      </c>
      <c r="AK63" s="85">
        <v>0</v>
      </c>
      <c r="AL63" s="85">
        <v>0</v>
      </c>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row>
    <row r="64" spans="2:101" s="20" customFormat="1">
      <c r="B64" s="20" t="s">
        <v>68</v>
      </c>
      <c r="C64" s="85">
        <v>0</v>
      </c>
      <c r="D64" s="85">
        <v>0</v>
      </c>
      <c r="E64" s="85">
        <v>0</v>
      </c>
      <c r="F64" s="85">
        <v>0</v>
      </c>
      <c r="G64" s="85">
        <v>0</v>
      </c>
      <c r="H64" s="85">
        <v>0</v>
      </c>
      <c r="I64" s="85">
        <v>0</v>
      </c>
      <c r="J64" s="85">
        <v>0</v>
      </c>
      <c r="K64" s="85">
        <v>0</v>
      </c>
      <c r="L64" s="86">
        <v>0</v>
      </c>
      <c r="M64" s="85">
        <v>0</v>
      </c>
      <c r="N64" s="85">
        <v>0</v>
      </c>
      <c r="O64" s="85">
        <v>0</v>
      </c>
      <c r="P64" s="85">
        <v>0</v>
      </c>
      <c r="Q64" s="85">
        <v>0</v>
      </c>
      <c r="R64" s="85">
        <v>0</v>
      </c>
      <c r="S64" s="85">
        <v>0</v>
      </c>
      <c r="T64" s="85">
        <v>0</v>
      </c>
      <c r="U64" s="85">
        <v>0</v>
      </c>
      <c r="V64" s="85">
        <v>0</v>
      </c>
      <c r="W64" s="85">
        <v>0</v>
      </c>
      <c r="X64" s="85">
        <v>0</v>
      </c>
      <c r="Y64" s="85">
        <v>0</v>
      </c>
      <c r="Z64" s="85"/>
      <c r="AA64" s="85">
        <v>0</v>
      </c>
      <c r="AB64" s="85">
        <v>0</v>
      </c>
      <c r="AC64" s="85">
        <v>0</v>
      </c>
      <c r="AD64" s="85">
        <v>0</v>
      </c>
      <c r="AE64" s="85">
        <v>0</v>
      </c>
      <c r="AF64" s="85">
        <v>0</v>
      </c>
      <c r="AG64" s="85">
        <v>0</v>
      </c>
      <c r="AH64" s="85">
        <v>0</v>
      </c>
      <c r="AI64" s="85">
        <v>0</v>
      </c>
      <c r="AJ64" s="85">
        <v>0</v>
      </c>
      <c r="AK64" s="85">
        <v>0</v>
      </c>
      <c r="AL64" s="85">
        <v>0</v>
      </c>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row>
    <row r="65" spans="1:101" s="20" customFormat="1">
      <c r="B65" s="20" t="s">
        <v>69</v>
      </c>
      <c r="C65" s="85">
        <v>0</v>
      </c>
      <c r="D65" s="85">
        <v>0</v>
      </c>
      <c r="E65" s="85">
        <v>0</v>
      </c>
      <c r="F65" s="85">
        <v>0</v>
      </c>
      <c r="G65" s="85">
        <v>0</v>
      </c>
      <c r="H65" s="85">
        <v>0</v>
      </c>
      <c r="I65" s="85">
        <v>0</v>
      </c>
      <c r="J65" s="85">
        <v>0</v>
      </c>
      <c r="K65" s="85">
        <v>0</v>
      </c>
      <c r="L65" s="86">
        <v>0</v>
      </c>
      <c r="M65" s="85">
        <v>0</v>
      </c>
      <c r="N65" s="85">
        <v>0</v>
      </c>
      <c r="O65" s="85">
        <v>0</v>
      </c>
      <c r="P65" s="85">
        <v>0</v>
      </c>
      <c r="Q65" s="85">
        <v>0</v>
      </c>
      <c r="R65" s="85">
        <v>0</v>
      </c>
      <c r="S65" s="85">
        <v>0</v>
      </c>
      <c r="T65" s="85">
        <v>0</v>
      </c>
      <c r="U65" s="85">
        <v>0</v>
      </c>
      <c r="V65" s="85">
        <v>0</v>
      </c>
      <c r="W65" s="85">
        <v>0</v>
      </c>
      <c r="X65" s="85">
        <v>0</v>
      </c>
      <c r="Y65" s="85">
        <v>0</v>
      </c>
      <c r="Z65" s="85"/>
      <c r="AA65" s="85">
        <v>0</v>
      </c>
      <c r="AB65" s="85">
        <v>0</v>
      </c>
      <c r="AC65" s="85">
        <v>0</v>
      </c>
      <c r="AD65" s="85">
        <v>0</v>
      </c>
      <c r="AE65" s="85">
        <v>0</v>
      </c>
      <c r="AF65" s="85">
        <v>0</v>
      </c>
      <c r="AG65" s="85">
        <v>0</v>
      </c>
      <c r="AH65" s="85">
        <v>0</v>
      </c>
      <c r="AI65" s="85">
        <v>0</v>
      </c>
      <c r="AJ65" s="85">
        <v>0</v>
      </c>
      <c r="AK65" s="85">
        <v>0</v>
      </c>
      <c r="AL65" s="85">
        <v>0</v>
      </c>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row>
    <row r="66" spans="1:101" s="20" customFormat="1">
      <c r="B66" s="20" t="s">
        <v>70</v>
      </c>
      <c r="C66" s="85">
        <v>0</v>
      </c>
      <c r="D66" s="85">
        <v>0</v>
      </c>
      <c r="E66" s="85">
        <v>0</v>
      </c>
      <c r="F66" s="85">
        <v>0</v>
      </c>
      <c r="G66" s="85">
        <v>0</v>
      </c>
      <c r="H66" s="85">
        <v>0</v>
      </c>
      <c r="I66" s="85">
        <v>0</v>
      </c>
      <c r="J66" s="85">
        <v>0</v>
      </c>
      <c r="K66" s="85">
        <v>0</v>
      </c>
      <c r="L66" s="86">
        <v>0</v>
      </c>
      <c r="M66" s="85">
        <v>0</v>
      </c>
      <c r="N66" s="85">
        <v>0</v>
      </c>
      <c r="O66" s="85">
        <v>0</v>
      </c>
      <c r="P66" s="85">
        <v>0</v>
      </c>
      <c r="Q66" s="85">
        <v>0</v>
      </c>
      <c r="R66" s="85">
        <v>0</v>
      </c>
      <c r="S66" s="85">
        <v>0</v>
      </c>
      <c r="T66" s="85">
        <v>0</v>
      </c>
      <c r="U66" s="85">
        <v>0</v>
      </c>
      <c r="V66" s="85">
        <v>0</v>
      </c>
      <c r="W66" s="85">
        <v>0</v>
      </c>
      <c r="X66" s="85">
        <v>0</v>
      </c>
      <c r="Y66" s="85">
        <v>0</v>
      </c>
      <c r="Z66" s="85"/>
      <c r="AA66" s="85">
        <v>0</v>
      </c>
      <c r="AB66" s="85">
        <v>0</v>
      </c>
      <c r="AC66" s="85">
        <v>0</v>
      </c>
      <c r="AD66" s="85">
        <v>0</v>
      </c>
      <c r="AE66" s="85">
        <v>0</v>
      </c>
      <c r="AF66" s="85">
        <v>0</v>
      </c>
      <c r="AG66" s="85">
        <v>0</v>
      </c>
      <c r="AH66" s="85">
        <v>0</v>
      </c>
      <c r="AI66" s="85">
        <v>0</v>
      </c>
      <c r="AJ66" s="85">
        <v>0</v>
      </c>
      <c r="AK66" s="85">
        <v>0</v>
      </c>
      <c r="AL66" s="85">
        <v>0</v>
      </c>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row>
    <row r="67" spans="1:101" s="20" customFormat="1">
      <c r="B67" s="20" t="s">
        <v>71</v>
      </c>
      <c r="C67" s="85">
        <v>0</v>
      </c>
      <c r="D67" s="85">
        <v>0</v>
      </c>
      <c r="E67" s="85">
        <v>0</v>
      </c>
      <c r="F67" s="85">
        <v>0</v>
      </c>
      <c r="G67" s="85">
        <v>0</v>
      </c>
      <c r="H67" s="85">
        <v>0</v>
      </c>
      <c r="I67" s="85">
        <v>0</v>
      </c>
      <c r="J67" s="85">
        <v>0</v>
      </c>
      <c r="K67" s="85">
        <v>0</v>
      </c>
      <c r="L67" s="86">
        <v>0</v>
      </c>
      <c r="M67" s="85">
        <v>0</v>
      </c>
      <c r="N67" s="85">
        <v>0</v>
      </c>
      <c r="O67" s="85">
        <v>0</v>
      </c>
      <c r="P67" s="85">
        <v>0</v>
      </c>
      <c r="Q67" s="85">
        <v>0</v>
      </c>
      <c r="R67" s="85">
        <v>0</v>
      </c>
      <c r="S67" s="85">
        <v>0</v>
      </c>
      <c r="T67" s="85">
        <v>0</v>
      </c>
      <c r="U67" s="85">
        <v>0</v>
      </c>
      <c r="V67" s="85">
        <v>0</v>
      </c>
      <c r="W67" s="85">
        <v>0</v>
      </c>
      <c r="X67" s="85">
        <v>0</v>
      </c>
      <c r="Y67" s="85">
        <v>0</v>
      </c>
      <c r="Z67" s="85"/>
      <c r="AA67" s="85">
        <v>0</v>
      </c>
      <c r="AB67" s="85">
        <v>0</v>
      </c>
      <c r="AC67" s="85">
        <v>0</v>
      </c>
      <c r="AD67" s="85">
        <v>0</v>
      </c>
      <c r="AE67" s="85">
        <v>0</v>
      </c>
      <c r="AF67" s="85">
        <v>0</v>
      </c>
      <c r="AG67" s="85">
        <v>0</v>
      </c>
      <c r="AH67" s="85">
        <v>0</v>
      </c>
      <c r="AI67" s="85">
        <v>0</v>
      </c>
      <c r="AJ67" s="85">
        <v>0</v>
      </c>
      <c r="AK67" s="85">
        <v>0</v>
      </c>
      <c r="AL67" s="85">
        <v>0</v>
      </c>
      <c r="AM67" s="40"/>
      <c r="AN67" s="40"/>
      <c r="AO67" s="40"/>
      <c r="AP67" s="40"/>
      <c r="AQ67" s="40"/>
      <c r="AR67" s="40"/>
      <c r="AS67" s="40"/>
      <c r="AT67" s="40"/>
      <c r="AU67" s="40"/>
      <c r="AV67" s="40"/>
      <c r="AW67" s="40"/>
      <c r="AX67" s="40"/>
      <c r="AY67" s="40"/>
      <c r="AZ67" s="40"/>
      <c r="BA67" s="40"/>
      <c r="BB67" s="40"/>
      <c r="BC67" s="40"/>
      <c r="BD67" s="40"/>
      <c r="BE67" s="40"/>
      <c r="BF67" s="40"/>
      <c r="BG67" s="40"/>
      <c r="BH67" s="40"/>
      <c r="BI67" s="40"/>
      <c r="BJ67" s="40"/>
      <c r="BK67" s="40"/>
      <c r="BL67" s="40"/>
      <c r="BM67" s="40"/>
      <c r="BN67" s="40"/>
      <c r="BO67" s="40"/>
      <c r="BP67" s="40"/>
      <c r="BQ67" s="40"/>
      <c r="BR67" s="40"/>
      <c r="BS67" s="40"/>
      <c r="BT67" s="40"/>
      <c r="BU67" s="40"/>
      <c r="BV67" s="40"/>
      <c r="BW67" s="40"/>
      <c r="BX67" s="40"/>
      <c r="BY67" s="40"/>
      <c r="BZ67" s="40"/>
      <c r="CA67" s="40"/>
      <c r="CB67" s="40"/>
      <c r="CC67" s="40"/>
      <c r="CD67" s="40"/>
      <c r="CE67" s="40"/>
      <c r="CF67" s="40"/>
      <c r="CG67" s="40"/>
      <c r="CH67" s="40"/>
      <c r="CI67" s="40"/>
      <c r="CJ67" s="40"/>
      <c r="CK67" s="40"/>
      <c r="CL67" s="40"/>
      <c r="CM67" s="40"/>
      <c r="CN67" s="40"/>
      <c r="CO67" s="40"/>
      <c r="CP67" s="40"/>
      <c r="CQ67" s="40"/>
      <c r="CR67" s="40"/>
      <c r="CS67" s="40"/>
      <c r="CT67" s="40"/>
      <c r="CU67" s="40"/>
      <c r="CV67" s="40"/>
      <c r="CW67" s="40"/>
    </row>
    <row r="68" spans="1:101" s="20" customFormat="1">
      <c r="B68" s="20" t="s">
        <v>72</v>
      </c>
      <c r="C68" s="85">
        <v>0</v>
      </c>
      <c r="D68" s="85">
        <v>0</v>
      </c>
      <c r="E68" s="85">
        <v>0</v>
      </c>
      <c r="F68" s="85">
        <v>0</v>
      </c>
      <c r="G68" s="85">
        <v>0</v>
      </c>
      <c r="H68" s="85">
        <v>0</v>
      </c>
      <c r="I68" s="85">
        <v>0</v>
      </c>
      <c r="J68" s="85">
        <v>0</v>
      </c>
      <c r="K68" s="85">
        <v>0</v>
      </c>
      <c r="L68" s="86">
        <v>0</v>
      </c>
      <c r="M68" s="85">
        <v>0</v>
      </c>
      <c r="N68" s="85">
        <v>0</v>
      </c>
      <c r="O68" s="85">
        <v>0</v>
      </c>
      <c r="P68" s="85">
        <v>0</v>
      </c>
      <c r="Q68" s="85">
        <v>0</v>
      </c>
      <c r="R68" s="85">
        <v>0</v>
      </c>
      <c r="S68" s="85">
        <v>0</v>
      </c>
      <c r="T68" s="85">
        <v>0</v>
      </c>
      <c r="U68" s="85">
        <v>0</v>
      </c>
      <c r="V68" s="85">
        <v>0</v>
      </c>
      <c r="W68" s="85">
        <v>0</v>
      </c>
      <c r="X68" s="85">
        <v>0</v>
      </c>
      <c r="Y68" s="85">
        <v>0</v>
      </c>
      <c r="Z68" s="85"/>
      <c r="AA68" s="85">
        <v>0</v>
      </c>
      <c r="AB68" s="85">
        <v>0</v>
      </c>
      <c r="AC68" s="85">
        <v>0</v>
      </c>
      <c r="AD68" s="85">
        <v>0</v>
      </c>
      <c r="AE68" s="85">
        <v>0</v>
      </c>
      <c r="AF68" s="85">
        <v>0</v>
      </c>
      <c r="AG68" s="85">
        <v>0</v>
      </c>
      <c r="AH68" s="85">
        <v>0</v>
      </c>
      <c r="AI68" s="85">
        <v>0</v>
      </c>
      <c r="AJ68" s="85">
        <v>0</v>
      </c>
      <c r="AK68" s="85">
        <v>0</v>
      </c>
      <c r="AL68" s="85">
        <v>0</v>
      </c>
      <c r="AM68" s="40"/>
      <c r="AN68" s="40"/>
      <c r="AO68" s="40"/>
      <c r="AP68" s="40"/>
      <c r="AQ68" s="40"/>
      <c r="AR68" s="40"/>
      <c r="AS68" s="40"/>
      <c r="AT68" s="40"/>
      <c r="AU68" s="40"/>
      <c r="AV68" s="40"/>
      <c r="AW68" s="40"/>
      <c r="AX68" s="40"/>
      <c r="AY68" s="40"/>
      <c r="AZ68" s="40"/>
      <c r="BA68" s="40"/>
      <c r="BB68" s="40"/>
      <c r="BC68" s="40"/>
      <c r="BD68" s="40"/>
      <c r="BE68" s="40"/>
      <c r="BF68" s="40"/>
      <c r="BG68" s="40"/>
      <c r="BH68" s="40"/>
      <c r="BI68" s="40"/>
      <c r="BJ68" s="40"/>
      <c r="BK68" s="40"/>
      <c r="BL68" s="40"/>
      <c r="BM68" s="40"/>
      <c r="BN68" s="40"/>
      <c r="BO68" s="40"/>
      <c r="BP68" s="40"/>
      <c r="BQ68" s="40"/>
      <c r="BR68" s="40"/>
      <c r="BS68" s="40"/>
      <c r="BT68" s="40"/>
      <c r="BU68" s="40"/>
      <c r="BV68" s="40"/>
      <c r="BW68" s="40"/>
      <c r="BX68" s="40"/>
      <c r="BY68" s="40"/>
      <c r="BZ68" s="40"/>
      <c r="CA68" s="40"/>
      <c r="CB68" s="40"/>
      <c r="CC68" s="40"/>
      <c r="CD68" s="40"/>
      <c r="CE68" s="40"/>
      <c r="CF68" s="40"/>
      <c r="CG68" s="40"/>
      <c r="CH68" s="40"/>
      <c r="CI68" s="40"/>
      <c r="CJ68" s="40"/>
      <c r="CK68" s="40"/>
      <c r="CL68" s="40"/>
      <c r="CM68" s="40"/>
      <c r="CN68" s="40"/>
      <c r="CO68" s="40"/>
      <c r="CP68" s="40"/>
      <c r="CQ68" s="40"/>
      <c r="CR68" s="40"/>
      <c r="CS68" s="40"/>
      <c r="CT68" s="40"/>
      <c r="CU68" s="40"/>
      <c r="CV68" s="40"/>
      <c r="CW68" s="40"/>
    </row>
    <row r="69" spans="1:101" s="20" customFormat="1">
      <c r="B69" s="20" t="s">
        <v>73</v>
      </c>
      <c r="C69" s="85">
        <v>0</v>
      </c>
      <c r="D69" s="85">
        <v>0</v>
      </c>
      <c r="E69" s="85">
        <v>0</v>
      </c>
      <c r="F69" s="85">
        <v>0</v>
      </c>
      <c r="G69" s="85">
        <v>0</v>
      </c>
      <c r="H69" s="85">
        <v>0</v>
      </c>
      <c r="I69" s="85">
        <v>0</v>
      </c>
      <c r="J69" s="85">
        <v>0</v>
      </c>
      <c r="K69" s="85">
        <v>0</v>
      </c>
      <c r="L69" s="86">
        <v>0</v>
      </c>
      <c r="M69" s="85">
        <v>0</v>
      </c>
      <c r="N69" s="85">
        <v>0</v>
      </c>
      <c r="O69" s="85">
        <v>0</v>
      </c>
      <c r="P69" s="85">
        <v>0</v>
      </c>
      <c r="Q69" s="85">
        <v>0</v>
      </c>
      <c r="R69" s="85">
        <v>0</v>
      </c>
      <c r="S69" s="85">
        <v>0</v>
      </c>
      <c r="T69" s="85">
        <v>0</v>
      </c>
      <c r="U69" s="85">
        <v>0</v>
      </c>
      <c r="V69" s="85">
        <v>0</v>
      </c>
      <c r="W69" s="85">
        <v>0</v>
      </c>
      <c r="X69" s="85">
        <v>0</v>
      </c>
      <c r="Y69" s="85">
        <v>0</v>
      </c>
      <c r="Z69" s="85"/>
      <c r="AA69" s="85">
        <v>0</v>
      </c>
      <c r="AB69" s="85">
        <v>0</v>
      </c>
      <c r="AC69" s="85">
        <v>0</v>
      </c>
      <c r="AD69" s="85">
        <v>0</v>
      </c>
      <c r="AE69" s="85">
        <v>0</v>
      </c>
      <c r="AF69" s="85">
        <v>0</v>
      </c>
      <c r="AG69" s="85">
        <v>0</v>
      </c>
      <c r="AH69" s="85">
        <v>0</v>
      </c>
      <c r="AI69" s="85">
        <v>0</v>
      </c>
      <c r="AJ69" s="85">
        <v>0</v>
      </c>
      <c r="AK69" s="85">
        <v>0</v>
      </c>
      <c r="AL69" s="85">
        <v>0</v>
      </c>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40"/>
      <c r="BL69" s="40"/>
      <c r="BM69" s="40"/>
      <c r="BN69" s="40"/>
      <c r="BO69" s="40"/>
      <c r="BP69" s="40"/>
      <c r="BQ69" s="40"/>
      <c r="BR69" s="40"/>
      <c r="BS69" s="40"/>
      <c r="BT69" s="40"/>
      <c r="BU69" s="40"/>
      <c r="BV69" s="40"/>
      <c r="BW69" s="40"/>
      <c r="BX69" s="40"/>
      <c r="BY69" s="40"/>
      <c r="BZ69" s="40"/>
      <c r="CA69" s="40"/>
      <c r="CB69" s="40"/>
      <c r="CC69" s="40"/>
      <c r="CD69" s="40"/>
      <c r="CE69" s="40"/>
      <c r="CF69" s="40"/>
      <c r="CG69" s="40"/>
      <c r="CH69" s="40"/>
      <c r="CI69" s="40"/>
      <c r="CJ69" s="40"/>
      <c r="CK69" s="40"/>
      <c r="CL69" s="40"/>
      <c r="CM69" s="40"/>
      <c r="CN69" s="40"/>
      <c r="CO69" s="40"/>
      <c r="CP69" s="40"/>
      <c r="CQ69" s="40"/>
      <c r="CR69" s="40"/>
      <c r="CS69" s="40"/>
      <c r="CT69" s="40"/>
      <c r="CU69" s="40"/>
      <c r="CV69" s="40"/>
      <c r="CW69" s="40"/>
    </row>
    <row r="70" spans="1:101" s="20" customFormat="1">
      <c r="B70" s="20" t="s">
        <v>74</v>
      </c>
      <c r="C70" s="85">
        <v>0</v>
      </c>
      <c r="D70" s="85">
        <v>0</v>
      </c>
      <c r="E70" s="85">
        <v>0</v>
      </c>
      <c r="F70" s="85">
        <v>0</v>
      </c>
      <c r="G70" s="85">
        <v>0</v>
      </c>
      <c r="H70" s="85">
        <v>0</v>
      </c>
      <c r="I70" s="85">
        <v>0</v>
      </c>
      <c r="J70" s="85">
        <v>0</v>
      </c>
      <c r="K70" s="85">
        <v>0</v>
      </c>
      <c r="L70" s="86">
        <v>0</v>
      </c>
      <c r="M70" s="85">
        <v>0</v>
      </c>
      <c r="N70" s="85">
        <v>0</v>
      </c>
      <c r="O70" s="85">
        <v>0</v>
      </c>
      <c r="P70" s="85">
        <v>0</v>
      </c>
      <c r="Q70" s="85">
        <v>0</v>
      </c>
      <c r="R70" s="85">
        <v>0</v>
      </c>
      <c r="S70" s="85">
        <v>0</v>
      </c>
      <c r="T70" s="85">
        <v>0</v>
      </c>
      <c r="U70" s="85">
        <v>0</v>
      </c>
      <c r="V70" s="85">
        <v>0</v>
      </c>
      <c r="W70" s="85">
        <v>0</v>
      </c>
      <c r="X70" s="85">
        <v>0</v>
      </c>
      <c r="Y70" s="85">
        <v>0</v>
      </c>
      <c r="Z70" s="85"/>
      <c r="AA70" s="85">
        <v>0</v>
      </c>
      <c r="AB70" s="85">
        <v>0</v>
      </c>
      <c r="AC70" s="85">
        <v>0</v>
      </c>
      <c r="AD70" s="85">
        <v>0</v>
      </c>
      <c r="AE70" s="85">
        <v>0</v>
      </c>
      <c r="AF70" s="85">
        <v>0</v>
      </c>
      <c r="AG70" s="85">
        <v>0</v>
      </c>
      <c r="AH70" s="85">
        <v>0</v>
      </c>
      <c r="AI70" s="85">
        <v>0</v>
      </c>
      <c r="AJ70" s="85">
        <v>0</v>
      </c>
      <c r="AK70" s="85">
        <v>0</v>
      </c>
      <c r="AL70" s="85">
        <v>0</v>
      </c>
      <c r="AM70" s="40"/>
      <c r="AN70" s="40"/>
      <c r="AO70" s="40"/>
      <c r="AP70" s="40"/>
      <c r="AQ70" s="40"/>
      <c r="AR70" s="40"/>
      <c r="AS70" s="40"/>
      <c r="AT70" s="40"/>
      <c r="AU70" s="40"/>
      <c r="AV70" s="40"/>
      <c r="AW70" s="40"/>
      <c r="AX70" s="40"/>
      <c r="AY70" s="40"/>
      <c r="AZ70" s="40"/>
      <c r="BA70" s="40"/>
      <c r="BB70" s="40"/>
      <c r="BC70" s="40"/>
      <c r="BD70" s="40"/>
      <c r="BE70" s="40"/>
      <c r="BF70" s="40"/>
      <c r="BG70" s="40"/>
      <c r="BH70" s="40"/>
      <c r="BI70" s="40"/>
      <c r="BJ70" s="40"/>
      <c r="BK70" s="40"/>
      <c r="BL70" s="40"/>
      <c r="BM70" s="40"/>
      <c r="BN70" s="40"/>
      <c r="BO70" s="40"/>
      <c r="BP70" s="40"/>
      <c r="BQ70" s="40"/>
      <c r="BR70" s="40"/>
      <c r="BS70" s="40"/>
      <c r="BT70" s="40"/>
      <c r="BU70" s="40"/>
      <c r="BV70" s="40"/>
      <c r="BW70" s="40"/>
      <c r="BX70" s="40"/>
      <c r="BY70" s="40"/>
      <c r="BZ70" s="40"/>
      <c r="CA70" s="40"/>
      <c r="CB70" s="40"/>
      <c r="CC70" s="40"/>
      <c r="CD70" s="40"/>
      <c r="CE70" s="40"/>
      <c r="CF70" s="40"/>
      <c r="CG70" s="40"/>
      <c r="CH70" s="40"/>
      <c r="CI70" s="40"/>
      <c r="CJ70" s="40"/>
      <c r="CK70" s="40"/>
      <c r="CL70" s="40"/>
      <c r="CM70" s="40"/>
      <c r="CN70" s="40"/>
      <c r="CO70" s="40"/>
      <c r="CP70" s="40"/>
      <c r="CQ70" s="40"/>
      <c r="CR70" s="40"/>
      <c r="CS70" s="40"/>
      <c r="CT70" s="40"/>
      <c r="CU70" s="40"/>
      <c r="CV70" s="40"/>
      <c r="CW70" s="40"/>
    </row>
    <row r="71" spans="1:101" s="20" customFormat="1">
      <c r="B71" s="20" t="s">
        <v>75</v>
      </c>
      <c r="C71" s="85">
        <v>0</v>
      </c>
      <c r="D71" s="85">
        <v>0</v>
      </c>
      <c r="E71" s="85">
        <v>0</v>
      </c>
      <c r="F71" s="85">
        <v>0</v>
      </c>
      <c r="G71" s="85">
        <v>0</v>
      </c>
      <c r="H71" s="85">
        <v>0</v>
      </c>
      <c r="I71" s="85">
        <v>0</v>
      </c>
      <c r="J71" s="85">
        <v>0</v>
      </c>
      <c r="K71" s="85">
        <v>0</v>
      </c>
      <c r="L71" s="86">
        <v>0</v>
      </c>
      <c r="M71" s="85">
        <v>0</v>
      </c>
      <c r="N71" s="85">
        <v>0</v>
      </c>
      <c r="O71" s="85">
        <v>0</v>
      </c>
      <c r="P71" s="85">
        <v>0</v>
      </c>
      <c r="Q71" s="85">
        <v>0</v>
      </c>
      <c r="R71" s="85">
        <v>0</v>
      </c>
      <c r="S71" s="85">
        <v>0</v>
      </c>
      <c r="T71" s="85">
        <v>0</v>
      </c>
      <c r="U71" s="85">
        <v>0</v>
      </c>
      <c r="V71" s="85">
        <v>0</v>
      </c>
      <c r="W71" s="85">
        <v>0</v>
      </c>
      <c r="X71" s="85">
        <v>0</v>
      </c>
      <c r="Y71" s="85">
        <v>0</v>
      </c>
      <c r="Z71" s="85"/>
      <c r="AA71" s="85">
        <v>0</v>
      </c>
      <c r="AB71" s="85">
        <v>0</v>
      </c>
      <c r="AC71" s="85">
        <v>0</v>
      </c>
      <c r="AD71" s="85">
        <v>0</v>
      </c>
      <c r="AE71" s="85">
        <v>0</v>
      </c>
      <c r="AF71" s="85">
        <v>0</v>
      </c>
      <c r="AG71" s="85">
        <v>0</v>
      </c>
      <c r="AH71" s="85">
        <v>0</v>
      </c>
      <c r="AI71" s="85">
        <v>0</v>
      </c>
      <c r="AJ71" s="85">
        <v>0</v>
      </c>
      <c r="AK71" s="85">
        <v>0</v>
      </c>
      <c r="AL71" s="85">
        <v>0</v>
      </c>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40"/>
      <c r="BL71" s="40"/>
      <c r="BM71" s="40"/>
      <c r="BN71" s="40"/>
      <c r="BO71" s="40"/>
      <c r="BP71" s="40"/>
      <c r="BQ71" s="40"/>
      <c r="BR71" s="40"/>
      <c r="BS71" s="40"/>
      <c r="BT71" s="40"/>
      <c r="BU71" s="40"/>
      <c r="BV71" s="40"/>
      <c r="BW71" s="40"/>
      <c r="BX71" s="40"/>
      <c r="BY71" s="40"/>
      <c r="BZ71" s="40"/>
      <c r="CA71" s="40"/>
      <c r="CB71" s="40"/>
      <c r="CC71" s="40"/>
      <c r="CD71" s="40"/>
      <c r="CE71" s="40"/>
      <c r="CF71" s="40"/>
      <c r="CG71" s="40"/>
      <c r="CH71" s="40"/>
      <c r="CI71" s="40"/>
      <c r="CJ71" s="40"/>
      <c r="CK71" s="40"/>
      <c r="CL71" s="40"/>
      <c r="CM71" s="40"/>
      <c r="CN71" s="40"/>
      <c r="CO71" s="40"/>
      <c r="CP71" s="40"/>
      <c r="CQ71" s="40"/>
      <c r="CR71" s="40"/>
      <c r="CS71" s="40"/>
      <c r="CT71" s="40"/>
      <c r="CU71" s="40"/>
      <c r="CV71" s="40"/>
      <c r="CW71" s="40"/>
    </row>
    <row r="72" spans="1:101" s="20" customFormat="1">
      <c r="B72" s="20" t="s">
        <v>76</v>
      </c>
      <c r="C72" s="85">
        <v>0</v>
      </c>
      <c r="D72" s="85">
        <v>0</v>
      </c>
      <c r="E72" s="85">
        <v>0</v>
      </c>
      <c r="F72" s="85">
        <v>0</v>
      </c>
      <c r="G72" s="85">
        <v>0</v>
      </c>
      <c r="H72" s="85">
        <v>0</v>
      </c>
      <c r="I72" s="85">
        <v>0</v>
      </c>
      <c r="J72" s="85">
        <v>0</v>
      </c>
      <c r="K72" s="85">
        <v>0</v>
      </c>
      <c r="L72" s="86">
        <v>0</v>
      </c>
      <c r="M72" s="85">
        <v>0</v>
      </c>
      <c r="N72" s="85">
        <v>0</v>
      </c>
      <c r="O72" s="85">
        <v>0</v>
      </c>
      <c r="P72" s="85">
        <v>0</v>
      </c>
      <c r="Q72" s="85">
        <v>0</v>
      </c>
      <c r="R72" s="85">
        <v>0</v>
      </c>
      <c r="S72" s="85">
        <v>0</v>
      </c>
      <c r="T72" s="85">
        <v>0</v>
      </c>
      <c r="U72" s="85">
        <v>0</v>
      </c>
      <c r="V72" s="85">
        <v>0</v>
      </c>
      <c r="W72" s="85">
        <v>0</v>
      </c>
      <c r="X72" s="85">
        <v>0</v>
      </c>
      <c r="Y72" s="85">
        <v>0</v>
      </c>
      <c r="Z72" s="85"/>
      <c r="AA72" s="85">
        <v>0</v>
      </c>
      <c r="AB72" s="85">
        <v>0</v>
      </c>
      <c r="AC72" s="85">
        <v>0</v>
      </c>
      <c r="AD72" s="85">
        <v>0</v>
      </c>
      <c r="AE72" s="85">
        <v>0</v>
      </c>
      <c r="AF72" s="85">
        <v>0</v>
      </c>
      <c r="AG72" s="85">
        <v>0</v>
      </c>
      <c r="AH72" s="85">
        <v>0</v>
      </c>
      <c r="AI72" s="85">
        <v>0</v>
      </c>
      <c r="AJ72" s="85">
        <v>0</v>
      </c>
      <c r="AK72" s="85">
        <v>0</v>
      </c>
      <c r="AL72" s="85">
        <v>0</v>
      </c>
      <c r="AM72" s="40"/>
      <c r="AN72" s="40"/>
      <c r="AO72" s="40"/>
      <c r="AP72" s="40"/>
      <c r="AQ72" s="40"/>
      <c r="AR72" s="40"/>
      <c r="AS72" s="40"/>
      <c r="AT72" s="40"/>
      <c r="AU72" s="40"/>
      <c r="AV72" s="40"/>
      <c r="AW72" s="40"/>
      <c r="AX72" s="40"/>
      <c r="AY72" s="40"/>
      <c r="AZ72" s="40"/>
      <c r="BA72" s="40"/>
      <c r="BB72" s="40"/>
      <c r="BC72" s="40"/>
      <c r="BD72" s="40"/>
      <c r="BE72" s="40"/>
      <c r="BF72" s="40"/>
      <c r="BG72" s="40"/>
      <c r="BH72" s="40"/>
      <c r="BI72" s="40"/>
      <c r="BJ72" s="40"/>
      <c r="BK72" s="40"/>
      <c r="BL72" s="40"/>
      <c r="BM72" s="40"/>
      <c r="BN72" s="40"/>
      <c r="BO72" s="40"/>
      <c r="BP72" s="40"/>
      <c r="BQ72" s="40"/>
      <c r="BR72" s="40"/>
      <c r="BS72" s="40"/>
      <c r="BT72" s="40"/>
      <c r="BU72" s="40"/>
      <c r="BV72" s="40"/>
      <c r="BW72" s="40"/>
      <c r="BX72" s="40"/>
      <c r="BY72" s="40"/>
      <c r="BZ72" s="40"/>
      <c r="CA72" s="40"/>
      <c r="CB72" s="40"/>
      <c r="CC72" s="40"/>
      <c r="CD72" s="40"/>
      <c r="CE72" s="40"/>
      <c r="CF72" s="40"/>
      <c r="CG72" s="40"/>
      <c r="CH72" s="40"/>
      <c r="CI72" s="40"/>
      <c r="CJ72" s="40"/>
      <c r="CK72" s="40"/>
      <c r="CL72" s="40"/>
      <c r="CM72" s="40"/>
      <c r="CN72" s="40"/>
      <c r="CO72" s="40"/>
      <c r="CP72" s="40"/>
      <c r="CQ72" s="40"/>
      <c r="CR72" s="40"/>
      <c r="CS72" s="40"/>
      <c r="CT72" s="40"/>
      <c r="CU72" s="40"/>
      <c r="CV72" s="40"/>
      <c r="CW72" s="40"/>
    </row>
    <row r="73" spans="1:101" s="20" customFormat="1">
      <c r="B73" s="20" t="s">
        <v>77</v>
      </c>
      <c r="C73" s="85">
        <v>0</v>
      </c>
      <c r="D73" s="85">
        <v>0</v>
      </c>
      <c r="E73" s="85">
        <v>0</v>
      </c>
      <c r="F73" s="85">
        <v>0</v>
      </c>
      <c r="G73" s="85">
        <v>0</v>
      </c>
      <c r="H73" s="85">
        <v>0</v>
      </c>
      <c r="I73" s="85">
        <v>0</v>
      </c>
      <c r="J73" s="85">
        <v>0</v>
      </c>
      <c r="K73" s="85">
        <v>0</v>
      </c>
      <c r="L73" s="86">
        <v>0</v>
      </c>
      <c r="M73" s="85">
        <v>0</v>
      </c>
      <c r="N73" s="85">
        <v>0</v>
      </c>
      <c r="O73" s="85">
        <v>0</v>
      </c>
      <c r="P73" s="85">
        <v>0</v>
      </c>
      <c r="Q73" s="85">
        <v>0</v>
      </c>
      <c r="R73" s="85">
        <v>0</v>
      </c>
      <c r="S73" s="85">
        <v>0</v>
      </c>
      <c r="T73" s="85">
        <v>0</v>
      </c>
      <c r="U73" s="85">
        <v>0</v>
      </c>
      <c r="V73" s="85">
        <v>0</v>
      </c>
      <c r="W73" s="85">
        <v>0</v>
      </c>
      <c r="X73" s="85">
        <v>0</v>
      </c>
      <c r="Y73" s="85">
        <v>0</v>
      </c>
      <c r="Z73" s="85"/>
      <c r="AA73" s="85">
        <v>0</v>
      </c>
      <c r="AB73" s="85">
        <v>0</v>
      </c>
      <c r="AC73" s="85">
        <v>0</v>
      </c>
      <c r="AD73" s="85">
        <v>0</v>
      </c>
      <c r="AE73" s="85">
        <v>0</v>
      </c>
      <c r="AF73" s="85">
        <v>0</v>
      </c>
      <c r="AG73" s="85">
        <v>0</v>
      </c>
      <c r="AH73" s="85">
        <v>0</v>
      </c>
      <c r="AI73" s="85">
        <v>0</v>
      </c>
      <c r="AJ73" s="85">
        <v>0</v>
      </c>
      <c r="AK73" s="85">
        <v>0</v>
      </c>
      <c r="AL73" s="85">
        <v>0</v>
      </c>
      <c r="AM73" s="40"/>
      <c r="AN73" s="40"/>
      <c r="AO73" s="40"/>
      <c r="AP73" s="40"/>
      <c r="AQ73" s="40"/>
      <c r="AR73" s="40"/>
      <c r="AS73" s="40"/>
      <c r="AT73" s="40"/>
      <c r="AU73" s="40"/>
      <c r="AV73" s="40"/>
      <c r="AW73" s="40"/>
      <c r="AX73" s="40"/>
      <c r="AY73" s="40"/>
      <c r="AZ73" s="40"/>
      <c r="BA73" s="40"/>
      <c r="BB73" s="40"/>
      <c r="BC73" s="40"/>
      <c r="BD73" s="40"/>
      <c r="BE73" s="40"/>
      <c r="BF73" s="40"/>
      <c r="BG73" s="40"/>
      <c r="BH73" s="40"/>
      <c r="BI73" s="40"/>
      <c r="BJ73" s="40"/>
      <c r="BK73" s="40"/>
      <c r="BL73" s="40"/>
      <c r="BM73" s="40"/>
      <c r="BN73" s="40"/>
      <c r="BO73" s="40"/>
      <c r="BP73" s="40"/>
      <c r="BQ73" s="40"/>
      <c r="BR73" s="40"/>
      <c r="BS73" s="40"/>
      <c r="BT73" s="40"/>
      <c r="BU73" s="40"/>
      <c r="BV73" s="40"/>
      <c r="BW73" s="40"/>
      <c r="BX73" s="40"/>
      <c r="BY73" s="40"/>
      <c r="BZ73" s="40"/>
      <c r="CA73" s="40"/>
      <c r="CB73" s="40"/>
      <c r="CC73" s="40"/>
      <c r="CD73" s="40"/>
      <c r="CE73" s="40"/>
      <c r="CF73" s="40"/>
      <c r="CG73" s="40"/>
      <c r="CH73" s="40"/>
      <c r="CI73" s="40"/>
      <c r="CJ73" s="40"/>
      <c r="CK73" s="40"/>
      <c r="CL73" s="40"/>
      <c r="CM73" s="40"/>
      <c r="CN73" s="40"/>
      <c r="CO73" s="40"/>
      <c r="CP73" s="40"/>
      <c r="CQ73" s="40"/>
      <c r="CR73" s="40"/>
      <c r="CS73" s="40"/>
      <c r="CT73" s="40"/>
      <c r="CU73" s="40"/>
      <c r="CV73" s="40"/>
      <c r="CW73" s="40"/>
    </row>
    <row r="74" spans="1:101" s="20" customFormat="1">
      <c r="C74" s="40"/>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0"/>
      <c r="AE74" s="40"/>
      <c r="AF74" s="40"/>
      <c r="AG74" s="40"/>
      <c r="AH74" s="40"/>
      <c r="AI74" s="40"/>
      <c r="AJ74" s="40"/>
      <c r="AK74" s="40"/>
      <c r="AL74" s="40"/>
      <c r="AM74" s="40"/>
      <c r="AN74" s="40"/>
      <c r="AO74" s="40"/>
      <c r="AP74" s="40"/>
      <c r="AQ74" s="40"/>
      <c r="AR74" s="40"/>
      <c r="AS74" s="40"/>
      <c r="AT74" s="40"/>
      <c r="AU74" s="40"/>
      <c r="AV74" s="40"/>
      <c r="AW74" s="40"/>
      <c r="AX74" s="40"/>
      <c r="AY74" s="40"/>
      <c r="AZ74" s="40"/>
      <c r="BA74" s="40"/>
      <c r="BB74" s="40"/>
      <c r="BC74" s="40"/>
      <c r="BD74" s="40"/>
      <c r="BE74" s="40"/>
      <c r="BF74" s="40"/>
      <c r="BG74" s="40"/>
      <c r="BH74" s="40"/>
      <c r="BI74" s="40"/>
      <c r="BJ74" s="40"/>
      <c r="BK74" s="40"/>
      <c r="BL74" s="40"/>
      <c r="BM74" s="40"/>
      <c r="BN74" s="40"/>
      <c r="BO74" s="40"/>
      <c r="BP74" s="40"/>
      <c r="BQ74" s="40"/>
      <c r="BR74" s="40"/>
      <c r="BS74" s="40"/>
      <c r="BT74" s="40"/>
      <c r="BU74" s="40"/>
      <c r="BV74" s="40"/>
      <c r="BW74" s="40"/>
      <c r="BX74" s="40"/>
      <c r="BY74" s="40"/>
      <c r="BZ74" s="40"/>
      <c r="CA74" s="40"/>
      <c r="CB74" s="40"/>
      <c r="CC74" s="40"/>
      <c r="CD74" s="40"/>
      <c r="CE74" s="40"/>
      <c r="CF74" s="40"/>
      <c r="CG74" s="40"/>
      <c r="CH74" s="40"/>
      <c r="CI74" s="40"/>
      <c r="CJ74" s="40"/>
      <c r="CK74" s="40"/>
      <c r="CL74" s="40"/>
      <c r="CM74" s="40"/>
      <c r="CN74" s="40"/>
      <c r="CO74" s="40"/>
      <c r="CP74" s="40"/>
      <c r="CQ74" s="40"/>
      <c r="CR74" s="40"/>
      <c r="CS74" s="40"/>
      <c r="CT74" s="40"/>
      <c r="CU74" s="40"/>
      <c r="CV74" s="40"/>
      <c r="CW74" s="40"/>
    </row>
    <row r="75" spans="1:101" s="20" customFormat="1">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c r="AY75" s="40"/>
      <c r="AZ75" s="40"/>
      <c r="BA75" s="40"/>
      <c r="BB75" s="40"/>
      <c r="BC75" s="40"/>
      <c r="BD75" s="40"/>
      <c r="BE75" s="40"/>
      <c r="BF75" s="40"/>
      <c r="BG75" s="40"/>
      <c r="BH75" s="40"/>
      <c r="BI75" s="40"/>
      <c r="BJ75" s="40"/>
      <c r="BK75" s="40"/>
      <c r="BL75" s="40"/>
      <c r="BM75" s="40"/>
      <c r="BN75" s="40"/>
      <c r="BO75" s="40"/>
      <c r="BP75" s="40"/>
      <c r="BQ75" s="40"/>
      <c r="BR75" s="40"/>
      <c r="BS75" s="40"/>
      <c r="BT75" s="40"/>
      <c r="BU75" s="40"/>
      <c r="BV75" s="40"/>
      <c r="BW75" s="40"/>
      <c r="BX75" s="40"/>
      <c r="BY75" s="40"/>
      <c r="BZ75" s="40"/>
      <c r="CA75" s="40"/>
      <c r="CB75" s="40"/>
      <c r="CC75" s="40"/>
      <c r="CD75" s="40"/>
      <c r="CE75" s="40"/>
      <c r="CF75" s="40"/>
      <c r="CG75" s="40"/>
      <c r="CH75" s="40"/>
      <c r="CI75" s="40"/>
      <c r="CJ75" s="40"/>
      <c r="CK75" s="40"/>
      <c r="CL75" s="40"/>
      <c r="CM75" s="40"/>
      <c r="CN75" s="40"/>
      <c r="CO75" s="40"/>
      <c r="CP75" s="40"/>
      <c r="CQ75" s="40"/>
      <c r="CR75" s="40"/>
      <c r="CS75" s="40"/>
      <c r="CT75" s="40"/>
      <c r="CU75" s="40"/>
      <c r="CV75" s="40"/>
      <c r="CW75" s="40"/>
    </row>
    <row r="76" spans="1:101" s="20" customFormat="1" ht="13.5" thickBot="1">
      <c r="A76" s="54" t="s">
        <v>260</v>
      </c>
      <c r="B76" s="56"/>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c r="AY76" s="40"/>
      <c r="AZ76" s="40"/>
      <c r="BA76" s="40"/>
      <c r="BB76" s="40"/>
      <c r="BC76" s="40"/>
      <c r="BD76" s="40"/>
      <c r="BE76" s="40"/>
      <c r="BF76" s="40"/>
      <c r="BG76" s="40"/>
      <c r="BH76" s="40"/>
      <c r="BI76" s="40"/>
      <c r="BJ76" s="40"/>
      <c r="BK76" s="40"/>
      <c r="BL76" s="40"/>
      <c r="BM76" s="40"/>
      <c r="BN76" s="40"/>
      <c r="BO76" s="40"/>
      <c r="BP76" s="40"/>
      <c r="BQ76" s="40"/>
      <c r="BR76" s="40"/>
      <c r="BS76" s="40"/>
      <c r="BT76" s="40"/>
      <c r="BU76" s="40"/>
      <c r="BV76" s="40"/>
      <c r="BW76" s="40"/>
      <c r="BX76" s="40"/>
      <c r="BY76" s="40"/>
      <c r="BZ76" s="40"/>
      <c r="CA76" s="40"/>
      <c r="CB76" s="40"/>
      <c r="CC76" s="40"/>
      <c r="CD76" s="40"/>
      <c r="CE76" s="40"/>
      <c r="CF76" s="40"/>
      <c r="CG76" s="40"/>
      <c r="CH76" s="40"/>
      <c r="CI76" s="40"/>
      <c r="CJ76" s="40"/>
      <c r="CK76" s="40"/>
      <c r="CL76" s="40"/>
      <c r="CM76" s="40"/>
      <c r="CN76" s="40"/>
      <c r="CO76" s="40"/>
      <c r="CP76" s="40"/>
      <c r="CQ76" s="40"/>
      <c r="CR76" s="40"/>
      <c r="CS76" s="40"/>
      <c r="CT76" s="40"/>
      <c r="CU76" s="40"/>
      <c r="CV76" s="40"/>
      <c r="CW76" s="40"/>
    </row>
    <row r="77" spans="1:101" s="20" customFormat="1" ht="13.5" thickBot="1">
      <c r="A77" s="87"/>
      <c r="B77" s="88"/>
      <c r="C77" s="89"/>
      <c r="D77" s="89"/>
      <c r="E77" s="89"/>
      <c r="F77" s="89"/>
      <c r="G77" s="89"/>
      <c r="H77" s="89"/>
      <c r="I77" s="89"/>
      <c r="J77" s="89"/>
      <c r="K77" s="89"/>
      <c r="L77" s="89"/>
      <c r="M77" s="89"/>
      <c r="N77" s="89"/>
      <c r="O77" s="90" t="s">
        <v>430</v>
      </c>
      <c r="P77" s="91"/>
      <c r="Q77" s="91"/>
      <c r="R77" s="91"/>
      <c r="S77" s="91"/>
      <c r="T77" s="91"/>
      <c r="U77" s="91"/>
      <c r="V77" s="91"/>
      <c r="W77" s="91"/>
      <c r="X77" s="91"/>
      <c r="Y77" s="91"/>
      <c r="Z77" s="80"/>
      <c r="AA77" s="89"/>
      <c r="AB77" s="90" t="s">
        <v>431</v>
      </c>
      <c r="AC77" s="91"/>
      <c r="AD77" s="91"/>
      <c r="AE77" s="91"/>
      <c r="AF77" s="91"/>
      <c r="AG77" s="91"/>
      <c r="AH77" s="91"/>
      <c r="AI77" s="91"/>
      <c r="AJ77" s="91"/>
      <c r="AK77" s="91"/>
      <c r="AL77" s="91"/>
      <c r="AM77" s="8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row>
    <row r="78" spans="1:101" s="20" customFormat="1" ht="102">
      <c r="A78" s="72" t="s">
        <v>153</v>
      </c>
      <c r="B78" s="73" t="s">
        <v>154</v>
      </c>
      <c r="C78" s="74" t="s">
        <v>55</v>
      </c>
      <c r="D78" s="74" t="s">
        <v>237</v>
      </c>
      <c r="E78" s="74" t="s">
        <v>238</v>
      </c>
      <c r="F78" s="74" t="s">
        <v>239</v>
      </c>
      <c r="G78" s="74" t="s">
        <v>240</v>
      </c>
      <c r="H78" s="74" t="s">
        <v>241</v>
      </c>
      <c r="I78" s="74" t="s">
        <v>242</v>
      </c>
      <c r="J78" s="74" t="s">
        <v>243</v>
      </c>
      <c r="K78" s="74" t="s">
        <v>54</v>
      </c>
      <c r="L78" s="74" t="s">
        <v>216</v>
      </c>
      <c r="M78" s="74" t="s">
        <v>244</v>
      </c>
      <c r="N78" s="74" t="s">
        <v>432</v>
      </c>
      <c r="O78" s="74" t="s">
        <v>245</v>
      </c>
      <c r="P78" s="74" t="s">
        <v>246</v>
      </c>
      <c r="Q78" s="74" t="s">
        <v>247</v>
      </c>
      <c r="R78" s="74" t="s">
        <v>248</v>
      </c>
      <c r="S78" s="74" t="s">
        <v>249</v>
      </c>
      <c r="T78" s="74" t="s">
        <v>250</v>
      </c>
      <c r="U78" s="74" t="s">
        <v>251</v>
      </c>
      <c r="V78" s="74" t="s">
        <v>252</v>
      </c>
      <c r="W78" s="74" t="s">
        <v>253</v>
      </c>
      <c r="X78" s="74" t="s">
        <v>254</v>
      </c>
      <c r="Y78" s="74" t="s">
        <v>255</v>
      </c>
      <c r="Z78" s="74" t="s">
        <v>256</v>
      </c>
      <c r="AA78" s="74"/>
      <c r="AB78" s="74" t="s">
        <v>245</v>
      </c>
      <c r="AC78" s="74" t="s">
        <v>246</v>
      </c>
      <c r="AD78" s="74" t="s">
        <v>247</v>
      </c>
      <c r="AE78" s="74" t="s">
        <v>248</v>
      </c>
      <c r="AF78" s="74" t="s">
        <v>249</v>
      </c>
      <c r="AG78" s="74" t="s">
        <v>250</v>
      </c>
      <c r="AH78" s="74" t="s">
        <v>251</v>
      </c>
      <c r="AI78" s="74" t="s">
        <v>252</v>
      </c>
      <c r="AJ78" s="74" t="s">
        <v>253</v>
      </c>
      <c r="AK78" s="74" t="s">
        <v>254</v>
      </c>
      <c r="AL78" s="74" t="s">
        <v>255</v>
      </c>
      <c r="AM78" s="74" t="s">
        <v>256</v>
      </c>
      <c r="AN78" s="40"/>
      <c r="AO78" s="40"/>
      <c r="AP78" s="40"/>
      <c r="AQ78" s="40"/>
      <c r="AR78" s="40"/>
      <c r="AS78" s="40"/>
      <c r="AT78" s="40"/>
      <c r="AU78" s="40"/>
      <c r="AV78" s="40"/>
      <c r="AW78" s="40"/>
      <c r="AX78" s="40"/>
      <c r="AY78" s="40"/>
      <c r="AZ78" s="40"/>
      <c r="BA78" s="40"/>
      <c r="BB78" s="40"/>
      <c r="BC78" s="40"/>
      <c r="BD78" s="40"/>
      <c r="BE78" s="40"/>
      <c r="BF78" s="40"/>
      <c r="BG78" s="40"/>
      <c r="BH78" s="40"/>
      <c r="BI78" s="40"/>
      <c r="BJ78" s="40"/>
      <c r="BK78" s="40"/>
      <c r="BL78" s="40"/>
      <c r="BM78" s="40"/>
      <c r="BN78" s="40"/>
      <c r="BO78" s="40"/>
      <c r="BP78" s="40"/>
      <c r="BQ78" s="40"/>
      <c r="BR78" s="40"/>
      <c r="BS78" s="40"/>
      <c r="BT78" s="40"/>
      <c r="BU78" s="40"/>
      <c r="BV78" s="40"/>
      <c r="BW78" s="40"/>
      <c r="BX78" s="40"/>
      <c r="BY78" s="40"/>
      <c r="BZ78" s="40"/>
      <c r="CA78" s="40"/>
      <c r="CB78" s="40"/>
      <c r="CC78" s="40"/>
      <c r="CD78" s="40"/>
      <c r="CE78" s="40"/>
      <c r="CF78" s="40"/>
      <c r="CG78" s="40"/>
      <c r="CH78" s="40"/>
      <c r="CI78" s="40"/>
      <c r="CJ78" s="40"/>
      <c r="CK78" s="40"/>
      <c r="CL78" s="40"/>
      <c r="CM78" s="40"/>
      <c r="CN78" s="40"/>
      <c r="CO78" s="40"/>
      <c r="CP78" s="40"/>
      <c r="CQ78" s="40"/>
      <c r="CR78" s="40"/>
      <c r="CS78" s="40"/>
      <c r="CT78" s="40"/>
      <c r="CU78" s="40"/>
      <c r="CV78" s="40"/>
      <c r="CW78" s="40"/>
    </row>
    <row r="79" spans="1:101" s="20" customFormat="1">
      <c r="A79" s="20" t="s">
        <v>378</v>
      </c>
      <c r="C79" s="44">
        <v>127.31933334968596</v>
      </c>
      <c r="D79" s="44">
        <v>40.550190644091941</v>
      </c>
      <c r="E79" s="44">
        <v>8.1100381288183883</v>
      </c>
      <c r="F79" s="44">
        <v>48.66022877291033</v>
      </c>
      <c r="G79" s="44">
        <v>181.56249180502726</v>
      </c>
      <c r="H79" s="44">
        <v>80.396543283689084</v>
      </c>
      <c r="I79" s="44">
        <v>3347.9880300657096</v>
      </c>
      <c r="J79" s="44">
        <v>12.01566852867856</v>
      </c>
      <c r="K79" s="44">
        <v>96.786606361634199</v>
      </c>
      <c r="L79" s="84">
        <v>0.44280370072263459</v>
      </c>
      <c r="M79" s="44">
        <v>1.2095434135482619</v>
      </c>
      <c r="N79" s="44">
        <v>1.8262559329269162E-2</v>
      </c>
      <c r="O79" s="44">
        <v>7.9475278186523743</v>
      </c>
      <c r="P79" s="44">
        <v>7.332826601378736</v>
      </c>
      <c r="Q79" s="44">
        <v>8.3974341880576588</v>
      </c>
      <c r="R79" s="44">
        <v>7.7072544106760263</v>
      </c>
      <c r="S79" s="44">
        <v>7.8754805967639463</v>
      </c>
      <c r="T79" s="44">
        <v>7.8229918105088192</v>
      </c>
      <c r="U79" s="44">
        <v>7.6244436550633656</v>
      </c>
      <c r="V79" s="44">
        <v>8.1858398919278752</v>
      </c>
      <c r="W79" s="44">
        <v>7.3040473188691557</v>
      </c>
      <c r="X79" s="44">
        <v>8.2069941995715379</v>
      </c>
      <c r="Y79" s="44">
        <v>7.4409877396546387</v>
      </c>
      <c r="Z79" s="44">
        <v>7.7362907779068628</v>
      </c>
      <c r="AA79" s="44"/>
      <c r="AB79" s="44">
        <v>2.9510443561491959</v>
      </c>
      <c r="AC79" s="44">
        <v>2.5959017575327255</v>
      </c>
      <c r="AD79" s="44">
        <v>2.5540103481890384</v>
      </c>
      <c r="AE79" s="44">
        <v>2.8062779231219461</v>
      </c>
      <c r="AF79" s="44">
        <v>2.8684908831618068</v>
      </c>
      <c r="AG79" s="44">
        <v>2.6597516549383902</v>
      </c>
      <c r="AH79" s="44">
        <v>3.0792462450151654</v>
      </c>
      <c r="AI79" s="44">
        <v>2.7052868477559593</v>
      </c>
      <c r="AJ79" s="44">
        <v>3.0520951388310502</v>
      </c>
      <c r="AK79" s="44">
        <v>2.659852221338574</v>
      </c>
      <c r="AL79" s="44">
        <v>2.8641825693269327</v>
      </c>
      <c r="AM79" s="40">
        <v>2.9410743952941507</v>
      </c>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c r="CU79" s="40"/>
      <c r="CV79" s="40"/>
      <c r="CW79" s="40"/>
    </row>
    <row r="80" spans="1:101" s="20" customFormat="1">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c r="CU80" s="40"/>
      <c r="CV80" s="40"/>
      <c r="CW80" s="40"/>
    </row>
    <row r="81" spans="1:131" s="20" customFormat="1">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row>
    <row r="82" spans="1:131" s="20" customFormat="1">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row>
    <row r="83" spans="1:131" s="20" customFormat="1">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row>
    <row r="84" spans="1:131" s="20" customFormat="1">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row>
    <row r="85" spans="1:131" s="20" customFormat="1">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row>
    <row r="86" spans="1:131" s="20" customFormat="1">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row>
    <row r="87" spans="1:131" s="20" customFormat="1">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row>
    <row r="88" spans="1:131" s="20" customFormat="1">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row>
    <row r="89" spans="1:131" s="20" customFormat="1">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row>
    <row r="90" spans="1:131" s="20" customFormat="1">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row>
    <row r="91" spans="1:131" s="20" customFormat="1">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row>
    <row r="92" spans="1:131" s="20" customFormat="1">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row>
    <row r="93" spans="1:131" s="20" customFormat="1">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row>
    <row r="94" spans="1:131" s="20" customFormat="1">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row>
    <row r="95" spans="1:131" s="20" customFormat="1">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row>
    <row r="96" spans="1:131" s="20" customFormat="1">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row>
    <row r="97" spans="1:131" s="20" customFormat="1">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row>
    <row r="98" spans="1:131" s="20" customFormat="1">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row>
    <row r="99" spans="1:131" s="20" customFormat="1">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row>
    <row r="100" spans="1:131" s="20" customFormat="1">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row>
    <row r="101" spans="1:131" s="20" customFormat="1">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row>
    <row r="102" spans="1:131" s="20" customFormat="1">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row>
    <row r="103" spans="1:131" s="20" customFormat="1">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row>
    <row r="104" spans="1:131" s="20" customFormat="1">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row>
    <row r="105" spans="1:131" s="20" customFormat="1">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row>
    <row r="106" spans="1:131" s="20" customFormat="1">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row>
    <row r="107" spans="1:131" s="20" customFormat="1">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row>
    <row r="108" spans="1:131" s="20" customFormat="1">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row>
    <row r="109" spans="1:131" s="20" customFormat="1">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row>
    <row r="110" spans="1:131" s="20" customFormat="1">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row>
    <row r="111" spans="1:131" s="20" customFormat="1">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row>
    <row r="112" spans="1:131" s="20" customFormat="1">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row>
    <row r="113" spans="1:131" s="20" customFormat="1">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row>
    <row r="114" spans="1:131" s="20" customFormat="1">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row>
    <row r="115" spans="1:131" s="20" customFormat="1">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row>
    <row r="116" spans="1:131" s="20" customFormat="1">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row>
    <row r="117" spans="1:131" s="20" customFormat="1">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row>
    <row r="118" spans="1:131" s="20" customFormat="1">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row>
    <row r="119" spans="1:131" s="20" customFormat="1">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row>
    <row r="120" spans="1:131" s="20" customFormat="1">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row>
  </sheetData>
  <mergeCells count="3">
    <mergeCell ref="I6:N6"/>
    <mergeCell ref="O6:P6"/>
    <mergeCell ref="R6:T6"/>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sheetPr codeName="Sheet5"/>
  <dimension ref="A2:P16"/>
  <sheetViews>
    <sheetView workbookViewId="0">
      <selection activeCell="B4" sqref="B4"/>
    </sheetView>
  </sheetViews>
  <sheetFormatPr defaultRowHeight="12.75"/>
  <cols>
    <col min="1" max="1" width="48.5703125" customWidth="1"/>
    <col min="2" max="2" width="43.42578125" customWidth="1"/>
    <col min="3" max="3" width="17.28515625" bestFit="1" customWidth="1"/>
    <col min="4" max="4" width="12" bestFit="1" customWidth="1"/>
    <col min="5" max="5" width="12.5703125" customWidth="1"/>
    <col min="6" max="6" width="13.7109375" customWidth="1"/>
    <col min="7" max="7" width="23.5703125" customWidth="1"/>
    <col min="8" max="8" width="15.5703125" bestFit="1" customWidth="1"/>
    <col min="9" max="9" width="15.28515625" bestFit="1" customWidth="1"/>
    <col min="10" max="10" width="14.28515625" bestFit="1" customWidth="1"/>
    <col min="11" max="11" width="14.28515625" customWidth="1"/>
    <col min="12" max="12" width="12.5703125" customWidth="1"/>
    <col min="13" max="13" width="10.28515625" bestFit="1" customWidth="1"/>
    <col min="14" max="15" width="10.85546875" bestFit="1" customWidth="1"/>
    <col min="16" max="16" width="13.42578125" customWidth="1"/>
  </cols>
  <sheetData>
    <row r="2" spans="1:16">
      <c r="A2" s="196" t="s">
        <v>460</v>
      </c>
      <c r="B2" s="197" t="s">
        <v>459</v>
      </c>
    </row>
    <row r="3" spans="1:16">
      <c r="B3" t="s">
        <v>462</v>
      </c>
    </row>
    <row r="6" spans="1:16">
      <c r="A6" s="24" t="s">
        <v>16</v>
      </c>
      <c r="B6" s="25"/>
      <c r="C6" s="25"/>
      <c r="D6" s="25"/>
      <c r="E6" s="25"/>
      <c r="F6" s="25"/>
      <c r="G6" s="26"/>
      <c r="H6" s="27"/>
      <c r="I6" s="215" t="s">
        <v>17</v>
      </c>
      <c r="J6" s="216"/>
      <c r="K6" s="216"/>
      <c r="L6" s="216"/>
      <c r="M6" s="216"/>
      <c r="N6" s="217"/>
      <c r="O6" s="218" t="s">
        <v>18</v>
      </c>
      <c r="P6" s="219"/>
    </row>
    <row r="7" spans="1:16" ht="25.5">
      <c r="A7" s="33" t="s">
        <v>21</v>
      </c>
      <c r="B7" s="33" t="s">
        <v>22</v>
      </c>
      <c r="C7" s="33" t="s">
        <v>23</v>
      </c>
      <c r="D7" s="33" t="s">
        <v>24</v>
      </c>
      <c r="E7" s="33" t="s">
        <v>25</v>
      </c>
      <c r="F7" s="34" t="s">
        <v>26</v>
      </c>
      <c r="G7" s="33" t="s">
        <v>27</v>
      </c>
      <c r="H7" s="35" t="s">
        <v>28</v>
      </c>
      <c r="I7" s="35" t="s">
        <v>29</v>
      </c>
      <c r="J7" s="35" t="s">
        <v>30</v>
      </c>
      <c r="K7" s="35" t="s">
        <v>31</v>
      </c>
      <c r="L7" s="35" t="s">
        <v>32</v>
      </c>
      <c r="M7" s="35" t="s">
        <v>33</v>
      </c>
      <c r="N7" s="35" t="s">
        <v>34</v>
      </c>
      <c r="O7" s="36" t="s">
        <v>35</v>
      </c>
      <c r="P7" s="35" t="s">
        <v>27</v>
      </c>
    </row>
    <row r="8" spans="1:16" s="42" customFormat="1" ht="12.75" customHeight="1">
      <c r="A8" s="114" t="s">
        <v>378</v>
      </c>
      <c r="B8" s="114" t="s">
        <v>378</v>
      </c>
      <c r="C8" s="195">
        <f>[5]Measure_InputOutput!$C$8</f>
        <v>118.46569856656234</v>
      </c>
      <c r="D8" s="39">
        <v>4</v>
      </c>
      <c r="E8" s="130">
        <f>[5]Measure_InputOutput!$E$8</f>
        <v>36.61904761904762</v>
      </c>
      <c r="F8" s="39"/>
      <c r="G8" s="39" t="s">
        <v>377</v>
      </c>
      <c r="H8" s="130"/>
      <c r="I8" s="39"/>
      <c r="J8" s="39"/>
      <c r="K8" s="39"/>
      <c r="L8" s="39"/>
      <c r="M8" s="39"/>
      <c r="N8" s="39"/>
      <c r="O8" s="131"/>
      <c r="P8" s="39"/>
    </row>
    <row r="9" spans="1:16">
      <c r="A9" s="92"/>
      <c r="B9" s="92"/>
      <c r="C9" s="133"/>
      <c r="D9" s="92"/>
      <c r="E9" s="92"/>
      <c r="F9" s="92"/>
      <c r="G9" s="92"/>
      <c r="H9" s="92"/>
      <c r="I9" s="92"/>
      <c r="J9" s="92"/>
      <c r="K9" s="92"/>
      <c r="L9" s="92"/>
      <c r="M9" s="92"/>
      <c r="N9" s="92"/>
      <c r="O9" s="92"/>
      <c r="P9" s="92"/>
    </row>
    <row r="10" spans="1:16">
      <c r="A10" s="92"/>
      <c r="B10" s="92"/>
      <c r="C10" s="133"/>
      <c r="D10" s="92"/>
      <c r="E10" s="92"/>
      <c r="F10" s="92"/>
      <c r="G10" s="92"/>
      <c r="H10" s="92"/>
      <c r="I10" s="92"/>
      <c r="J10" s="92"/>
      <c r="K10" s="92"/>
      <c r="L10" s="92"/>
      <c r="M10" s="92"/>
      <c r="N10" s="92"/>
      <c r="O10" s="92"/>
      <c r="P10" s="92"/>
    </row>
    <row r="11" spans="1:16">
      <c r="A11" s="94" t="s">
        <v>262</v>
      </c>
      <c r="B11" s="92"/>
      <c r="C11" s="133"/>
      <c r="D11" s="92"/>
      <c r="E11" s="92"/>
      <c r="F11" s="92"/>
      <c r="G11" s="92"/>
      <c r="H11" s="92"/>
      <c r="I11" s="92"/>
      <c r="J11" s="92"/>
      <c r="K11" s="92"/>
      <c r="L11" s="92"/>
      <c r="M11" s="92"/>
      <c r="N11" s="92"/>
      <c r="O11" s="92"/>
      <c r="P11" s="92"/>
    </row>
    <row r="12" spans="1:16" s="42" customFormat="1" ht="12" customHeight="1">
      <c r="A12" s="114" t="s">
        <v>378</v>
      </c>
      <c r="B12" s="114" t="s">
        <v>378</v>
      </c>
      <c r="C12" s="132">
        <f>C8</f>
        <v>118.46569856656234</v>
      </c>
      <c r="D12" s="39">
        <f>D8</f>
        <v>4</v>
      </c>
      <c r="E12" s="130">
        <f>E8</f>
        <v>36.61904761904762</v>
      </c>
      <c r="F12" s="39"/>
      <c r="G12" s="39" t="s">
        <v>377</v>
      </c>
      <c r="H12" s="130"/>
      <c r="I12" s="39"/>
      <c r="J12" s="39"/>
      <c r="K12" s="39"/>
      <c r="L12" s="39"/>
      <c r="M12" s="39"/>
      <c r="N12" s="39"/>
      <c r="O12" s="131"/>
      <c r="P12" s="39"/>
    </row>
    <row r="13" spans="1:16">
      <c r="A13" s="92"/>
      <c r="B13" s="92"/>
      <c r="C13" s="92"/>
      <c r="D13" s="92"/>
      <c r="E13" s="92"/>
      <c r="F13" s="92"/>
      <c r="G13" s="92"/>
      <c r="H13" s="92"/>
      <c r="I13" s="92"/>
      <c r="J13" s="92"/>
      <c r="K13" s="92"/>
      <c r="L13" s="92"/>
      <c r="M13" s="92"/>
      <c r="N13" s="92"/>
      <c r="O13" s="92"/>
      <c r="P13" s="92"/>
    </row>
    <row r="14" spans="1:16">
      <c r="A14" s="92"/>
      <c r="B14" s="92"/>
      <c r="C14" s="92"/>
      <c r="D14" s="92"/>
      <c r="E14" s="92"/>
      <c r="F14" s="92"/>
      <c r="G14" s="92"/>
      <c r="H14" s="92"/>
      <c r="I14" s="92"/>
      <c r="J14" s="92"/>
      <c r="K14" s="92"/>
      <c r="L14" s="92"/>
      <c r="M14" s="92"/>
      <c r="N14" s="92"/>
      <c r="O14" s="92"/>
      <c r="P14" s="92"/>
    </row>
    <row r="15" spans="1:16">
      <c r="A15" s="92"/>
      <c r="B15" s="92"/>
      <c r="C15" s="92"/>
      <c r="D15" s="92"/>
      <c r="E15" s="92"/>
      <c r="F15" s="92"/>
      <c r="G15" s="92"/>
      <c r="H15" s="92"/>
      <c r="I15" s="92"/>
      <c r="J15" s="92"/>
      <c r="K15" s="92"/>
      <c r="L15" s="92"/>
      <c r="M15" s="92"/>
      <c r="N15" s="92"/>
      <c r="O15" s="92"/>
      <c r="P15" s="92"/>
    </row>
    <row r="16" spans="1:16">
      <c r="A16" s="92"/>
      <c r="B16" s="92"/>
      <c r="C16" s="92"/>
      <c r="D16" s="92"/>
      <c r="E16" s="92"/>
      <c r="F16" s="92"/>
      <c r="G16" s="92"/>
      <c r="H16" s="92"/>
      <c r="I16" s="92"/>
      <c r="J16" s="92"/>
      <c r="K16" s="92"/>
      <c r="L16" s="92"/>
      <c r="M16" s="92"/>
      <c r="N16" s="92"/>
      <c r="O16" s="92"/>
      <c r="P16" s="92"/>
    </row>
  </sheetData>
  <mergeCells count="2">
    <mergeCell ref="I6:N6"/>
    <mergeCell ref="O6:P6"/>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dimension ref="A1:N86"/>
  <sheetViews>
    <sheetView workbookViewId="0">
      <selection activeCell="F54" sqref="F54"/>
    </sheetView>
  </sheetViews>
  <sheetFormatPr defaultRowHeight="12.75"/>
  <cols>
    <col min="2" max="2" width="108.7109375" customWidth="1"/>
    <col min="3" max="3" width="17.7109375" customWidth="1"/>
    <col min="4" max="4" width="17.28515625" customWidth="1"/>
    <col min="5" max="5" width="21" customWidth="1"/>
    <col min="6" max="6" width="16.85546875" customWidth="1"/>
    <col min="7" max="7" width="10.85546875" customWidth="1"/>
    <col min="8" max="8" width="12.85546875" customWidth="1"/>
    <col min="9" max="9" width="13.28515625" customWidth="1"/>
    <col min="10" max="10" width="10.28515625" bestFit="1" customWidth="1"/>
    <col min="11" max="11" width="12.85546875" bestFit="1" customWidth="1"/>
  </cols>
  <sheetData>
    <row r="1" spans="2:12">
      <c r="B1" s="138" t="s">
        <v>381</v>
      </c>
      <c r="C1" s="138" t="s">
        <v>458</v>
      </c>
    </row>
    <row r="3" spans="2:12" ht="164.25" customHeight="1">
      <c r="B3" s="137" t="s">
        <v>382</v>
      </c>
    </row>
    <row r="4" spans="2:12">
      <c r="D4">
        <v>0.6</v>
      </c>
      <c r="E4" t="s">
        <v>383</v>
      </c>
      <c r="G4" s="145" t="s">
        <v>415</v>
      </c>
      <c r="H4" s="154">
        <v>1</v>
      </c>
      <c r="I4" s="155" t="s">
        <v>411</v>
      </c>
      <c r="J4" s="146"/>
      <c r="K4" s="146"/>
      <c r="L4" s="147"/>
    </row>
    <row r="5" spans="2:12">
      <c r="D5">
        <v>100</v>
      </c>
      <c r="E5" t="s">
        <v>384</v>
      </c>
      <c r="F5" t="s">
        <v>386</v>
      </c>
      <c r="G5" s="148"/>
      <c r="H5" s="149"/>
      <c r="I5" s="149" t="s">
        <v>416</v>
      </c>
      <c r="J5" s="149"/>
      <c r="K5" s="149"/>
      <c r="L5" s="150"/>
    </row>
    <row r="6" spans="2:12">
      <c r="D6">
        <f>D4/D5</f>
        <v>6.0000000000000001E-3</v>
      </c>
      <c r="E6" t="s">
        <v>385</v>
      </c>
      <c r="G6" s="151"/>
      <c r="H6" s="152"/>
      <c r="I6" s="152"/>
      <c r="J6" s="152"/>
      <c r="K6" s="152"/>
      <c r="L6" s="153"/>
    </row>
    <row r="7" spans="2:12">
      <c r="D7">
        <f>1/D6</f>
        <v>166.66666666666666</v>
      </c>
      <c r="E7" t="s">
        <v>387</v>
      </c>
    </row>
    <row r="11" spans="2:12">
      <c r="C11" s="144" t="s">
        <v>414</v>
      </c>
    </row>
    <row r="12" spans="2:12">
      <c r="D12" t="s">
        <v>388</v>
      </c>
    </row>
    <row r="13" spans="2:12" s="141" customFormat="1" ht="38.25">
      <c r="C13" s="141" t="s">
        <v>389</v>
      </c>
      <c r="D13" s="141" t="s">
        <v>390</v>
      </c>
      <c r="E13" s="141" t="s">
        <v>391</v>
      </c>
      <c r="F13" s="141" t="s">
        <v>392</v>
      </c>
      <c r="G13" s="141" t="s">
        <v>393</v>
      </c>
      <c r="H13" s="143" t="s">
        <v>412</v>
      </c>
      <c r="I13" s="143" t="s">
        <v>413</v>
      </c>
      <c r="J13" s="143" t="s">
        <v>261</v>
      </c>
    </row>
    <row r="14" spans="2:12">
      <c r="C14" t="s">
        <v>394</v>
      </c>
      <c r="D14" s="139">
        <v>21261.890321718613</v>
      </c>
      <c r="E14" s="128">
        <v>90489.942844468693</v>
      </c>
      <c r="F14" s="140">
        <v>3.8011771476635225E-4</v>
      </c>
      <c r="G14" s="139">
        <v>2904.9394339915498</v>
      </c>
      <c r="H14" s="129">
        <f>E14*$H$4</f>
        <v>90489.942844468693</v>
      </c>
      <c r="I14" s="129">
        <f>H14*100</f>
        <v>9048994.284446869</v>
      </c>
      <c r="J14" s="142">
        <f>I14/8760000</f>
        <v>1.0329902151195056</v>
      </c>
    </row>
    <row r="15" spans="2:12">
      <c r="C15" t="s">
        <v>395</v>
      </c>
      <c r="D15" s="139">
        <v>6846.5638243699595</v>
      </c>
      <c r="E15" s="128">
        <v>7855.9516449432103</v>
      </c>
      <c r="F15" s="140">
        <v>1.2060952866253756E-4</v>
      </c>
      <c r="G15" s="139">
        <v>1254.0407657657654</v>
      </c>
      <c r="H15" s="129">
        <f t="shared" ref="H15:H24" si="0">E15*$H$4</f>
        <v>7855.9516449432103</v>
      </c>
      <c r="I15" s="129">
        <f t="shared" ref="I15:I24" si="1">H15*100</f>
        <v>785595.16449432098</v>
      </c>
      <c r="J15" s="142">
        <f t="shared" ref="J15:J24" si="2">I15/8760000</f>
        <v>8.9679813298438465E-2</v>
      </c>
    </row>
    <row r="16" spans="2:12">
      <c r="C16" t="s">
        <v>396</v>
      </c>
      <c r="D16" s="139">
        <v>3557.2085496545365</v>
      </c>
      <c r="E16" s="128">
        <v>6591.3790104556438</v>
      </c>
      <c r="F16" s="140">
        <v>8.0660790597300304E-5</v>
      </c>
      <c r="G16" s="139">
        <v>4557.501547561742</v>
      </c>
      <c r="H16" s="129">
        <f t="shared" si="0"/>
        <v>6591.3790104556438</v>
      </c>
      <c r="I16" s="129">
        <f t="shared" si="1"/>
        <v>659137.90104556433</v>
      </c>
      <c r="J16" s="142">
        <f t="shared" si="2"/>
        <v>7.524405263077219E-2</v>
      </c>
    </row>
    <row r="17" spans="3:12">
      <c r="C17" t="s">
        <v>397</v>
      </c>
      <c r="D17" s="139">
        <v>61592.887731516486</v>
      </c>
      <c r="E17" s="128">
        <v>1239953.0457016693</v>
      </c>
      <c r="F17" s="140">
        <v>2.413416849223787E-3</v>
      </c>
      <c r="G17" s="139">
        <v>742.36171536897666</v>
      </c>
      <c r="H17" s="129">
        <f t="shared" si="0"/>
        <v>1239953.0457016693</v>
      </c>
      <c r="I17" s="129">
        <f t="shared" si="1"/>
        <v>123995304.57016693</v>
      </c>
      <c r="J17" s="142">
        <f t="shared" si="2"/>
        <v>14.1547151335807</v>
      </c>
      <c r="L17">
        <f>J17/J24</f>
        <v>0.64869980112093606</v>
      </c>
    </row>
    <row r="18" spans="3:12">
      <c r="C18" t="s">
        <v>398</v>
      </c>
      <c r="D18" s="139">
        <v>16636.014205819505</v>
      </c>
      <c r="E18" s="128">
        <v>157742.40107723163</v>
      </c>
      <c r="F18" s="140">
        <v>8.5909062352196785E-4</v>
      </c>
      <c r="G18" s="139">
        <v>2314.1733406007584</v>
      </c>
      <c r="H18" s="129">
        <f t="shared" si="0"/>
        <v>157742.40107723163</v>
      </c>
      <c r="I18" s="129">
        <f t="shared" si="1"/>
        <v>15774240.107723162</v>
      </c>
      <c r="J18" s="142">
        <f t="shared" si="2"/>
        <v>1.8007123410642878</v>
      </c>
    </row>
    <row r="19" spans="3:12">
      <c r="C19" t="s">
        <v>399</v>
      </c>
      <c r="D19" s="139">
        <v>4242.1114292761285</v>
      </c>
      <c r="E19" s="128">
        <v>15108.502303217605</v>
      </c>
      <c r="F19" s="140">
        <v>1.5956837974561312E-4</v>
      </c>
      <c r="G19" s="139">
        <v>3143.2365879993054</v>
      </c>
      <c r="H19" s="129">
        <f t="shared" si="0"/>
        <v>15108.502303217605</v>
      </c>
      <c r="I19" s="129">
        <f t="shared" si="1"/>
        <v>1510850.2303217605</v>
      </c>
      <c r="J19" s="142">
        <f t="shared" si="2"/>
        <v>0.17247148747965302</v>
      </c>
    </row>
    <row r="20" spans="3:12">
      <c r="C20" t="s">
        <v>400</v>
      </c>
      <c r="D20" s="139">
        <v>12537.995644585459</v>
      </c>
      <c r="E20" s="128">
        <v>7712.0641058506817</v>
      </c>
      <c r="F20" s="140">
        <v>1.7071201838933297E-4</v>
      </c>
      <c r="G20" s="139">
        <v>1076.7577519379849</v>
      </c>
      <c r="H20" s="129">
        <f t="shared" si="0"/>
        <v>7712.0641058506817</v>
      </c>
      <c r="I20" s="129">
        <f t="shared" si="1"/>
        <v>771206.41058506817</v>
      </c>
      <c r="J20" s="142">
        <f t="shared" si="2"/>
        <v>8.8037261482313722E-2</v>
      </c>
    </row>
    <row r="21" spans="3:12">
      <c r="C21" t="s">
        <v>401</v>
      </c>
      <c r="D21" s="139">
        <v>48814.493307123834</v>
      </c>
      <c r="E21" s="128">
        <v>102103.35560379816</v>
      </c>
      <c r="F21" s="140">
        <v>2.436069144567576E-4</v>
      </c>
      <c r="G21" s="139">
        <v>2900.4449797340699</v>
      </c>
      <c r="H21" s="129">
        <f t="shared" si="0"/>
        <v>102103.35560379816</v>
      </c>
      <c r="I21" s="129">
        <f t="shared" si="1"/>
        <v>10210335.560379816</v>
      </c>
      <c r="J21" s="142">
        <f t="shared" si="2"/>
        <v>1.1655634201346823</v>
      </c>
    </row>
    <row r="22" spans="3:12">
      <c r="C22" t="s">
        <v>402</v>
      </c>
      <c r="D22" s="139">
        <v>5777.1979254897406</v>
      </c>
      <c r="E22" s="128">
        <v>183399.64738858043</v>
      </c>
      <c r="F22" s="140">
        <v>1.3783723921769471E-3</v>
      </c>
      <c r="G22" s="139">
        <v>2387.1274633388493</v>
      </c>
      <c r="H22" s="129">
        <f t="shared" si="0"/>
        <v>183399.64738858043</v>
      </c>
      <c r="I22" s="129">
        <f t="shared" si="1"/>
        <v>18339964.738858044</v>
      </c>
      <c r="J22" s="142">
        <f t="shared" si="2"/>
        <v>2.0936032806915574</v>
      </c>
    </row>
    <row r="23" spans="3:12">
      <c r="C23" t="s">
        <v>403</v>
      </c>
      <c r="D23" s="139">
        <v>21938.961988768642</v>
      </c>
      <c r="E23" s="128">
        <v>100487.25255467331</v>
      </c>
      <c r="F23" s="140">
        <v>5.204135144935315E-4</v>
      </c>
      <c r="G23" s="139">
        <v>3462.8886544923494</v>
      </c>
      <c r="H23" s="129">
        <f t="shared" si="0"/>
        <v>100487.25255467331</v>
      </c>
      <c r="I23" s="129">
        <f t="shared" si="1"/>
        <v>10048725.255467331</v>
      </c>
      <c r="J23" s="142">
        <f t="shared" si="2"/>
        <v>1.1471147551903347</v>
      </c>
    </row>
    <row r="24" spans="3:12">
      <c r="C24" t="s">
        <v>404</v>
      </c>
      <c r="D24" s="139">
        <v>203205.32492832316</v>
      </c>
      <c r="E24" s="128">
        <v>1911443.5422348878</v>
      </c>
      <c r="F24" s="140">
        <v>7.1800908938015023E-4</v>
      </c>
      <c r="G24" s="139">
        <v>2435.2053985946095</v>
      </c>
      <c r="H24" s="129">
        <f t="shared" si="0"/>
        <v>1911443.5422348878</v>
      </c>
      <c r="I24" s="129">
        <f t="shared" si="1"/>
        <v>191144354.22348878</v>
      </c>
      <c r="J24" s="142">
        <f t="shared" si="2"/>
        <v>21.820131760672236</v>
      </c>
    </row>
    <row r="26" spans="3:12">
      <c r="D26" s="156">
        <v>0.85</v>
      </c>
      <c r="E26" s="142">
        <f>E24*D26</f>
        <v>1624727.0108996546</v>
      </c>
      <c r="I26" s="156">
        <v>0.85</v>
      </c>
      <c r="J26" s="142">
        <f>J24*I26</f>
        <v>18.547111996571399</v>
      </c>
    </row>
    <row r="28" spans="3:12">
      <c r="D28">
        <v>8</v>
      </c>
      <c r="E28" t="s">
        <v>405</v>
      </c>
    </row>
    <row r="29" spans="3:12">
      <c r="D29">
        <f>D28/1000</f>
        <v>8.0000000000000002E-3</v>
      </c>
      <c r="E29" t="s">
        <v>406</v>
      </c>
    </row>
    <row r="30" spans="3:12">
      <c r="D30" s="128">
        <f>1/D29</f>
        <v>125</v>
      </c>
      <c r="E30" t="s">
        <v>407</v>
      </c>
      <c r="F30" t="s">
        <v>408</v>
      </c>
    </row>
    <row r="31" spans="3:12">
      <c r="D31" s="128">
        <f>G17</f>
        <v>742.36171536897666</v>
      </c>
      <c r="E31" t="s">
        <v>407</v>
      </c>
      <c r="F31" t="s">
        <v>409</v>
      </c>
    </row>
    <row r="32" spans="3:12">
      <c r="D32" s="139">
        <f>D30/D31</f>
        <v>0.16838152805047488</v>
      </c>
      <c r="E32" t="s">
        <v>410</v>
      </c>
    </row>
    <row r="34" spans="3:14">
      <c r="C34" s="161"/>
      <c r="D34" s="161" t="s">
        <v>388</v>
      </c>
      <c r="E34" s="194" t="s">
        <v>456</v>
      </c>
      <c r="F34" s="194" t="s">
        <v>457</v>
      </c>
      <c r="G34" s="161"/>
      <c r="H34" s="161"/>
    </row>
    <row r="35" spans="3:14">
      <c r="C35" s="161" t="s">
        <v>389</v>
      </c>
      <c r="D35" s="161" t="s">
        <v>390</v>
      </c>
      <c r="E35" s="161" t="s">
        <v>425</v>
      </c>
      <c r="F35" s="161" t="s">
        <v>391</v>
      </c>
      <c r="G35" s="161" t="s">
        <v>392</v>
      </c>
      <c r="H35" s="161" t="s">
        <v>393</v>
      </c>
      <c r="J35" s="161" t="s">
        <v>426</v>
      </c>
      <c r="M35" t="s">
        <v>427</v>
      </c>
      <c r="N35" t="s">
        <v>428</v>
      </c>
    </row>
    <row r="36" spans="3:14">
      <c r="C36" s="161" t="s">
        <v>394</v>
      </c>
      <c r="D36" s="161">
        <v>21261.890321718613</v>
      </c>
      <c r="E36" s="161">
        <v>86857.363422157796</v>
      </c>
      <c r="F36" s="161">
        <v>90489.942844468693</v>
      </c>
      <c r="G36" s="161">
        <v>3.8011771476635225E-4</v>
      </c>
      <c r="H36" s="161">
        <v>2904.9394339915498</v>
      </c>
      <c r="I36" s="129">
        <f>E36+F36</f>
        <v>177347.30626662649</v>
      </c>
      <c r="J36" s="129">
        <f>E36+F36</f>
        <v>177347.30626662649</v>
      </c>
      <c r="L36" s="129" t="str">
        <f>C36</f>
        <v>Assembly</v>
      </c>
      <c r="M36" s="129">
        <f>E36</f>
        <v>86857.363422157796</v>
      </c>
      <c r="N36" s="129">
        <f>F36</f>
        <v>90489.942844468693</v>
      </c>
    </row>
    <row r="37" spans="3:14">
      <c r="C37" s="161" t="s">
        <v>395</v>
      </c>
      <c r="D37" s="161">
        <v>6846.5638243699595</v>
      </c>
      <c r="E37" s="161">
        <v>707.76565804281404</v>
      </c>
      <c r="F37" s="161">
        <v>7855.9516449432103</v>
      </c>
      <c r="G37" s="161">
        <v>1.2060952866253756E-4</v>
      </c>
      <c r="H37" s="161">
        <v>1254.0407657657654</v>
      </c>
      <c r="I37" s="129">
        <f t="shared" ref="I37:I46" si="3">E37+F37</f>
        <v>8563.7173029860242</v>
      </c>
      <c r="J37" s="129">
        <f t="shared" ref="J37:J46" si="4">E37+F37</f>
        <v>8563.7173029860242</v>
      </c>
      <c r="L37" s="129" t="str">
        <f t="shared" ref="L37:L46" si="5">C37</f>
        <v>Grocery</v>
      </c>
      <c r="M37" s="129">
        <f t="shared" ref="M37:M46" si="6">E37</f>
        <v>707.76565804281404</v>
      </c>
      <c r="N37" s="129">
        <f t="shared" ref="N37:N46" si="7">F37</f>
        <v>7855.9516449432103</v>
      </c>
    </row>
    <row r="38" spans="3:14">
      <c r="C38" s="161" t="s">
        <v>396</v>
      </c>
      <c r="D38" s="161">
        <v>3557.2085496545365</v>
      </c>
      <c r="E38" s="161">
        <v>811.94767689168089</v>
      </c>
      <c r="F38" s="161">
        <v>6591.3790104556438</v>
      </c>
      <c r="G38" s="161">
        <v>8.0660790597300304E-5</v>
      </c>
      <c r="H38" s="161">
        <v>4557.501547561742</v>
      </c>
      <c r="I38" s="129">
        <f t="shared" si="3"/>
        <v>7403.3266873473249</v>
      </c>
      <c r="J38" s="129">
        <f t="shared" si="4"/>
        <v>7403.3266873473249</v>
      </c>
      <c r="L38" s="129" t="str">
        <f t="shared" si="5"/>
        <v>Lodging</v>
      </c>
      <c r="M38" s="129">
        <f t="shared" si="6"/>
        <v>811.94767689168089</v>
      </c>
      <c r="N38" s="129">
        <f t="shared" si="7"/>
        <v>6591.3790104556438</v>
      </c>
    </row>
    <row r="39" spans="3:14">
      <c r="C39" s="161" t="s">
        <v>397</v>
      </c>
      <c r="D39" s="161">
        <v>61592.887731516486</v>
      </c>
      <c r="E39" s="161">
        <v>406803.01611109165</v>
      </c>
      <c r="F39" s="161">
        <v>1239953.0457016693</v>
      </c>
      <c r="G39" s="161">
        <v>2.413416849223787E-3</v>
      </c>
      <c r="H39" s="161">
        <v>742.36171536897666</v>
      </c>
      <c r="I39" s="129">
        <f t="shared" si="3"/>
        <v>1646756.061812761</v>
      </c>
      <c r="J39" s="129">
        <f t="shared" si="4"/>
        <v>1646756.061812761</v>
      </c>
      <c r="L39" s="129" t="str">
        <f t="shared" si="5"/>
        <v>Office</v>
      </c>
      <c r="M39" s="129">
        <f t="shared" si="6"/>
        <v>406803.01611109165</v>
      </c>
      <c r="N39" s="129">
        <f t="shared" si="7"/>
        <v>1239953.0457016693</v>
      </c>
    </row>
    <row r="40" spans="3:14">
      <c r="C40" s="161" t="s">
        <v>398</v>
      </c>
      <c r="D40" s="161">
        <v>16636.014205819505</v>
      </c>
      <c r="E40" s="161">
        <v>37464.833386013997</v>
      </c>
      <c r="F40" s="161">
        <v>157742.40107723163</v>
      </c>
      <c r="G40" s="161">
        <v>8.5909062352196785E-4</v>
      </c>
      <c r="H40" s="161">
        <v>2314.1733406007584</v>
      </c>
      <c r="I40" s="129">
        <f t="shared" si="3"/>
        <v>195207.23446324561</v>
      </c>
      <c r="J40" s="129">
        <f t="shared" si="4"/>
        <v>195207.23446324561</v>
      </c>
      <c r="L40" s="129" t="str">
        <f t="shared" si="5"/>
        <v>Other</v>
      </c>
      <c r="M40" s="129">
        <f t="shared" si="6"/>
        <v>37464.833386013997</v>
      </c>
      <c r="N40" s="129">
        <f t="shared" si="7"/>
        <v>157742.40107723163</v>
      </c>
    </row>
    <row r="41" spans="3:14">
      <c r="C41" s="161" t="s">
        <v>399</v>
      </c>
      <c r="D41" s="161">
        <v>4242.1114292761285</v>
      </c>
      <c r="E41" s="161">
        <v>2952.9636774091409</v>
      </c>
      <c r="F41" s="161">
        <v>15108.502303217605</v>
      </c>
      <c r="G41" s="161">
        <v>1.5956837974561312E-4</v>
      </c>
      <c r="H41" s="161">
        <v>3143.2365879993054</v>
      </c>
      <c r="I41" s="129">
        <f t="shared" si="3"/>
        <v>18061.465980626745</v>
      </c>
      <c r="J41" s="129">
        <f t="shared" si="4"/>
        <v>18061.465980626745</v>
      </c>
      <c r="L41" s="129" t="str">
        <f t="shared" si="5"/>
        <v>Residential Care</v>
      </c>
      <c r="M41" s="129">
        <f t="shared" si="6"/>
        <v>2952.9636774091409</v>
      </c>
      <c r="N41" s="129">
        <f t="shared" si="7"/>
        <v>15108.502303217605</v>
      </c>
    </row>
    <row r="42" spans="3:14">
      <c r="C42" s="161" t="s">
        <v>400</v>
      </c>
      <c r="D42" s="161">
        <v>12537.995644585459</v>
      </c>
      <c r="E42" s="161">
        <v>481.10376088322403</v>
      </c>
      <c r="F42" s="161">
        <v>7712.0641058506817</v>
      </c>
      <c r="G42" s="161">
        <v>1.7071201838933297E-4</v>
      </c>
      <c r="H42" s="161">
        <v>1076.7577519379849</v>
      </c>
      <c r="I42" s="129">
        <f t="shared" si="3"/>
        <v>8193.1678667339056</v>
      </c>
      <c r="J42" s="129">
        <f t="shared" si="4"/>
        <v>8193.1678667339056</v>
      </c>
      <c r="L42" s="129" t="str">
        <f t="shared" si="5"/>
        <v>Restaurant</v>
      </c>
      <c r="M42" s="129">
        <f t="shared" si="6"/>
        <v>481.10376088322403</v>
      </c>
      <c r="N42" s="129">
        <f t="shared" si="7"/>
        <v>7712.0641058506817</v>
      </c>
    </row>
    <row r="43" spans="3:14">
      <c r="C43" s="161" t="s">
        <v>401</v>
      </c>
      <c r="D43" s="161">
        <v>48814.493307123834</v>
      </c>
      <c r="E43" s="161">
        <v>43302.184349604075</v>
      </c>
      <c r="F43" s="161">
        <v>102103.35560379816</v>
      </c>
      <c r="G43" s="161">
        <v>2.436069144567576E-4</v>
      </c>
      <c r="H43" s="161">
        <v>2900.4449797340699</v>
      </c>
      <c r="I43" s="129">
        <f t="shared" si="3"/>
        <v>145405.53995340224</v>
      </c>
      <c r="J43" s="129">
        <f t="shared" si="4"/>
        <v>145405.53995340224</v>
      </c>
      <c r="L43" s="129" t="str">
        <f t="shared" si="5"/>
        <v>Retail/Service</v>
      </c>
      <c r="M43" s="129">
        <f t="shared" si="6"/>
        <v>43302.184349604075</v>
      </c>
      <c r="N43" s="129">
        <f t="shared" si="7"/>
        <v>102103.35560379816</v>
      </c>
    </row>
    <row r="44" spans="3:14">
      <c r="C44" s="161" t="s">
        <v>402</v>
      </c>
      <c r="D44" s="161">
        <v>5777.1979254897406</v>
      </c>
      <c r="E44" s="161">
        <v>139588.17404225213</v>
      </c>
      <c r="F44" s="161">
        <v>183399.64738858043</v>
      </c>
      <c r="G44" s="161">
        <v>1.3783723921769471E-3</v>
      </c>
      <c r="H44" s="161">
        <v>2387.1274633388493</v>
      </c>
      <c r="I44" s="129">
        <f t="shared" si="3"/>
        <v>322987.82143083256</v>
      </c>
      <c r="J44" s="129">
        <f t="shared" si="4"/>
        <v>322987.82143083256</v>
      </c>
      <c r="L44" s="129" t="str">
        <f t="shared" si="5"/>
        <v>School K-12</v>
      </c>
      <c r="M44" s="129">
        <f t="shared" si="6"/>
        <v>139588.17404225213</v>
      </c>
      <c r="N44" s="129">
        <f t="shared" si="7"/>
        <v>183399.64738858043</v>
      </c>
    </row>
    <row r="45" spans="3:14">
      <c r="C45" s="161" t="s">
        <v>403</v>
      </c>
      <c r="D45" s="161">
        <v>21938.961988768642</v>
      </c>
      <c r="E45" s="161">
        <v>17189.085265999605</v>
      </c>
      <c r="F45" s="161">
        <v>100487.25255467331</v>
      </c>
      <c r="G45" s="161">
        <v>5.204135144935315E-4</v>
      </c>
      <c r="H45" s="161">
        <v>3462.8886544923494</v>
      </c>
      <c r="I45" s="129">
        <f t="shared" si="3"/>
        <v>117676.33782067291</v>
      </c>
      <c r="J45" s="129">
        <f t="shared" si="4"/>
        <v>117676.33782067291</v>
      </c>
      <c r="L45" s="129" t="str">
        <f t="shared" si="5"/>
        <v>Warehouse</v>
      </c>
      <c r="M45" s="129">
        <f t="shared" si="6"/>
        <v>17189.085265999605</v>
      </c>
      <c r="N45" s="129">
        <f t="shared" si="7"/>
        <v>100487.25255467331</v>
      </c>
    </row>
    <row r="46" spans="3:14">
      <c r="C46" s="161" t="s">
        <v>404</v>
      </c>
      <c r="D46" s="161">
        <v>203205.32492832316</v>
      </c>
      <c r="E46" s="162">
        <v>736158.43735034578</v>
      </c>
      <c r="F46" s="162">
        <v>1911443.5422348878</v>
      </c>
      <c r="G46" s="161">
        <v>7.1800908938015023E-4</v>
      </c>
      <c r="H46" s="161">
        <v>2435.2053985946095</v>
      </c>
      <c r="I46" s="129">
        <f t="shared" si="3"/>
        <v>2647601.9795852336</v>
      </c>
      <c r="J46" s="129">
        <f t="shared" si="4"/>
        <v>2647601.9795852336</v>
      </c>
      <c r="L46" s="129" t="str">
        <f t="shared" si="5"/>
        <v>Grand Total</v>
      </c>
      <c r="M46" s="129">
        <f t="shared" si="6"/>
        <v>736158.43735034578</v>
      </c>
      <c r="N46" s="129">
        <f t="shared" si="7"/>
        <v>1911443.5422348878</v>
      </c>
    </row>
    <row r="48" spans="3:14">
      <c r="F48" s="193">
        <f>E46+F46</f>
        <v>2647601.9795852336</v>
      </c>
    </row>
    <row r="51" spans="5:6">
      <c r="E51" s="201">
        <v>2660000</v>
      </c>
      <c r="F51" s="201">
        <v>3370000</v>
      </c>
    </row>
    <row r="53" spans="5:6">
      <c r="F53" s="201">
        <f>E51+F51</f>
        <v>6030000</v>
      </c>
    </row>
    <row r="85" spans="1:7">
      <c r="A85" t="s">
        <v>424</v>
      </c>
      <c r="F85" t="s">
        <v>413</v>
      </c>
      <c r="G85" t="s">
        <v>261</v>
      </c>
    </row>
    <row r="86" spans="1:7" s="158" customFormat="1">
      <c r="A86" s="158">
        <v>2012</v>
      </c>
      <c r="B86" s="158" t="s">
        <v>420</v>
      </c>
      <c r="C86" s="158" t="s">
        <v>421</v>
      </c>
      <c r="D86" s="158" t="s">
        <v>422</v>
      </c>
      <c r="E86" s="158" t="s">
        <v>423</v>
      </c>
      <c r="F86" s="159">
        <v>397773.8406</v>
      </c>
      <c r="G86" s="160">
        <v>4.5407975092530251E-2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vt:i4>
      </vt:variant>
    </vt:vector>
  </HeadingPairs>
  <TitlesOfParts>
    <vt:vector size="10" baseType="lpstr">
      <vt:lpstr>7PSourceSummary</vt:lpstr>
      <vt:lpstr>forRPM</vt:lpstr>
      <vt:lpstr>SC-Retro</vt:lpstr>
      <vt:lpstr>Measure InputOutput_Out</vt:lpstr>
      <vt:lpstr>Measure InputOutput</vt:lpstr>
      <vt:lpstr>Savings and Cost</vt:lpstr>
      <vt:lpstr>Data</vt:lpstr>
      <vt:lpstr>MeasureOutput</vt:lpstr>
      <vt:lpstr>MeasureOutputR</vt:lpstr>
      <vt:lpstr>OutSCurve</vt:lpstr>
    </vt:vector>
  </TitlesOfParts>
  <Company>Northwest Power and Conservation Council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Smit</dc:creator>
  <cp:lastModifiedBy>Kevin Smit</cp:lastModifiedBy>
  <dcterms:created xsi:type="dcterms:W3CDTF">2014-10-09T18:33:40Z</dcterms:created>
  <dcterms:modified xsi:type="dcterms:W3CDTF">2015-03-19T16:27:57Z</dcterms:modified>
</cp:coreProperties>
</file>