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11" r:id="rId2"/>
    <sheet name="SC-Retro" sheetId="6" r:id="rId3"/>
    <sheet name="Measure InputOutput_Out" sheetId="10" r:id="rId4"/>
    <sheet name="Measure InputOutput" sheetId="3" r:id="rId5"/>
    <sheet name="Savings and Cost" sheetId="7" r:id="rId6"/>
    <sheet name="MMap" sheetId="4" r:id="rId7"/>
    <sheet name="Market Data" sheetId="8" r:id="rId8"/>
    <sheet name="ToDo7P" sheetId="2" r:id="rId9"/>
    <sheet name="RTF Analysis" sheetId="9" r:id="rId10"/>
  </sheets>
  <externalReferences>
    <externalReference r:id="rId11"/>
    <externalReference r:id="rId12"/>
    <externalReference r:id="rId13"/>
    <externalReference r:id="rId14"/>
  </externalReferences>
  <definedNames>
    <definedName name="BLDGTYP" localSheetId="2">[1]APPLIC!$C$11:$U$11</definedName>
    <definedName name="MeasureOutput">'Measure InputOutput'!$A$81:$AL$88</definedName>
    <definedName name="MeasureOutputN">[2]M_Input_Out!$A$4:$AM$21</definedName>
    <definedName name="MeasureOutputR">'Measure InputOutput_Out'!$A$4:$AM$5</definedName>
    <definedName name="OutputRange">'[3]ProCost 6th Plan Inputs'!$G$58</definedName>
    <definedName name="OutSCurve">'Measure InputOutput'!$A$48:$AL$75</definedName>
    <definedName name="Population">'[4]Pop Forecast (Base Case)'!$B$5:$BC$10</definedName>
  </definedNames>
  <calcPr calcId="125725"/>
</workbook>
</file>

<file path=xl/calcChain.xml><?xml version="1.0" encoding="utf-8"?>
<calcChain xmlns="http://schemas.openxmlformats.org/spreadsheetml/2006/main">
  <c r="D9" i="6"/>
  <c r="D8"/>
  <c r="B4" i="11"/>
  <c r="B3"/>
  <c r="C4"/>
  <c r="C3"/>
  <c r="AD2"/>
  <c r="AC2"/>
  <c r="AB2"/>
  <c r="AA2"/>
  <c r="Z2"/>
  <c r="Y2"/>
  <c r="X2"/>
  <c r="W2"/>
  <c r="V2"/>
  <c r="U2"/>
  <c r="T2"/>
  <c r="S2"/>
  <c r="R2"/>
  <c r="Q2"/>
  <c r="P2"/>
  <c r="O2"/>
  <c r="N2"/>
  <c r="M2"/>
  <c r="L2"/>
  <c r="K2"/>
  <c r="A39" i="6"/>
  <c r="G4" i="11" s="1"/>
  <c r="A38" i="6"/>
  <c r="G3" i="11" s="1"/>
  <c r="B39" i="6"/>
  <c r="H4" i="11" s="1"/>
  <c r="B38" i="6"/>
  <c r="H3" i="11" s="1"/>
  <c r="D39" i="6"/>
  <c r="J4" i="11" s="1"/>
  <c r="BA4" s="1"/>
  <c r="D38" i="6"/>
  <c r="J3" i="11" s="1"/>
  <c r="AW3" s="1"/>
  <c r="D120" i="6"/>
  <c r="D121" s="1"/>
  <c r="Y86"/>
  <c r="C86"/>
  <c r="Y85"/>
  <c r="C8"/>
  <c r="A9" s="1"/>
  <c r="A3" i="11" l="1"/>
  <c r="E3"/>
  <c r="E4"/>
  <c r="AU4"/>
  <c r="A4"/>
  <c r="AJ4"/>
  <c r="AR4"/>
  <c r="AZ4"/>
  <c r="AG3"/>
  <c r="AF4"/>
  <c r="AN4"/>
  <c r="AV4"/>
  <c r="BD4"/>
  <c r="AM4"/>
  <c r="BC4"/>
  <c r="F4"/>
  <c r="AI4"/>
  <c r="AQ4"/>
  <c r="AY4"/>
  <c r="BC3"/>
  <c r="AY3"/>
  <c r="AU3"/>
  <c r="AQ3"/>
  <c r="AM3"/>
  <c r="AI3"/>
  <c r="F3"/>
  <c r="BD3"/>
  <c r="AZ3"/>
  <c r="AV3"/>
  <c r="AR3"/>
  <c r="AN3"/>
  <c r="AJ3"/>
  <c r="AF3"/>
  <c r="BB3"/>
  <c r="AT3"/>
  <c r="AL3"/>
  <c r="BA3"/>
  <c r="AS3"/>
  <c r="AK3"/>
  <c r="AP3"/>
  <c r="AO3"/>
  <c r="AH3"/>
  <c r="AX3"/>
  <c r="AH4"/>
  <c r="AL4"/>
  <c r="AP4"/>
  <c r="AT4"/>
  <c r="AX4"/>
  <c r="BB4"/>
  <c r="AG4"/>
  <c r="AK4"/>
  <c r="AO4"/>
  <c r="AS4"/>
  <c r="AW4"/>
  <c r="D25" i="8"/>
  <c r="B16" i="6"/>
  <c r="O9" i="3"/>
  <c r="O10"/>
  <c r="O11"/>
  <c r="O8"/>
  <c r="D25" i="7"/>
  <c r="D26"/>
  <c r="D27"/>
  <c r="D24"/>
  <c r="C24"/>
  <c r="B27"/>
  <c r="B26"/>
  <c r="B24"/>
  <c r="O27"/>
  <c r="O26"/>
  <c r="O25"/>
  <c r="O24"/>
  <c r="H27"/>
  <c r="H26"/>
  <c r="H24"/>
  <c r="H25"/>
  <c r="E27"/>
  <c r="C27"/>
  <c r="C26"/>
  <c r="G25"/>
  <c r="P25" s="1"/>
  <c r="G26"/>
  <c r="P26" s="1"/>
  <c r="G27"/>
  <c r="P27" s="1"/>
  <c r="G24"/>
  <c r="P24" s="1"/>
  <c r="C25"/>
  <c r="B25"/>
  <c r="E25"/>
  <c r="E24"/>
  <c r="D23" i="8"/>
  <c r="D21"/>
  <c r="D22"/>
  <c r="D20"/>
  <c r="C62" i="9" l="1"/>
  <c r="H60"/>
  <c r="H59"/>
  <c r="H58"/>
  <c r="H57"/>
  <c r="U56"/>
  <c r="R56"/>
  <c r="R60" s="1"/>
  <c r="U55"/>
  <c r="U59" s="1"/>
  <c r="R55"/>
  <c r="R59" s="1"/>
  <c r="V54"/>
  <c r="V58" s="1"/>
  <c r="S54"/>
  <c r="S58" s="1"/>
  <c r="V53"/>
  <c r="V57" s="1"/>
  <c r="S53"/>
  <c r="A46"/>
  <c r="C36"/>
  <c r="AB57" s="1"/>
  <c r="AB63" s="1"/>
  <c r="C35"/>
  <c r="AB56" s="1"/>
  <c r="C29"/>
  <c r="C28"/>
  <c r="C27"/>
  <c r="C20"/>
  <c r="C19"/>
  <c r="C16"/>
  <c r="N56" s="1"/>
  <c r="C15"/>
  <c r="O56" s="1"/>
  <c r="C11"/>
  <c r="K56" s="1"/>
  <c r="C8"/>
  <c r="A8"/>
  <c r="A42" s="1"/>
  <c r="A48" s="1"/>
  <c r="C7"/>
  <c r="A7"/>
  <c r="G53" s="1"/>
  <c r="C3"/>
  <c r="J53" s="1"/>
  <c r="N53" l="1"/>
  <c r="N61" s="1"/>
  <c r="G54"/>
  <c r="L54" s="1"/>
  <c r="L58" s="1"/>
  <c r="N55"/>
  <c r="N63" s="1"/>
  <c r="Y54"/>
  <c r="Y58" s="1"/>
  <c r="AB60"/>
  <c r="Y53"/>
  <c r="Y57" s="1"/>
  <c r="O53"/>
  <c r="O61" s="1"/>
  <c r="O55"/>
  <c r="O63" s="1"/>
  <c r="X56"/>
  <c r="X60" s="1"/>
  <c r="AB59"/>
  <c r="K60"/>
  <c r="K64" s="1"/>
  <c r="M56"/>
  <c r="G61"/>
  <c r="D61" s="1"/>
  <c r="G57"/>
  <c r="D57" s="1"/>
  <c r="G55"/>
  <c r="L53"/>
  <c r="D53"/>
  <c r="J57"/>
  <c r="J61" s="1"/>
  <c r="N64"/>
  <c r="N60"/>
  <c r="O60"/>
  <c r="O64"/>
  <c r="P56"/>
  <c r="K53"/>
  <c r="Q53" s="1"/>
  <c r="K55"/>
  <c r="U60"/>
  <c r="J55"/>
  <c r="O59"/>
  <c r="AB53"/>
  <c r="AB61" s="1"/>
  <c r="J54"/>
  <c r="N54"/>
  <c r="X55"/>
  <c r="X59" s="1"/>
  <c r="AB55"/>
  <c r="J56"/>
  <c r="S57"/>
  <c r="AB58"/>
  <c r="AB64" s="1"/>
  <c r="AB54"/>
  <c r="AB62" s="1"/>
  <c r="A41"/>
  <c r="A47" s="1"/>
  <c r="K54"/>
  <c r="O54"/>
  <c r="AC53"/>
  <c r="AC57"/>
  <c r="N57" l="1"/>
  <c r="G56"/>
  <c r="G60" s="1"/>
  <c r="D60" s="1"/>
  <c r="D54"/>
  <c r="L62"/>
  <c r="G62"/>
  <c r="D62" s="1"/>
  <c r="N59"/>
  <c r="G58"/>
  <c r="D58" s="1"/>
  <c r="O57"/>
  <c r="P55"/>
  <c r="P59" s="1"/>
  <c r="P53"/>
  <c r="P61" s="1"/>
  <c r="C47"/>
  <c r="D47"/>
  <c r="P64"/>
  <c r="P60"/>
  <c r="L57"/>
  <c r="L61"/>
  <c r="M64"/>
  <c r="M60"/>
  <c r="K58"/>
  <c r="K62" s="1"/>
  <c r="M54"/>
  <c r="J58"/>
  <c r="J62" s="1"/>
  <c r="Q54"/>
  <c r="J59"/>
  <c r="J63" s="1"/>
  <c r="Q55"/>
  <c r="M53"/>
  <c r="T53" s="1"/>
  <c r="K57"/>
  <c r="K61" s="1"/>
  <c r="G59"/>
  <c r="D59" s="1"/>
  <c r="G63"/>
  <c r="D63" s="1"/>
  <c r="L55"/>
  <c r="D55"/>
  <c r="O62"/>
  <c r="P54"/>
  <c r="O58"/>
  <c r="J60"/>
  <c r="J64" s="1"/>
  <c r="Q56"/>
  <c r="N58"/>
  <c r="N62"/>
  <c r="M55"/>
  <c r="K59"/>
  <c r="K63" s="1"/>
  <c r="Q61"/>
  <c r="Q57"/>
  <c r="AC60"/>
  <c r="AC54"/>
  <c r="AC55"/>
  <c r="AC58"/>
  <c r="AC59"/>
  <c r="L56" l="1"/>
  <c r="L64" s="1"/>
  <c r="G64"/>
  <c r="D64" s="1"/>
  <c r="D56"/>
  <c r="C48"/>
  <c r="D48"/>
  <c r="P63"/>
  <c r="R53"/>
  <c r="R61" s="1"/>
  <c r="P57"/>
  <c r="T57"/>
  <c r="U53"/>
  <c r="T61"/>
  <c r="W61" s="1"/>
  <c r="W53"/>
  <c r="P62"/>
  <c r="P58"/>
  <c r="Q58"/>
  <c r="R54"/>
  <c r="Q62"/>
  <c r="T55"/>
  <c r="W55" s="1"/>
  <c r="L63"/>
  <c r="L59"/>
  <c r="M63"/>
  <c r="M59"/>
  <c r="S55"/>
  <c r="Q63"/>
  <c r="Q59"/>
  <c r="M58"/>
  <c r="M62"/>
  <c r="T54"/>
  <c r="Q64"/>
  <c r="S56"/>
  <c r="Q60"/>
  <c r="M61"/>
  <c r="M57"/>
  <c r="AC56"/>
  <c r="L60" l="1"/>
  <c r="T56"/>
  <c r="W56" s="1"/>
  <c r="W60" s="1"/>
  <c r="R57"/>
  <c r="X53"/>
  <c r="X57" s="1"/>
  <c r="Z55"/>
  <c r="Z59" s="1"/>
  <c r="W59"/>
  <c r="AA55"/>
  <c r="AA59" s="1"/>
  <c r="R58"/>
  <c r="R62"/>
  <c r="S60"/>
  <c r="S62"/>
  <c r="Z61"/>
  <c r="AA61"/>
  <c r="U61"/>
  <c r="U63" s="1"/>
  <c r="U57"/>
  <c r="S59"/>
  <c r="S61"/>
  <c r="R63"/>
  <c r="T62"/>
  <c r="W62" s="1"/>
  <c r="U54"/>
  <c r="X54" s="1"/>
  <c r="T58"/>
  <c r="V55"/>
  <c r="Y55" s="1"/>
  <c r="Y59" s="1"/>
  <c r="T63"/>
  <c r="W63" s="1"/>
  <c r="T59"/>
  <c r="Z53"/>
  <c r="Z57" s="1"/>
  <c r="W57"/>
  <c r="AA53"/>
  <c r="AA57" s="1"/>
  <c r="W54"/>
  <c r="V56" l="1"/>
  <c r="V62" s="1"/>
  <c r="V64" s="1"/>
  <c r="AA56"/>
  <c r="AA60" s="1"/>
  <c r="Z56"/>
  <c r="Z60" s="1"/>
  <c r="T60"/>
  <c r="T64"/>
  <c r="W64" s="1"/>
  <c r="AA64" s="1"/>
  <c r="C41"/>
  <c r="X61"/>
  <c r="S63"/>
  <c r="U58"/>
  <c r="U62"/>
  <c r="U64" s="1"/>
  <c r="X63"/>
  <c r="Z63"/>
  <c r="AA63"/>
  <c r="S64"/>
  <c r="X58"/>
  <c r="C42"/>
  <c r="AA54"/>
  <c r="AA58" s="1"/>
  <c r="Z54"/>
  <c r="Z58" s="1"/>
  <c r="W58"/>
  <c r="V59"/>
  <c r="V61"/>
  <c r="V63" s="1"/>
  <c r="AA62"/>
  <c r="Z62"/>
  <c r="R64"/>
  <c r="Y56" l="1"/>
  <c r="Y60" s="1"/>
  <c r="V60"/>
  <c r="Z64"/>
  <c r="X62"/>
  <c r="X64"/>
  <c r="Y64"/>
  <c r="Y62"/>
  <c r="Y61"/>
  <c r="Y63"/>
  <c r="G10" i="6" l="1"/>
  <c r="F10"/>
  <c r="H10" l="1"/>
  <c r="B7" i="8"/>
  <c r="B5"/>
  <c r="B6"/>
  <c r="B4"/>
  <c r="C7"/>
  <c r="E16" i="6"/>
  <c r="I10" l="1"/>
  <c r="J10" l="1"/>
  <c r="K10" l="1"/>
  <c r="L10" l="1"/>
  <c r="A9" i="3"/>
  <c r="A10"/>
  <c r="A11"/>
  <c r="A8"/>
  <c r="M10" i="6" l="1"/>
  <c r="N10" l="1"/>
  <c r="D9" i="3"/>
  <c r="H9"/>
  <c r="B9"/>
  <c r="B10"/>
  <c r="D10"/>
  <c r="C9"/>
  <c r="E9"/>
  <c r="B11"/>
  <c r="D11"/>
  <c r="E11"/>
  <c r="H11"/>
  <c r="B8"/>
  <c r="D8"/>
  <c r="H8"/>
  <c r="C11" l="1"/>
  <c r="C10"/>
  <c r="H10"/>
  <c r="C8"/>
  <c r="O10" i="6"/>
  <c r="E8" i="3"/>
  <c r="P10" i="6" l="1"/>
  <c r="E26" i="7"/>
  <c r="E10" i="3" s="1"/>
  <c r="Q10" i="6" l="1"/>
  <c r="C9"/>
  <c r="E11" s="1"/>
  <c r="E20" s="1"/>
  <c r="E37" l="1"/>
  <c r="E49" s="1"/>
  <c r="R10"/>
  <c r="C35"/>
  <c r="E36"/>
  <c r="E48" s="1"/>
  <c r="F11"/>
  <c r="F20" s="1"/>
  <c r="E12"/>
  <c r="B4" i="2"/>
  <c r="B5"/>
  <c r="B6"/>
  <c r="B3"/>
  <c r="F37" i="6" l="1"/>
  <c r="F49" s="1"/>
  <c r="S10"/>
  <c r="F36"/>
  <c r="F48" s="1"/>
  <c r="G11"/>
  <c r="G20" s="1"/>
  <c r="F12"/>
  <c r="C29"/>
  <c r="C25"/>
  <c r="D25" s="1"/>
  <c r="C21"/>
  <c r="B2" i="3"/>
  <c r="G37" i="6" l="1"/>
  <c r="G49" s="1"/>
  <c r="T10"/>
  <c r="G36"/>
  <c r="G48" s="1"/>
  <c r="H11"/>
  <c r="H20" s="1"/>
  <c r="G12"/>
  <c r="G25"/>
  <c r="E25"/>
  <c r="F25"/>
  <c r="H37" l="1"/>
  <c r="H49" s="1"/>
  <c r="U10"/>
  <c r="H36"/>
  <c r="H48" s="1"/>
  <c r="H25"/>
  <c r="I11"/>
  <c r="I20" s="1"/>
  <c r="H12"/>
  <c r="I37" l="1"/>
  <c r="I49" s="1"/>
  <c r="V10"/>
  <c r="I36"/>
  <c r="I48" s="1"/>
  <c r="J11"/>
  <c r="J20" s="1"/>
  <c r="I12"/>
  <c r="I25"/>
  <c r="J37" l="1"/>
  <c r="J49" s="1"/>
  <c r="W10"/>
  <c r="J36"/>
  <c r="J48" s="1"/>
  <c r="K11"/>
  <c r="K20" s="1"/>
  <c r="J12"/>
  <c r="J25"/>
  <c r="K37" l="1"/>
  <c r="K49" s="1"/>
  <c r="X10"/>
  <c r="K36"/>
  <c r="K48" s="1"/>
  <c r="L11"/>
  <c r="L20" s="1"/>
  <c r="K12"/>
  <c r="K25"/>
  <c r="L37" l="1"/>
  <c r="L49" s="1"/>
  <c r="L36"/>
  <c r="L48" s="1"/>
  <c r="M11"/>
  <c r="M20" s="1"/>
  <c r="L12"/>
  <c r="L25"/>
  <c r="M37" l="1"/>
  <c r="M49" s="1"/>
  <c r="M36"/>
  <c r="M48" s="1"/>
  <c r="N11"/>
  <c r="N20" s="1"/>
  <c r="M12"/>
  <c r="M25"/>
  <c r="N37" l="1"/>
  <c r="N49" s="1"/>
  <c r="N36"/>
  <c r="N48" s="1"/>
  <c r="O11"/>
  <c r="O20" s="1"/>
  <c r="N12"/>
  <c r="N25"/>
  <c r="O37" l="1"/>
  <c r="O49" s="1"/>
  <c r="O36"/>
  <c r="O48" s="1"/>
  <c r="P11"/>
  <c r="P20" s="1"/>
  <c r="O12"/>
  <c r="O25"/>
  <c r="P37" l="1"/>
  <c r="P49" s="1"/>
  <c r="P36"/>
  <c r="P48" s="1"/>
  <c r="Q11"/>
  <c r="Q20" s="1"/>
  <c r="P12"/>
  <c r="P25"/>
  <c r="Q37" l="1"/>
  <c r="Q49" s="1"/>
  <c r="Q36"/>
  <c r="Q48" s="1"/>
  <c r="R11"/>
  <c r="R20" s="1"/>
  <c r="Q12"/>
  <c r="Q25"/>
  <c r="R37" l="1"/>
  <c r="R49" s="1"/>
  <c r="R36"/>
  <c r="R48" s="1"/>
  <c r="S11"/>
  <c r="S20" s="1"/>
  <c r="R12"/>
  <c r="R25"/>
  <c r="S37" l="1"/>
  <c r="S49" s="1"/>
  <c r="S36"/>
  <c r="S48" s="1"/>
  <c r="T11"/>
  <c r="T20" s="1"/>
  <c r="S12"/>
  <c r="S25"/>
  <c r="T37" l="1"/>
  <c r="T49" s="1"/>
  <c r="T36"/>
  <c r="T48" s="1"/>
  <c r="U11"/>
  <c r="U20" s="1"/>
  <c r="T12"/>
  <c r="T25"/>
  <c r="U37" l="1"/>
  <c r="U49" s="1"/>
  <c r="U36"/>
  <c r="U48" s="1"/>
  <c r="V11"/>
  <c r="V20" s="1"/>
  <c r="U12"/>
  <c r="U25"/>
  <c r="V37" l="1"/>
  <c r="V49" s="1"/>
  <c r="V36"/>
  <c r="V48" s="1"/>
  <c r="W11"/>
  <c r="W20" s="1"/>
  <c r="V12"/>
  <c r="V25"/>
  <c r="W37" l="1"/>
  <c r="W49" s="1"/>
  <c r="W36"/>
  <c r="W48" s="1"/>
  <c r="X11"/>
  <c r="X20" s="1"/>
  <c r="W12"/>
  <c r="W25"/>
  <c r="X37" l="1"/>
  <c r="X49" s="1"/>
  <c r="X36"/>
  <c r="X48" s="1"/>
  <c r="X12"/>
  <c r="X25"/>
  <c r="E85" l="1"/>
  <c r="E86" s="1"/>
  <c r="F85" l="1"/>
  <c r="F86" s="1"/>
  <c r="G85" l="1"/>
  <c r="G86" s="1"/>
  <c r="H85" l="1"/>
  <c r="H86" s="1"/>
  <c r="I85" l="1"/>
  <c r="I86" s="1"/>
  <c r="J85" l="1"/>
  <c r="J86" s="1"/>
  <c r="K85" l="1"/>
  <c r="K86" s="1"/>
  <c r="L85" l="1"/>
  <c r="L86" s="1"/>
  <c r="M85" l="1"/>
  <c r="M86" s="1"/>
  <c r="N85" l="1"/>
  <c r="N86" s="1"/>
  <c r="O85" l="1"/>
  <c r="O86" s="1"/>
  <c r="P85" l="1"/>
  <c r="P86" s="1"/>
  <c r="Q85" l="1"/>
  <c r="Q86" s="1"/>
  <c r="R85" l="1"/>
  <c r="R86" s="1"/>
  <c r="S85" l="1"/>
  <c r="S86" s="1"/>
  <c r="T85" l="1"/>
  <c r="T86" s="1"/>
  <c r="U85" l="1"/>
  <c r="U86" s="1"/>
  <c r="V85" l="1"/>
  <c r="V86" s="1"/>
  <c r="W85" l="1"/>
  <c r="W86" s="1"/>
  <c r="X85" l="1"/>
  <c r="X86" s="1"/>
  <c r="F13" l="1"/>
  <c r="G13"/>
  <c r="H13"/>
  <c r="I13"/>
  <c r="J13"/>
  <c r="J14" s="1"/>
  <c r="K13"/>
  <c r="L13"/>
  <c r="M13"/>
  <c r="N13"/>
  <c r="N14" s="1"/>
  <c r="O13"/>
  <c r="P13"/>
  <c r="Q13"/>
  <c r="R13"/>
  <c r="R14" s="1"/>
  <c r="S13"/>
  <c r="T13"/>
  <c r="U13"/>
  <c r="V13"/>
  <c r="V14" s="1"/>
  <c r="W13"/>
  <c r="X13"/>
  <c r="E13"/>
  <c r="W14" l="1"/>
  <c r="S14"/>
  <c r="O14"/>
  <c r="K14"/>
  <c r="G14"/>
  <c r="F14"/>
  <c r="F16" s="1"/>
  <c r="X14"/>
  <c r="P14"/>
  <c r="H14"/>
  <c r="T14"/>
  <c r="L14"/>
  <c r="U14"/>
  <c r="Q14"/>
  <c r="M14"/>
  <c r="I14"/>
  <c r="G16" l="1"/>
  <c r="H16" s="1"/>
  <c r="I16" s="1"/>
  <c r="J16" s="1"/>
  <c r="K16" s="1"/>
  <c r="L16" s="1"/>
  <c r="M16" s="1"/>
  <c r="N16" s="1"/>
  <c r="O16" s="1"/>
  <c r="P16" s="1"/>
  <c r="Q16" s="1"/>
  <c r="R16" s="1"/>
  <c r="S16" s="1"/>
  <c r="T16" s="1"/>
  <c r="U16" s="1"/>
  <c r="V16" s="1"/>
  <c r="W16" s="1"/>
  <c r="X16" s="1"/>
  <c r="Y16" s="1"/>
  <c r="A22" l="1"/>
  <c r="E22" s="1"/>
  <c r="H22" l="1"/>
  <c r="H26" s="1"/>
  <c r="H30" s="1"/>
  <c r="Q22"/>
  <c r="AA17"/>
  <c r="Y39" s="1"/>
  <c r="AE4" i="11" s="1"/>
  <c r="O22" i="6"/>
  <c r="O26" s="1"/>
  <c r="O30" s="1"/>
  <c r="X22"/>
  <c r="X26" s="1"/>
  <c r="X30" s="1"/>
  <c r="X38" s="1"/>
  <c r="P22"/>
  <c r="P26" s="1"/>
  <c r="P30" s="1"/>
  <c r="U22"/>
  <c r="U26" s="1"/>
  <c r="U30" s="1"/>
  <c r="V22"/>
  <c r="V26" s="1"/>
  <c r="V30" s="1"/>
  <c r="J22"/>
  <c r="F22"/>
  <c r="F26" s="1"/>
  <c r="F30" s="1"/>
  <c r="L22"/>
  <c r="L26" s="1"/>
  <c r="L30" s="1"/>
  <c r="R22"/>
  <c r="M22"/>
  <c r="T22"/>
  <c r="T26" s="1"/>
  <c r="T30" s="1"/>
  <c r="K22"/>
  <c r="L23" s="1"/>
  <c r="I22"/>
  <c r="G22"/>
  <c r="H23" s="1"/>
  <c r="W22"/>
  <c r="S22"/>
  <c r="S26" s="1"/>
  <c r="S30" s="1"/>
  <c r="N22"/>
  <c r="N26" s="1"/>
  <c r="N30" s="1"/>
  <c r="AA16"/>
  <c r="K26"/>
  <c r="K30" s="1"/>
  <c r="E26"/>
  <c r="E30" s="1"/>
  <c r="R23" l="1"/>
  <c r="AA18"/>
  <c r="M23"/>
  <c r="K23"/>
  <c r="V23"/>
  <c r="Q26"/>
  <c r="Q30" s="1"/>
  <c r="Q38" s="1"/>
  <c r="Q23"/>
  <c r="S23"/>
  <c r="X23"/>
  <c r="F23"/>
  <c r="W26"/>
  <c r="W30" s="1"/>
  <c r="W38" s="1"/>
  <c r="G23"/>
  <c r="Y38"/>
  <c r="Y71" s="1"/>
  <c r="T23"/>
  <c r="J26"/>
  <c r="J30" s="1"/>
  <c r="J39" s="1"/>
  <c r="P4" i="11" s="1"/>
  <c r="W23" i="6"/>
  <c r="X39"/>
  <c r="AD4" i="11" s="1"/>
  <c r="M26" i="6"/>
  <c r="M30" s="1"/>
  <c r="M38" s="1"/>
  <c r="P23"/>
  <c r="G26"/>
  <c r="G30" s="1"/>
  <c r="G38" s="1"/>
  <c r="U23"/>
  <c r="J23"/>
  <c r="I23"/>
  <c r="N23"/>
  <c r="O23"/>
  <c r="I26"/>
  <c r="I30" s="1"/>
  <c r="I38" s="1"/>
  <c r="R26"/>
  <c r="R30" s="1"/>
  <c r="R38" s="1"/>
  <c r="O38"/>
  <c r="O39"/>
  <c r="U4" i="11" s="1"/>
  <c r="AD3"/>
  <c r="X78" i="6"/>
  <c r="E39"/>
  <c r="E38"/>
  <c r="N39"/>
  <c r="T4" i="11" s="1"/>
  <c r="N38" i="6"/>
  <c r="L39"/>
  <c r="R4" i="11" s="1"/>
  <c r="L38" i="6"/>
  <c r="F38"/>
  <c r="F39"/>
  <c r="L4" i="11" s="1"/>
  <c r="T38" i="6"/>
  <c r="T39"/>
  <c r="Z4" i="11" s="1"/>
  <c r="P38" i="6"/>
  <c r="P39"/>
  <c r="V4" i="11" s="1"/>
  <c r="V38" i="6"/>
  <c r="V39"/>
  <c r="AB4" i="11" s="1"/>
  <c r="H38" i="6"/>
  <c r="H39"/>
  <c r="N4" i="11" s="1"/>
  <c r="U38" i="6"/>
  <c r="U39"/>
  <c r="AA4" i="11" s="1"/>
  <c r="Y72" i="6"/>
  <c r="S39"/>
  <c r="Y4" i="11" s="1"/>
  <c r="S38" i="6"/>
  <c r="K39"/>
  <c r="Q4" i="11" s="1"/>
  <c r="K38" i="6"/>
  <c r="Y50" l="1"/>
  <c r="Y87" s="1"/>
  <c r="Y69"/>
  <c r="X77"/>
  <c r="X115" s="1"/>
  <c r="Y68"/>
  <c r="Y58"/>
  <c r="X74"/>
  <c r="X76"/>
  <c r="Q39"/>
  <c r="W4" i="11" s="1"/>
  <c r="X70" i="6"/>
  <c r="X64"/>
  <c r="X68"/>
  <c r="X59"/>
  <c r="Y67"/>
  <c r="Y61"/>
  <c r="X55"/>
  <c r="X44"/>
  <c r="X71"/>
  <c r="X108" s="1"/>
  <c r="X67"/>
  <c r="X51"/>
  <c r="Y76"/>
  <c r="Y78"/>
  <c r="X61"/>
  <c r="X58"/>
  <c r="X52"/>
  <c r="X53"/>
  <c r="W39"/>
  <c r="AC4" i="11" s="1"/>
  <c r="X54" i="6"/>
  <c r="X92" s="1"/>
  <c r="J38"/>
  <c r="P3" i="11" s="1"/>
  <c r="Y56" i="6"/>
  <c r="Y55"/>
  <c r="Y79"/>
  <c r="Y51"/>
  <c r="AE3" i="11"/>
  <c r="X57" i="6"/>
  <c r="X69"/>
  <c r="X106" s="1"/>
  <c r="X42"/>
  <c r="X73"/>
  <c r="X62"/>
  <c r="X99" s="1"/>
  <c r="X63"/>
  <c r="X81"/>
  <c r="X65"/>
  <c r="Y77"/>
  <c r="Y81"/>
  <c r="Y59"/>
  <c r="Y52"/>
  <c r="X80"/>
  <c r="X60"/>
  <c r="X72"/>
  <c r="X66"/>
  <c r="X50"/>
  <c r="X87" s="1"/>
  <c r="X75"/>
  <c r="X112" s="1"/>
  <c r="X56"/>
  <c r="X79"/>
  <c r="X116" s="1"/>
  <c r="Y66"/>
  <c r="Y65"/>
  <c r="Y42"/>
  <c r="Y54"/>
  <c r="Y63"/>
  <c r="Y53"/>
  <c r="Y74"/>
  <c r="Y75"/>
  <c r="G39"/>
  <c r="M4" i="11" s="1"/>
  <c r="Y60" i="6"/>
  <c r="Y44"/>
  <c r="Y80"/>
  <c r="Y64"/>
  <c r="Y62"/>
  <c r="Y57"/>
  <c r="Y70"/>
  <c r="Y108" s="1"/>
  <c r="Y73"/>
  <c r="Y110" s="1"/>
  <c r="M39"/>
  <c r="S4" i="11" s="1"/>
  <c r="R39" i="6"/>
  <c r="R81" s="1"/>
  <c r="I39"/>
  <c r="O4" i="11" s="1"/>
  <c r="Y109" i="6"/>
  <c r="W3" i="11"/>
  <c r="Q64" i="6"/>
  <c r="Q58"/>
  <c r="Q57"/>
  <c r="Q76"/>
  <c r="Q44"/>
  <c r="Q59"/>
  <c r="Q96" s="1"/>
  <c r="Q77"/>
  <c r="Q55"/>
  <c r="K3" i="11"/>
  <c r="E62" i="6"/>
  <c r="E73"/>
  <c r="E69"/>
  <c r="E60"/>
  <c r="E68"/>
  <c r="E67"/>
  <c r="E50"/>
  <c r="E87" s="1"/>
  <c r="E80"/>
  <c r="E71"/>
  <c r="E66"/>
  <c r="E65"/>
  <c r="E54"/>
  <c r="E81"/>
  <c r="E77"/>
  <c r="E74"/>
  <c r="E55"/>
  <c r="E92" s="1"/>
  <c r="E64"/>
  <c r="E51"/>
  <c r="E72"/>
  <c r="E78"/>
  <c r="E79"/>
  <c r="E44"/>
  <c r="E57"/>
  <c r="E76"/>
  <c r="E56"/>
  <c r="E53"/>
  <c r="E70"/>
  <c r="E107" s="1"/>
  <c r="E42"/>
  <c r="E63"/>
  <c r="E100" s="1"/>
  <c r="E59"/>
  <c r="E61"/>
  <c r="E52"/>
  <c r="E58"/>
  <c r="E75"/>
  <c r="O3" i="11"/>
  <c r="I66" i="6"/>
  <c r="Y3" i="11"/>
  <c r="S64" i="6"/>
  <c r="S53"/>
  <c r="S68"/>
  <c r="S58"/>
  <c r="S79"/>
  <c r="S72"/>
  <c r="S52"/>
  <c r="S62"/>
  <c r="S66"/>
  <c r="S56"/>
  <c r="S81"/>
  <c r="S59"/>
  <c r="S96" s="1"/>
  <c r="S61"/>
  <c r="S63"/>
  <c r="S50"/>
  <c r="S87" s="1"/>
  <c r="S70"/>
  <c r="S76"/>
  <c r="S57"/>
  <c r="S94" s="1"/>
  <c r="S60"/>
  <c r="S80"/>
  <c r="S65"/>
  <c r="S102" s="1"/>
  <c r="S44"/>
  <c r="S54"/>
  <c r="S67"/>
  <c r="S78"/>
  <c r="S71"/>
  <c r="S73"/>
  <c r="S55"/>
  <c r="S74"/>
  <c r="S77"/>
  <c r="S75"/>
  <c r="S42"/>
  <c r="S69"/>
  <c r="S51"/>
  <c r="S3" i="11"/>
  <c r="AA3"/>
  <c r="U57" i="6"/>
  <c r="U78"/>
  <c r="U73"/>
  <c r="U58"/>
  <c r="U69"/>
  <c r="U80"/>
  <c r="U77"/>
  <c r="U51"/>
  <c r="U75"/>
  <c r="U44"/>
  <c r="U59"/>
  <c r="U63"/>
  <c r="U61"/>
  <c r="U56"/>
  <c r="U54"/>
  <c r="U55"/>
  <c r="U66"/>
  <c r="U68"/>
  <c r="U67"/>
  <c r="U64"/>
  <c r="U101" s="1"/>
  <c r="U65"/>
  <c r="U74"/>
  <c r="U60"/>
  <c r="U97" s="1"/>
  <c r="U81"/>
  <c r="U79"/>
  <c r="U62"/>
  <c r="U42"/>
  <c r="U71"/>
  <c r="U52"/>
  <c r="U53"/>
  <c r="U72"/>
  <c r="U50"/>
  <c r="U87" s="1"/>
  <c r="U76"/>
  <c r="U113" s="1"/>
  <c r="U70"/>
  <c r="AB3" i="11"/>
  <c r="V73" i="6"/>
  <c r="V75"/>
  <c r="V78"/>
  <c r="V44"/>
  <c r="V77"/>
  <c r="V80"/>
  <c r="V81"/>
  <c r="V52"/>
  <c r="V79"/>
  <c r="V72"/>
  <c r="V67"/>
  <c r="V68"/>
  <c r="V61"/>
  <c r="V50"/>
  <c r="V87" s="1"/>
  <c r="V59"/>
  <c r="V60"/>
  <c r="V71"/>
  <c r="V57"/>
  <c r="V76"/>
  <c r="V53"/>
  <c r="V90" s="1"/>
  <c r="V63"/>
  <c r="V51"/>
  <c r="V88" s="1"/>
  <c r="V74"/>
  <c r="V58"/>
  <c r="V65"/>
  <c r="V69"/>
  <c r="V55"/>
  <c r="V62"/>
  <c r="V70"/>
  <c r="V42"/>
  <c r="V64"/>
  <c r="V56"/>
  <c r="V66"/>
  <c r="V103" s="1"/>
  <c r="V54"/>
  <c r="Z3" i="11"/>
  <c r="T63" i="6"/>
  <c r="T76"/>
  <c r="T62"/>
  <c r="T53"/>
  <c r="T61"/>
  <c r="T52"/>
  <c r="T60"/>
  <c r="T71"/>
  <c r="T67"/>
  <c r="T51"/>
  <c r="T59"/>
  <c r="T72"/>
  <c r="T109" s="1"/>
  <c r="T65"/>
  <c r="T55"/>
  <c r="T58"/>
  <c r="T50"/>
  <c r="T87" s="1"/>
  <c r="T69"/>
  <c r="T68"/>
  <c r="T57"/>
  <c r="T66"/>
  <c r="T77"/>
  <c r="T70"/>
  <c r="T74"/>
  <c r="T44"/>
  <c r="T54"/>
  <c r="T73"/>
  <c r="T42"/>
  <c r="T79"/>
  <c r="T81"/>
  <c r="T75"/>
  <c r="T56"/>
  <c r="T78"/>
  <c r="T80"/>
  <c r="T64"/>
  <c r="R3" i="11"/>
  <c r="L67" i="6"/>
  <c r="L68"/>
  <c r="L66"/>
  <c r="L63"/>
  <c r="L64"/>
  <c r="L78"/>
  <c r="L54"/>
  <c r="L80"/>
  <c r="L74"/>
  <c r="L65"/>
  <c r="L79"/>
  <c r="L51"/>
  <c r="L56"/>
  <c r="L75"/>
  <c r="L76"/>
  <c r="L50"/>
  <c r="L87" s="1"/>
  <c r="L77"/>
  <c r="L70"/>
  <c r="L57"/>
  <c r="L59"/>
  <c r="L81"/>
  <c r="L72"/>
  <c r="L62"/>
  <c r="L61"/>
  <c r="L42"/>
  <c r="L55"/>
  <c r="L71"/>
  <c r="L69"/>
  <c r="L53"/>
  <c r="L73"/>
  <c r="L110" s="1"/>
  <c r="L44"/>
  <c r="L60"/>
  <c r="L97" s="1"/>
  <c r="L52"/>
  <c r="L58"/>
  <c r="T3" i="11"/>
  <c r="N77" i="6"/>
  <c r="N64"/>
  <c r="N79"/>
  <c r="N73"/>
  <c r="N53"/>
  <c r="N76"/>
  <c r="N62"/>
  <c r="N65"/>
  <c r="N71"/>
  <c r="N44"/>
  <c r="N78"/>
  <c r="N59"/>
  <c r="N81"/>
  <c r="N72"/>
  <c r="N69"/>
  <c r="N67"/>
  <c r="N58"/>
  <c r="N55"/>
  <c r="N54"/>
  <c r="N61"/>
  <c r="N50"/>
  <c r="N87" s="1"/>
  <c r="N80"/>
  <c r="N42"/>
  <c r="N75"/>
  <c r="N68"/>
  <c r="N60"/>
  <c r="N56"/>
  <c r="N74"/>
  <c r="N111" s="1"/>
  <c r="N63"/>
  <c r="N57"/>
  <c r="N70"/>
  <c r="N107" s="1"/>
  <c r="N52"/>
  <c r="N66"/>
  <c r="N51"/>
  <c r="X3" i="11"/>
  <c r="Y106" i="6"/>
  <c r="X111"/>
  <c r="U3" i="11"/>
  <c r="O81" i="6"/>
  <c r="O51"/>
  <c r="O70"/>
  <c r="O67"/>
  <c r="O63"/>
  <c r="O76"/>
  <c r="O65"/>
  <c r="O80"/>
  <c r="O77"/>
  <c r="O79"/>
  <c r="O42"/>
  <c r="O75"/>
  <c r="O44"/>
  <c r="O60"/>
  <c r="O56"/>
  <c r="O62"/>
  <c r="O66"/>
  <c r="O71"/>
  <c r="O52"/>
  <c r="O61"/>
  <c r="O54"/>
  <c r="O74"/>
  <c r="O59"/>
  <c r="O78"/>
  <c r="O73"/>
  <c r="O55"/>
  <c r="O69"/>
  <c r="O58"/>
  <c r="O50"/>
  <c r="O87" s="1"/>
  <c r="O57"/>
  <c r="O53"/>
  <c r="O90" s="1"/>
  <c r="O68"/>
  <c r="O105" s="1"/>
  <c r="O72"/>
  <c r="O64"/>
  <c r="K80"/>
  <c r="Q3" i="11"/>
  <c r="K68" i="6"/>
  <c r="K72"/>
  <c r="K81"/>
  <c r="K64"/>
  <c r="K50"/>
  <c r="K87" s="1"/>
  <c r="K59"/>
  <c r="K60"/>
  <c r="K77"/>
  <c r="K52"/>
  <c r="K67"/>
  <c r="K76"/>
  <c r="K53"/>
  <c r="K79"/>
  <c r="K65"/>
  <c r="K54"/>
  <c r="K73"/>
  <c r="K55"/>
  <c r="K56"/>
  <c r="K71"/>
  <c r="K58"/>
  <c r="K69"/>
  <c r="K106" s="1"/>
  <c r="K63"/>
  <c r="K44"/>
  <c r="K61"/>
  <c r="K51"/>
  <c r="K88" s="1"/>
  <c r="K75"/>
  <c r="K78"/>
  <c r="K57"/>
  <c r="K66"/>
  <c r="K74"/>
  <c r="K42"/>
  <c r="K70"/>
  <c r="K62"/>
  <c r="M3" i="11"/>
  <c r="G74" i="6"/>
  <c r="N3" i="11"/>
  <c r="H63" i="6"/>
  <c r="H79"/>
  <c r="H78"/>
  <c r="H52"/>
  <c r="H54"/>
  <c r="H42"/>
  <c r="H69"/>
  <c r="H65"/>
  <c r="H72"/>
  <c r="H64"/>
  <c r="H68"/>
  <c r="H59"/>
  <c r="H51"/>
  <c r="H80"/>
  <c r="H117" s="1"/>
  <c r="H77"/>
  <c r="H61"/>
  <c r="H62"/>
  <c r="H70"/>
  <c r="H56"/>
  <c r="H44"/>
  <c r="H75"/>
  <c r="H53"/>
  <c r="H73"/>
  <c r="H57"/>
  <c r="H66"/>
  <c r="H55"/>
  <c r="H76"/>
  <c r="H81"/>
  <c r="H74"/>
  <c r="H58"/>
  <c r="H71"/>
  <c r="H50"/>
  <c r="H87" s="1"/>
  <c r="H67"/>
  <c r="H104" s="1"/>
  <c r="H60"/>
  <c r="V3" i="11"/>
  <c r="P79" i="6"/>
  <c r="P61"/>
  <c r="P71"/>
  <c r="P64"/>
  <c r="P66"/>
  <c r="P55"/>
  <c r="P70"/>
  <c r="P53"/>
  <c r="P57"/>
  <c r="P73"/>
  <c r="P42"/>
  <c r="P65"/>
  <c r="P44"/>
  <c r="P50"/>
  <c r="P87" s="1"/>
  <c r="P75"/>
  <c r="P58"/>
  <c r="P67"/>
  <c r="P104" s="1"/>
  <c r="P68"/>
  <c r="P60"/>
  <c r="P80"/>
  <c r="P72"/>
  <c r="P62"/>
  <c r="P99" s="1"/>
  <c r="P63"/>
  <c r="P54"/>
  <c r="P91" s="1"/>
  <c r="P76"/>
  <c r="P77"/>
  <c r="P78"/>
  <c r="P52"/>
  <c r="P69"/>
  <c r="P56"/>
  <c r="P93" s="1"/>
  <c r="P74"/>
  <c r="P81"/>
  <c r="P118" s="1"/>
  <c r="P51"/>
  <c r="P59"/>
  <c r="L3" i="11"/>
  <c r="F53" i="6"/>
  <c r="F71"/>
  <c r="F80"/>
  <c r="F64"/>
  <c r="F44"/>
  <c r="F50"/>
  <c r="F87" s="1"/>
  <c r="F58"/>
  <c r="F75"/>
  <c r="F65"/>
  <c r="F70"/>
  <c r="F68"/>
  <c r="F59"/>
  <c r="F69"/>
  <c r="F52"/>
  <c r="F62"/>
  <c r="F56"/>
  <c r="F79"/>
  <c r="F42"/>
  <c r="F74"/>
  <c r="F81"/>
  <c r="F51"/>
  <c r="F55"/>
  <c r="F63"/>
  <c r="F100" s="1"/>
  <c r="F72"/>
  <c r="F60"/>
  <c r="F57"/>
  <c r="F67"/>
  <c r="F73"/>
  <c r="F110" s="1"/>
  <c r="F66"/>
  <c r="F103" s="1"/>
  <c r="F76"/>
  <c r="F78"/>
  <c r="F54"/>
  <c r="F77"/>
  <c r="F61"/>
  <c r="AC3" i="11"/>
  <c r="K4"/>
  <c r="Y107" i="6"/>
  <c r="X103"/>
  <c r="I55" l="1"/>
  <c r="Y95"/>
  <c r="Y96"/>
  <c r="Y88"/>
  <c r="J61"/>
  <c r="J98" s="1"/>
  <c r="Q81"/>
  <c r="Q67"/>
  <c r="Q72"/>
  <c r="Q42"/>
  <c r="X114"/>
  <c r="Q56"/>
  <c r="Q66"/>
  <c r="Q61"/>
  <c r="Q54"/>
  <c r="Q73"/>
  <c r="Y105"/>
  <c r="X105"/>
  <c r="I42"/>
  <c r="M53"/>
  <c r="P102"/>
  <c r="Q74"/>
  <c r="Q111" s="1"/>
  <c r="Q75"/>
  <c r="Q68"/>
  <c r="Q51"/>
  <c r="Q60"/>
  <c r="Q97" s="1"/>
  <c r="Q65"/>
  <c r="Q63"/>
  <c r="Q69"/>
  <c r="J58"/>
  <c r="Q78"/>
  <c r="Q53"/>
  <c r="Q71"/>
  <c r="Q79"/>
  <c r="Q52"/>
  <c r="Q50"/>
  <c r="Q87" s="1"/>
  <c r="Q70"/>
  <c r="Q80"/>
  <c r="Q117" s="1"/>
  <c r="Q62"/>
  <c r="G71"/>
  <c r="X98"/>
  <c r="X104"/>
  <c r="X102"/>
  <c r="W42"/>
  <c r="Y98"/>
  <c r="W73"/>
  <c r="G69"/>
  <c r="I51"/>
  <c r="I64"/>
  <c r="I57"/>
  <c r="I77"/>
  <c r="X101"/>
  <c r="X96"/>
  <c r="I54"/>
  <c r="I92" s="1"/>
  <c r="I71"/>
  <c r="X109"/>
  <c r="Y114"/>
  <c r="J79"/>
  <c r="R50"/>
  <c r="R87" s="1"/>
  <c r="Y113"/>
  <c r="Y89"/>
  <c r="X89"/>
  <c r="J53"/>
  <c r="M77"/>
  <c r="X95"/>
  <c r="J63"/>
  <c r="J57"/>
  <c r="R55"/>
  <c r="J80"/>
  <c r="J56"/>
  <c r="J71"/>
  <c r="J50"/>
  <c r="J87" s="1"/>
  <c r="R64"/>
  <c r="I69"/>
  <c r="I59"/>
  <c r="I81"/>
  <c r="I60"/>
  <c r="Y104"/>
  <c r="Y115"/>
  <c r="J75"/>
  <c r="J54"/>
  <c r="X90"/>
  <c r="AA38"/>
  <c r="J68"/>
  <c r="J74"/>
  <c r="J44"/>
  <c r="J51"/>
  <c r="J76"/>
  <c r="J113" s="1"/>
  <c r="R69"/>
  <c r="I79"/>
  <c r="I44"/>
  <c r="I58"/>
  <c r="I68"/>
  <c r="I74"/>
  <c r="Y118"/>
  <c r="Y116"/>
  <c r="J77"/>
  <c r="J42"/>
  <c r="J59"/>
  <c r="J55"/>
  <c r="J78"/>
  <c r="J115" s="1"/>
  <c r="J66"/>
  <c r="J73"/>
  <c r="J67"/>
  <c r="J81"/>
  <c r="J118" s="1"/>
  <c r="R52"/>
  <c r="R65"/>
  <c r="X91"/>
  <c r="M60"/>
  <c r="M76"/>
  <c r="X97"/>
  <c r="X118"/>
  <c r="M63"/>
  <c r="M57"/>
  <c r="J65"/>
  <c r="J60"/>
  <c r="J69"/>
  <c r="J72"/>
  <c r="J52"/>
  <c r="J89" s="1"/>
  <c r="J62"/>
  <c r="J70"/>
  <c r="J107" s="1"/>
  <c r="J64"/>
  <c r="J101" s="1"/>
  <c r="X113"/>
  <c r="R72"/>
  <c r="R53"/>
  <c r="M74"/>
  <c r="M52"/>
  <c r="M90" s="1"/>
  <c r="Y112"/>
  <c r="W71"/>
  <c r="G78"/>
  <c r="Y101"/>
  <c r="W61"/>
  <c r="G80"/>
  <c r="Y102"/>
  <c r="W63"/>
  <c r="W70"/>
  <c r="G70"/>
  <c r="G51"/>
  <c r="X107"/>
  <c r="M59"/>
  <c r="M81"/>
  <c r="M44"/>
  <c r="M54"/>
  <c r="M91" s="1"/>
  <c r="W79"/>
  <c r="W56"/>
  <c r="W80"/>
  <c r="G42"/>
  <c r="G56"/>
  <c r="M72"/>
  <c r="M66"/>
  <c r="M62"/>
  <c r="M56"/>
  <c r="M73"/>
  <c r="W78"/>
  <c r="W60"/>
  <c r="W52"/>
  <c r="W58"/>
  <c r="G68"/>
  <c r="G65"/>
  <c r="G50"/>
  <c r="G87" s="1"/>
  <c r="G73"/>
  <c r="G52"/>
  <c r="G89" s="1"/>
  <c r="X88"/>
  <c r="Y100"/>
  <c r="W65"/>
  <c r="W54"/>
  <c r="W64"/>
  <c r="W101" s="1"/>
  <c r="W77"/>
  <c r="W44"/>
  <c r="W62"/>
  <c r="W72"/>
  <c r="W67"/>
  <c r="G53"/>
  <c r="G77"/>
  <c r="G81"/>
  <c r="G55"/>
  <c r="G63"/>
  <c r="G54"/>
  <c r="G62"/>
  <c r="G72"/>
  <c r="M65"/>
  <c r="M70"/>
  <c r="M75"/>
  <c r="M42"/>
  <c r="M55"/>
  <c r="M50"/>
  <c r="M87" s="1"/>
  <c r="M68"/>
  <c r="M58"/>
  <c r="M51"/>
  <c r="X100"/>
  <c r="Y111"/>
  <c r="X94"/>
  <c r="W66"/>
  <c r="W81"/>
  <c r="W118" s="1"/>
  <c r="W53"/>
  <c r="W69"/>
  <c r="W55"/>
  <c r="G66"/>
  <c r="G59"/>
  <c r="G67"/>
  <c r="G61"/>
  <c r="AA39"/>
  <c r="W68"/>
  <c r="W50"/>
  <c r="W87" s="1"/>
  <c r="W75"/>
  <c r="W59"/>
  <c r="W51"/>
  <c r="W76"/>
  <c r="W57"/>
  <c r="W94" s="1"/>
  <c r="W74"/>
  <c r="W111" s="1"/>
  <c r="G64"/>
  <c r="G76"/>
  <c r="G44"/>
  <c r="G60"/>
  <c r="G79"/>
  <c r="G75"/>
  <c r="G112" s="1"/>
  <c r="G57"/>
  <c r="G58"/>
  <c r="M69"/>
  <c r="M106" s="1"/>
  <c r="M78"/>
  <c r="M115" s="1"/>
  <c r="M64"/>
  <c r="M101" s="1"/>
  <c r="M80"/>
  <c r="M71"/>
  <c r="M61"/>
  <c r="M67"/>
  <c r="M79"/>
  <c r="Y117"/>
  <c r="Y92"/>
  <c r="Y93"/>
  <c r="R71"/>
  <c r="K118"/>
  <c r="R58"/>
  <c r="R51"/>
  <c r="R59"/>
  <c r="R42"/>
  <c r="R62"/>
  <c r="R70"/>
  <c r="R107" s="1"/>
  <c r="X93"/>
  <c r="X4" i="11"/>
  <c r="R56" i="6"/>
  <c r="R93" s="1"/>
  <c r="R57"/>
  <c r="R54"/>
  <c r="R61"/>
  <c r="R73"/>
  <c r="R110" s="1"/>
  <c r="R63"/>
  <c r="R68"/>
  <c r="R44"/>
  <c r="R67"/>
  <c r="I67"/>
  <c r="I104" s="1"/>
  <c r="I75"/>
  <c r="I76"/>
  <c r="I114" s="1"/>
  <c r="I72"/>
  <c r="I61"/>
  <c r="I98" s="1"/>
  <c r="I70"/>
  <c r="I63"/>
  <c r="I53"/>
  <c r="X117"/>
  <c r="R77"/>
  <c r="R74"/>
  <c r="X110"/>
  <c r="R76"/>
  <c r="R75"/>
  <c r="R78"/>
  <c r="R60"/>
  <c r="R66"/>
  <c r="R79"/>
  <c r="R80"/>
  <c r="R118" s="1"/>
  <c r="I65"/>
  <c r="I103" s="1"/>
  <c r="I80"/>
  <c r="I62"/>
  <c r="I78"/>
  <c r="I115" s="1"/>
  <c r="I56"/>
  <c r="I50"/>
  <c r="I87" s="1"/>
  <c r="I73"/>
  <c r="I111" s="1"/>
  <c r="I52"/>
  <c r="Y97"/>
  <c r="Y90"/>
  <c r="Y94"/>
  <c r="Y103"/>
  <c r="Y99"/>
  <c r="Y91"/>
  <c r="F113"/>
  <c r="F94"/>
  <c r="P113"/>
  <c r="P109"/>
  <c r="H118"/>
  <c r="H102"/>
  <c r="G109"/>
  <c r="K99"/>
  <c r="K92"/>
  <c r="O91"/>
  <c r="O103"/>
  <c r="N103"/>
  <c r="N100"/>
  <c r="L106"/>
  <c r="U104"/>
  <c r="S106"/>
  <c r="S111"/>
  <c r="Q92"/>
  <c r="F115"/>
  <c r="F104"/>
  <c r="P96"/>
  <c r="H111"/>
  <c r="K111"/>
  <c r="K102"/>
  <c r="N97"/>
  <c r="L114"/>
  <c r="L104"/>
  <c r="T110"/>
  <c r="V116"/>
  <c r="U118"/>
  <c r="S108"/>
  <c r="S100"/>
  <c r="E95"/>
  <c r="Q88"/>
  <c r="Q100"/>
  <c r="F111"/>
  <c r="F99"/>
  <c r="F95"/>
  <c r="P114"/>
  <c r="P105"/>
  <c r="P110"/>
  <c r="P98"/>
  <c r="H103"/>
  <c r="H99"/>
  <c r="H91"/>
  <c r="K93"/>
  <c r="K109"/>
  <c r="O101"/>
  <c r="O94"/>
  <c r="O92"/>
  <c r="O111"/>
  <c r="O108"/>
  <c r="O97"/>
  <c r="N88"/>
  <c r="N94"/>
  <c r="N117"/>
  <c r="N92"/>
  <c r="N109"/>
  <c r="N101"/>
  <c r="L89"/>
  <c r="L118"/>
  <c r="L93"/>
  <c r="L111"/>
  <c r="L101"/>
  <c r="T101"/>
  <c r="T112"/>
  <c r="T107"/>
  <c r="T105"/>
  <c r="T92"/>
  <c r="V107"/>
  <c r="V100"/>
  <c r="V98"/>
  <c r="U92"/>
  <c r="U95"/>
  <c r="S88"/>
  <c r="S114"/>
  <c r="E93"/>
  <c r="E116"/>
  <c r="E118"/>
  <c r="E105"/>
  <c r="Q105"/>
  <c r="Q102"/>
  <c r="Q114"/>
  <c r="F114"/>
  <c r="F97"/>
  <c r="F88"/>
  <c r="F102"/>
  <c r="F90"/>
  <c r="P89"/>
  <c r="P117"/>
  <c r="P95"/>
  <c r="P101"/>
  <c r="H108"/>
  <c r="H93"/>
  <c r="K107"/>
  <c r="K98"/>
  <c r="K90"/>
  <c r="K114"/>
  <c r="O115"/>
  <c r="N96"/>
  <c r="L108"/>
  <c r="L99"/>
  <c r="L113"/>
  <c r="L116"/>
  <c r="L103"/>
  <c r="T115"/>
  <c r="T103"/>
  <c r="V92"/>
  <c r="V113"/>
  <c r="V96"/>
  <c r="V118"/>
  <c r="U107"/>
  <c r="U90"/>
  <c r="U99"/>
  <c r="U111"/>
  <c r="U105"/>
  <c r="U115"/>
  <c r="S92"/>
  <c r="S104"/>
  <c r="S117"/>
  <c r="S99"/>
  <c r="E98"/>
  <c r="E111"/>
  <c r="Q115"/>
  <c r="U117"/>
  <c r="F92"/>
  <c r="P116"/>
  <c r="H98"/>
  <c r="H96"/>
  <c r="N108"/>
  <c r="L96"/>
  <c r="T91"/>
  <c r="T98"/>
  <c r="T100"/>
  <c r="V95"/>
  <c r="V89"/>
  <c r="U114"/>
  <c r="S113"/>
  <c r="S98"/>
  <c r="E89"/>
  <c r="E113"/>
  <c r="E115"/>
  <c r="E91"/>
  <c r="E97"/>
  <c r="Q104"/>
  <c r="F117"/>
  <c r="P92"/>
  <c r="H88"/>
  <c r="H109"/>
  <c r="K100"/>
  <c r="K104"/>
  <c r="K96"/>
  <c r="O116"/>
  <c r="O113"/>
  <c r="O88"/>
  <c r="N113"/>
  <c r="T88"/>
  <c r="V102"/>
  <c r="V114"/>
  <c r="V110"/>
  <c r="U108"/>
  <c r="U100"/>
  <c r="S93"/>
  <c r="S90"/>
  <c r="E108"/>
  <c r="E99"/>
  <c r="F105"/>
  <c r="H112"/>
  <c r="H100"/>
  <c r="K112"/>
  <c r="L90"/>
  <c r="T89"/>
  <c r="T113"/>
  <c r="V108"/>
  <c r="U88"/>
  <c r="S109"/>
  <c r="E101"/>
  <c r="F91"/>
  <c r="F109"/>
  <c r="F118"/>
  <c r="F93"/>
  <c r="F96"/>
  <c r="F112"/>
  <c r="F101"/>
  <c r="P111"/>
  <c r="P115"/>
  <c r="P100"/>
  <c r="P97"/>
  <c r="P112"/>
  <c r="P107"/>
  <c r="P108"/>
  <c r="H97"/>
  <c r="H95"/>
  <c r="H92"/>
  <c r="H90"/>
  <c r="H107"/>
  <c r="H101"/>
  <c r="H116"/>
  <c r="G111"/>
  <c r="K115"/>
  <c r="K108"/>
  <c r="K91"/>
  <c r="K113"/>
  <c r="K97"/>
  <c r="O106"/>
  <c r="O96"/>
  <c r="O89"/>
  <c r="O93"/>
  <c r="O102"/>
  <c r="O107"/>
  <c r="N93"/>
  <c r="N91"/>
  <c r="N106"/>
  <c r="N115"/>
  <c r="N99"/>
  <c r="N116"/>
  <c r="L95"/>
  <c r="L92"/>
  <c r="L109"/>
  <c r="L107"/>
  <c r="L112"/>
  <c r="L102"/>
  <c r="L115"/>
  <c r="L105"/>
  <c r="T93"/>
  <c r="T111"/>
  <c r="T94"/>
  <c r="T95"/>
  <c r="T96"/>
  <c r="T97"/>
  <c r="T99"/>
  <c r="V91"/>
  <c r="V106"/>
  <c r="V94"/>
  <c r="V109"/>
  <c r="V117"/>
  <c r="V112"/>
  <c r="U89"/>
  <c r="U116"/>
  <c r="U102"/>
  <c r="U103"/>
  <c r="U98"/>
  <c r="U112"/>
  <c r="U106"/>
  <c r="U94"/>
  <c r="S112"/>
  <c r="S110"/>
  <c r="S91"/>
  <c r="S97"/>
  <c r="S118"/>
  <c r="S89"/>
  <c r="S105"/>
  <c r="E112"/>
  <c r="E96"/>
  <c r="E90"/>
  <c r="E88"/>
  <c r="E114"/>
  <c r="E103"/>
  <c r="E104"/>
  <c r="E110"/>
  <c r="Q93"/>
  <c r="Q103"/>
  <c r="Q94"/>
  <c r="Q91"/>
  <c r="Q101"/>
  <c r="Q110"/>
  <c r="O99"/>
  <c r="O98"/>
  <c r="O118"/>
  <c r="O117"/>
  <c r="F116"/>
  <c r="F106"/>
  <c r="P90"/>
  <c r="H113"/>
  <c r="H110"/>
  <c r="H114"/>
  <c r="H105"/>
  <c r="H106"/>
  <c r="H115"/>
  <c r="K94"/>
  <c r="K95"/>
  <c r="K110"/>
  <c r="K101"/>
  <c r="O95"/>
  <c r="O112"/>
  <c r="O104"/>
  <c r="N89"/>
  <c r="N112"/>
  <c r="N98"/>
  <c r="N104"/>
  <c r="N102"/>
  <c r="N110"/>
  <c r="L94"/>
  <c r="L91"/>
  <c r="T116"/>
  <c r="T108"/>
  <c r="T90"/>
  <c r="V101"/>
  <c r="V111"/>
  <c r="V104"/>
  <c r="V115"/>
  <c r="U93"/>
  <c r="S107"/>
  <c r="S95"/>
  <c r="I109"/>
  <c r="E94"/>
  <c r="E109"/>
  <c r="E102"/>
  <c r="E106"/>
  <c r="Q89"/>
  <c r="Q107"/>
  <c r="K117"/>
  <c r="K116"/>
  <c r="F98"/>
  <c r="F89"/>
  <c r="F107"/>
  <c r="F108"/>
  <c r="P88"/>
  <c r="P106"/>
  <c r="P94"/>
  <c r="P103"/>
  <c r="H94"/>
  <c r="H89"/>
  <c r="K103"/>
  <c r="K89"/>
  <c r="K105"/>
  <c r="O109"/>
  <c r="O110"/>
  <c r="O114"/>
  <c r="O100"/>
  <c r="N105"/>
  <c r="N95"/>
  <c r="N118"/>
  <c r="N90"/>
  <c r="N114"/>
  <c r="L98"/>
  <c r="L88"/>
  <c r="L117"/>
  <c r="L100"/>
  <c r="T117"/>
  <c r="T118"/>
  <c r="T114"/>
  <c r="T106"/>
  <c r="T102"/>
  <c r="T104"/>
  <c r="V93"/>
  <c r="V99"/>
  <c r="V97"/>
  <c r="V105"/>
  <c r="U109"/>
  <c r="U91"/>
  <c r="U96"/>
  <c r="U110"/>
  <c r="S115"/>
  <c r="S103"/>
  <c r="S116"/>
  <c r="S101"/>
  <c r="E117"/>
  <c r="Q113"/>
  <c r="Q95"/>
  <c r="Q98" l="1"/>
  <c r="J95"/>
  <c r="Q99"/>
  <c r="I94"/>
  <c r="J99"/>
  <c r="Q112"/>
  <c r="Q118"/>
  <c r="I91"/>
  <c r="I102"/>
  <c r="Q106"/>
  <c r="Q116"/>
  <c r="I95"/>
  <c r="I97"/>
  <c r="M102"/>
  <c r="W95"/>
  <c r="Q108"/>
  <c r="Q109"/>
  <c r="R95"/>
  <c r="W113"/>
  <c r="W114"/>
  <c r="M93"/>
  <c r="M96"/>
  <c r="W107"/>
  <c r="J92"/>
  <c r="J105"/>
  <c r="Q90"/>
  <c r="R92"/>
  <c r="R109"/>
  <c r="M103"/>
  <c r="I106"/>
  <c r="G93"/>
  <c r="I96"/>
  <c r="I93"/>
  <c r="M110"/>
  <c r="G108"/>
  <c r="I90"/>
  <c r="I101"/>
  <c r="W89"/>
  <c r="W105"/>
  <c r="W90"/>
  <c r="W98"/>
  <c r="R103"/>
  <c r="J110"/>
  <c r="J97"/>
  <c r="J88"/>
  <c r="J90"/>
  <c r="J111"/>
  <c r="J91"/>
  <c r="R102"/>
  <c r="I118"/>
  <c r="R104"/>
  <c r="R100"/>
  <c r="R94"/>
  <c r="G94"/>
  <c r="W104"/>
  <c r="G110"/>
  <c r="W108"/>
  <c r="J106"/>
  <c r="J114"/>
  <c r="I108"/>
  <c r="AA44"/>
  <c r="W117"/>
  <c r="G88"/>
  <c r="J109"/>
  <c r="M94"/>
  <c r="M114"/>
  <c r="R89"/>
  <c r="J104"/>
  <c r="J93"/>
  <c r="J100"/>
  <c r="G115"/>
  <c r="M95"/>
  <c r="J94"/>
  <c r="J96"/>
  <c r="R88"/>
  <c r="M97"/>
  <c r="J117"/>
  <c r="J112"/>
  <c r="J103"/>
  <c r="M104"/>
  <c r="M89"/>
  <c r="M92"/>
  <c r="G90"/>
  <c r="W93"/>
  <c r="R90"/>
  <c r="J108"/>
  <c r="W96"/>
  <c r="J116"/>
  <c r="G107"/>
  <c r="M111"/>
  <c r="M98"/>
  <c r="W103"/>
  <c r="R101"/>
  <c r="M88"/>
  <c r="R111"/>
  <c r="R98"/>
  <c r="M109"/>
  <c r="G116"/>
  <c r="G101"/>
  <c r="G96"/>
  <c r="M105"/>
  <c r="M113"/>
  <c r="G99"/>
  <c r="G118"/>
  <c r="W109"/>
  <c r="X120"/>
  <c r="G102"/>
  <c r="M100"/>
  <c r="C10"/>
  <c r="J102"/>
  <c r="I89"/>
  <c r="I100"/>
  <c r="G117"/>
  <c r="AA42"/>
  <c r="M99"/>
  <c r="H120"/>
  <c r="P120"/>
  <c r="W106"/>
  <c r="W110"/>
  <c r="W88"/>
  <c r="M108"/>
  <c r="M112"/>
  <c r="I110"/>
  <c r="R116"/>
  <c r="R112"/>
  <c r="R114"/>
  <c r="I113"/>
  <c r="R105"/>
  <c r="R97"/>
  <c r="M116"/>
  <c r="G95"/>
  <c r="G98"/>
  <c r="G103"/>
  <c r="M107"/>
  <c r="G91"/>
  <c r="G114"/>
  <c r="W100"/>
  <c r="W92"/>
  <c r="G105"/>
  <c r="W115"/>
  <c r="K120"/>
  <c r="O120"/>
  <c r="M117"/>
  <c r="W91"/>
  <c r="M118"/>
  <c r="U120"/>
  <c r="S120"/>
  <c r="W99"/>
  <c r="I117"/>
  <c r="G104"/>
  <c r="W97"/>
  <c r="B42"/>
  <c r="G106"/>
  <c r="W116"/>
  <c r="T120"/>
  <c r="F120"/>
  <c r="N120"/>
  <c r="G97"/>
  <c r="Y121"/>
  <c r="R115"/>
  <c r="G113"/>
  <c r="G92"/>
  <c r="L120"/>
  <c r="Q120"/>
  <c r="V120"/>
  <c r="I88"/>
  <c r="I99"/>
  <c r="W112"/>
  <c r="G100"/>
  <c r="W102"/>
  <c r="R96"/>
  <c r="R108"/>
  <c r="R117"/>
  <c r="I112"/>
  <c r="R91"/>
  <c r="R99"/>
  <c r="I107"/>
  <c r="I116"/>
  <c r="R106"/>
  <c r="I105"/>
  <c r="R113"/>
  <c r="E120"/>
  <c r="E121" s="1"/>
  <c r="J120" l="1"/>
  <c r="F121"/>
  <c r="G120"/>
  <c r="M120"/>
  <c r="R120"/>
  <c r="W120"/>
  <c r="I120"/>
  <c r="G121" l="1"/>
  <c r="H121" s="1"/>
  <c r="I121" s="1"/>
  <c r="J121" s="1"/>
  <c r="K121" s="1"/>
  <c r="L121" s="1"/>
  <c r="M121" s="1"/>
  <c r="N121" s="1"/>
  <c r="O121" s="1"/>
  <c r="P121" s="1"/>
  <c r="Q121" s="1"/>
  <c r="R121" s="1"/>
  <c r="S121" s="1"/>
  <c r="T121" s="1"/>
  <c r="U121" s="1"/>
  <c r="V121" s="1"/>
  <c r="W121" s="1"/>
  <c r="X121"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16" authorId="0">
      <text>
        <r>
          <rPr>
            <b/>
            <sz val="9"/>
            <color indexed="81"/>
            <rFont val="Tahoma"/>
            <family val="2"/>
          </rPr>
          <t>Kevin Smit:</t>
        </r>
        <r>
          <rPr>
            <sz val="9"/>
            <color indexed="81"/>
            <rFont val="Tahoma"/>
            <family val="2"/>
          </rPr>
          <t xml:space="preserve">
From CBSA. </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8"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8"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7"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7"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E24" authorId="1">
      <text>
        <r>
          <rPr>
            <b/>
            <sz val="9"/>
            <color indexed="81"/>
            <rFont val="Tahoma"/>
            <family val="2"/>
          </rPr>
          <t>Kevin Smit:</t>
        </r>
        <r>
          <rPr>
            <sz val="9"/>
            <color indexed="81"/>
            <rFont val="Tahoma"/>
            <family val="2"/>
          </rPr>
          <t xml:space="preserve">
Assume a 50/50 split between licensed and non-licensed</t>
        </r>
      </text>
    </comment>
  </commentList>
</comments>
</file>

<file path=xl/comments5.xml><?xml version="1.0" encoding="utf-8"?>
<comments xmlns="http://schemas.openxmlformats.org/spreadsheetml/2006/main">
  <authors>
    <author>Charlie Grist</author>
    <author>Staff member</author>
  </authors>
  <commentList>
    <comment ref="K10" authorId="0">
      <text>
        <r>
          <rPr>
            <b/>
            <sz val="8"/>
            <color indexed="81"/>
            <rFont val="Tahoma"/>
            <family val="2"/>
          </rPr>
          <t>Charlie Grist:</t>
        </r>
        <r>
          <rPr>
            <sz val="8"/>
            <color indexed="81"/>
            <rFont val="Tahoma"/>
            <family val="2"/>
          </rPr>
          <t xml:space="preserve">
Measure Opportunity</t>
        </r>
      </text>
    </comment>
    <comment ref="N10" authorId="0">
      <text>
        <r>
          <rPr>
            <b/>
            <sz val="8"/>
            <color indexed="81"/>
            <rFont val="Tahoma"/>
            <family val="2"/>
          </rPr>
          <t>Charlie Grist:</t>
        </r>
        <r>
          <rPr>
            <sz val="8"/>
            <color indexed="81"/>
            <rFont val="Tahoma"/>
            <family val="2"/>
          </rPr>
          <t xml:space="preserve">
Note that formula for weight is diferent for cooliing versus heating and ventilation components
</t>
        </r>
      </text>
    </comment>
    <comment ref="Z10" authorId="1">
      <text>
        <r>
          <rPr>
            <b/>
            <sz val="8"/>
            <color indexed="81"/>
            <rFont val="Tahoma"/>
            <family val="2"/>
          </rPr>
          <t>Staff member:</t>
        </r>
        <r>
          <rPr>
            <sz val="8"/>
            <color indexed="81"/>
            <rFont val="Tahoma"/>
            <family val="2"/>
          </rPr>
          <t xml:space="preserve">
Assume units convert to cooling as per new buildings</t>
        </r>
      </text>
    </comment>
  </commentList>
</comments>
</file>

<file path=xl/sharedStrings.xml><?xml version="1.0" encoding="utf-8"?>
<sst xmlns="http://schemas.openxmlformats.org/spreadsheetml/2006/main" count="1075" uniqueCount="567">
  <si>
    <t>Item</t>
  </si>
  <si>
    <t>Methods &amp; Sources</t>
  </si>
  <si>
    <t>Note</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</si>
  <si>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</si>
  <si>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</si>
  <si>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</si>
  <si>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</si>
  <si>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</si>
  <si>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</si>
  <si>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</si>
  <si>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</si>
  <si>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</si>
  <si>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</si>
  <si>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</si>
  <si>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</si>
  <si>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</si>
  <si>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</si>
  <si>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</si>
  <si>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</si>
  <si>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</si>
  <si>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</si>
  <si>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</si>
  <si>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</si>
  <si>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</si>
  <si>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</si>
  <si>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</si>
  <si>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</si>
  <si>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</si>
  <si>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</si>
  <si>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</si>
  <si>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</si>
  <si>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</si>
  <si>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</si>
  <si>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</si>
  <si>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</si>
  <si>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</si>
  <si>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</si>
  <si>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</si>
  <si>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</si>
  <si>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</si>
  <si>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</si>
  <si>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 Measure Name</t>
  </si>
  <si>
    <t>Category weighted for MeasEquipment</t>
  </si>
  <si>
    <t>Category Weighted for Weighting by Btype</t>
  </si>
  <si>
    <t>Option</t>
  </si>
  <si>
    <t>Spce Heat</t>
  </si>
  <si>
    <t>Savings End Use</t>
  </si>
  <si>
    <t>End Use Savinsg</t>
  </si>
  <si>
    <t>BType</t>
  </si>
  <si>
    <t>MOPP</t>
  </si>
  <si>
    <t>STOCK</t>
  </si>
  <si>
    <t>Weight for fuel measure density end use by Btype</t>
  </si>
  <si>
    <t>RAW Savings (kWh/yr.)</t>
  </si>
  <si>
    <t>RAW Capital Cost ($)</t>
  </si>
  <si>
    <t>REGIONAL WEIGHT (% of Stock)</t>
  </si>
  <si>
    <t>FLOOR AREA IN ROOF TOPS</t>
  </si>
  <si>
    <t>MEASURE DENSITY</t>
  </si>
  <si>
    <t>ECONOMIZER</t>
  </si>
  <si>
    <t>ELEC HEAT</t>
  </si>
  <si>
    <t>GAS HEAT</t>
  </si>
  <si>
    <t>HEAT PUMP HEAT</t>
  </si>
  <si>
    <t>COOLING SATURATION</t>
  </si>
  <si>
    <t>COOLING STOCK</t>
  </si>
  <si>
    <t>RAW ANNUAL GAS (therms)</t>
  </si>
  <si>
    <t>Fuel Weight</t>
  </si>
  <si>
    <t>Measure Map</t>
  </si>
  <si>
    <t xml:space="preserve">Description </t>
  </si>
  <si>
    <t>Date Done</t>
  </si>
  <si>
    <t>Who</t>
  </si>
  <si>
    <t>Result</t>
  </si>
  <si>
    <t>Pre-Rinse Spray Valve</t>
  </si>
  <si>
    <t>Direct installation of reduced flow pre-rinse spray valves in commercial kitchens with hot water heated with an electric or gas water heater.</t>
  </si>
  <si>
    <t>Baseline</t>
  </si>
  <si>
    <t>4 years per RTF</t>
  </si>
  <si>
    <t>Calibrated engineering estimates with a Pre-condition baseline.  Measure cost and savings from RTF workbook.  Savings has two components:  site energy savings and water/wastewater  savings</t>
  </si>
  <si>
    <t>on-site savings</t>
  </si>
  <si>
    <t>ResDHW</t>
  </si>
  <si>
    <t>water and wastewater savings</t>
  </si>
  <si>
    <t>FLAT</t>
  </si>
  <si>
    <t>Units Methodology</t>
  </si>
  <si>
    <t>Measure Bundle</t>
  </si>
  <si>
    <t>Report Year</t>
  </si>
  <si>
    <t>UNITS FOR EXISTING STOCK</t>
  </si>
  <si>
    <t>MAX</t>
  </si>
  <si>
    <t>Growth Rate</t>
  </si>
  <si>
    <t>APPLY MEASURE APPLICABILITY, TURNOVER RATE AND ACHIEVABLE PENETRATION RATE FOR MAX ANNUAL RATE</t>
  </si>
  <si>
    <t>Measure Applicability Factor</t>
  </si>
  <si>
    <t>Turnover Rate</t>
  </si>
  <si>
    <t>Non-Building Stock</t>
  </si>
  <si>
    <t>Achievability</t>
  </si>
  <si>
    <t xml:space="preserve">CUMULATIVE MAX BASED ON APPL, TURN &amp; ACHIEV  </t>
  </si>
  <si>
    <t>ANNUAL UNITS IN SUPPLY CURVE</t>
  </si>
  <si>
    <t>SUPPLY CURVE SAVINGS BY BUNDLE</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</si>
  <si>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</si>
  <si>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</si>
  <si>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</si>
  <si>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</si>
  <si>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</si>
  <si>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</si>
  <si>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</si>
  <si>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</si>
  <si>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</si>
  <si>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</si>
  <si>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</si>
  <si>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</si>
  <si>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</si>
  <si>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</si>
  <si>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</si>
  <si>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</si>
  <si>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</si>
  <si>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</si>
  <si>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</si>
  <si>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</si>
  <si>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</si>
  <si>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Total per Year</t>
  </si>
  <si>
    <t>Total Cumulative</t>
  </si>
  <si>
    <t>Count of applicable spray valves</t>
  </si>
  <si>
    <t>Electric</t>
  </si>
  <si>
    <t>Gas</t>
  </si>
  <si>
    <t>Savings</t>
  </si>
  <si>
    <t>Total</t>
  </si>
  <si>
    <t>aMW</t>
  </si>
  <si>
    <t>Need to utilize RTF measure cost and savings data</t>
  </si>
  <si>
    <t>Pre-Rinse Spray Valve_0.81_to_1.0gpm</t>
  </si>
  <si>
    <t>Pre-Rinse Spray Valve_0.61_to_0.8gpm</t>
  </si>
  <si>
    <t>Final Measures for ProCost</t>
  </si>
  <si>
    <t>R</t>
  </si>
  <si>
    <t xml:space="preserve">0.81 to 1.0 gpm
0.61 to 0.80 gpm
</t>
  </si>
  <si>
    <t>Need to figure out current Stock. Last time was 17,000.  Get from CBSA</t>
  </si>
  <si>
    <t>lvlcost</t>
  </si>
  <si>
    <t>segment</t>
  </si>
  <si>
    <t>measure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</si>
  <si>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</si>
  <si>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</si>
  <si>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</si>
  <si>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</si>
  <si>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</si>
  <si>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</si>
  <si>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</si>
  <si>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</si>
  <si>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</si>
  <si>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</si>
  <si>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</si>
  <si>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</si>
  <si>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</si>
  <si>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</si>
  <si>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</si>
  <si>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</si>
  <si>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</si>
  <si>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</si>
  <si>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</si>
  <si>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</si>
  <si>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</si>
  <si>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</si>
  <si>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</si>
  <si>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</si>
  <si>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</si>
  <si>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</si>
  <si>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</si>
  <si>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</si>
  <si>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</si>
  <si>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</si>
  <si>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</si>
  <si>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</si>
  <si>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</si>
  <si>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</si>
  <si>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</si>
  <si>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</si>
  <si>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</si>
  <si>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</si>
  <si>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</si>
  <si>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</si>
  <si>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</si>
  <si>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</si>
  <si>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</si>
  <si>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</si>
  <si>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All</t>
  </si>
  <si>
    <t xml:space="preserve">RTF has developed the baseline </t>
  </si>
  <si>
    <t>Busbar Savings (kWh)</t>
  </si>
  <si>
    <t>RTF Pre Conditions baseline.  Baseline flows are based  on Food Service Technology Center (FSTC) test results from 2013.</t>
  </si>
  <si>
    <t>RTF has a total of 8 measure permutations:  2 savings levels, with and without installation by a plumber, and electric vs gas water heat.  Only use electric heat value</t>
  </si>
  <si>
    <t>6P stock value was 17,000</t>
  </si>
  <si>
    <t>CG</t>
  </si>
  <si>
    <t>KS</t>
  </si>
  <si>
    <t>Use new stock model format</t>
  </si>
  <si>
    <t>Cost inflator 2006 to 2012</t>
  </si>
  <si>
    <t>This page not used for this measure</t>
  </si>
  <si>
    <t>Results were run through ProCost and pasted below</t>
  </si>
  <si>
    <t>Share</t>
  </si>
  <si>
    <t xml:space="preserve">Number * </t>
  </si>
  <si>
    <t>Spray Valves with Electric Heat</t>
  </si>
  <si>
    <t>Spray Valves with Gas Heat</t>
  </si>
  <si>
    <t>Other</t>
  </si>
  <si>
    <t>*Number of spray valves in buildings with &gt;50% of that heat type.</t>
  </si>
  <si>
    <t>If any amount (&gt;0%), the number of electric increase to over 16,000</t>
  </si>
  <si>
    <t>Market data:  From CBSA 2013</t>
  </si>
  <si>
    <t>Vintage</t>
  </si>
  <si>
    <t>Retro</t>
  </si>
  <si>
    <t>Baseline penetration of new measure</t>
  </si>
  <si>
    <t>Total Potential (aMW)</t>
  </si>
  <si>
    <t>C-All-WH-Dwash-All-All-C</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</si>
  <si>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</si>
  <si>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</si>
  <si>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</si>
  <si>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</si>
  <si>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</si>
  <si>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</si>
  <si>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</si>
  <si>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</si>
  <si>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</si>
  <si>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</si>
  <si>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</si>
  <si>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</si>
  <si>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</si>
  <si>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</si>
  <si>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</si>
  <si>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</si>
  <si>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</si>
  <si>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</si>
  <si>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</si>
  <si>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</si>
  <si>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</si>
  <si>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</si>
  <si>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</si>
  <si>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</si>
  <si>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</si>
  <si>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</si>
  <si>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</si>
  <si>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</si>
  <si>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</si>
  <si>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</si>
  <si>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</si>
  <si>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</si>
  <si>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Used average of Licensed vs Unlicensed plumber costs.  Adjusted all costs from 2006 to 2012$</t>
  </si>
  <si>
    <t>Previous</t>
  </si>
  <si>
    <t>Current</t>
  </si>
  <si>
    <t>Notes</t>
  </si>
  <si>
    <t>Reason for change</t>
  </si>
  <si>
    <t>Baseline Flow Rate</t>
  </si>
  <si>
    <t>Baseline flow rate (gpm)</t>
  </si>
  <si>
    <t>Previous: average measured flow rate of PRSVs of all tested by FSTC
Current: average measured flow rate of 1.6 gpm nominal valves measured by PSE before replacement with 0.65 gpm valves.</t>
  </si>
  <si>
    <t>Previous method with updated dataset results in a baseline flow rate of 1.08 gpm.  This is much lower than has been observed by PSE in their direct install program.</t>
  </si>
  <si>
    <t>Measure Flow Rate</t>
  </si>
  <si>
    <t>0.65 gpm</t>
  </si>
  <si>
    <t>average measured flow rate of PRSVs tested by FSTC, within defined range</t>
  </si>
  <si>
    <t>Previous uses lowest flow model as post case.</t>
  </si>
  <si>
    <t>Usage</t>
  </si>
  <si>
    <t>Hours per day</t>
  </si>
  <si>
    <t>Previous: weighted average of median values, by business type in metered studies.  Weighting based on NW program participation.
Current: using average, instead of median values.  Excluding CA data because it appears to be per operating day, but the number of operating days per year is not given.</t>
  </si>
  <si>
    <t xml:space="preserve">Using an average is more appropriate because the dataset is significantly large (N = 55) and the distribution of values is not symmetric about the mean value. </t>
  </si>
  <si>
    <t>Days per year</t>
  </si>
  <si>
    <t>All data being used in the current analysis is the average daily use over all days of the year; the days per year has already been factored into the hours per day value.</t>
  </si>
  <si>
    <t>Water Temperature</t>
  </si>
  <si>
    <t>Mixed Temperature (degF)</t>
  </si>
  <si>
    <t>average observed mixed water temperature in PSE (N = 6,646) and SCL (N = 447) studies, weighted by sample size</t>
  </si>
  <si>
    <t>No change</t>
  </si>
  <si>
    <t>Cold Temperature (degF)</t>
  </si>
  <si>
    <t>average observed in Avista study (N = 39)</t>
  </si>
  <si>
    <t>No reference provided for previous value.</t>
  </si>
  <si>
    <t>Water Energy Intensity and Cost</t>
  </si>
  <si>
    <t>kWh/1000 gallons</t>
  </si>
  <si>
    <t>6th Plan water and wastewater analysis, in Standard Information Workbook</t>
  </si>
  <si>
    <t>values updated to those found in RTF SIW</t>
  </si>
  <si>
    <t>$/1000 gallons, net of embedded electricity energy</t>
  </si>
  <si>
    <t>ProCost analysis in Standard Information Workbook</t>
  </si>
  <si>
    <t>Hot Water Steady State Efficiency</t>
  </si>
  <si>
    <t>DOE Test Procedure (Title 10 CFR 430 - Energy Conservation Program for Consumer Products Appendix E to Subpart B - Uniform Test Procedure for Measuring the Energy Conservation of Water Heaters, effective June 10, 1998)</t>
  </si>
  <si>
    <t>Conversion efficiency was not included in the kWh calculation</t>
  </si>
  <si>
    <t>n/a</t>
  </si>
  <si>
    <t>Single Family 2007 Showerhead Kit Impact Evaluation. SBW Consulting; Seattle City Light. October 2008 (p.21-22)</t>
  </si>
  <si>
    <t>Gas water heating was not considered</t>
  </si>
  <si>
    <t>Conversion Factors for Water Energy Intensity</t>
  </si>
  <si>
    <t>kWh per gallon degF</t>
  </si>
  <si>
    <t>btu per gallon degF</t>
  </si>
  <si>
    <t>therms per gallon degF</t>
  </si>
  <si>
    <t>Lifetime and Removal Rate</t>
  </si>
  <si>
    <t>EUL (years), including removal</t>
  </si>
  <si>
    <t>Professional judgment of RTF staff, based on manufacturer claims (5 years), Rough estimate based on market size and shipment data (2 years), and observed 1 year retention rates (94% and 90%)</t>
  </si>
  <si>
    <t>Measure Cost</t>
  </si>
  <si>
    <t>Installed cost per PRSV, licensed plumber not required</t>
  </si>
  <si>
    <t>Cost estimated from CA program, 2004-2005</t>
  </si>
  <si>
    <t>Installed cost per PRSV, licensed plumber required</t>
  </si>
  <si>
    <t>Incremental cost of 1 hour of labor from licensed plumber (vs. unlicensed installer) added to cost observed in CA program</t>
  </si>
  <si>
    <t>Savings (kWh/year, electric hot water)</t>
  </si>
  <si>
    <t>efficient case = 0.65 gpm</t>
  </si>
  <si>
    <t>Cost Effectiveness (TRC B/C)</t>
  </si>
  <si>
    <t>Current, w/out licensed plumber</t>
  </si>
  <si>
    <t>Current, w/ licensed plumber</t>
  </si>
  <si>
    <t>Applies To</t>
  </si>
  <si>
    <t>Efficient Case</t>
  </si>
  <si>
    <t>Fuel Type</t>
  </si>
  <si>
    <t>Licensed plumber required</t>
  </si>
  <si>
    <t>Pre</t>
  </si>
  <si>
    <t>Post</t>
  </si>
  <si>
    <t xml:space="preserve"> Cold Water Temp
(deg F)</t>
  </si>
  <si>
    <t>Mix Water Temp
(deg F)</t>
  </si>
  <si>
    <t>Delta T
(deg F)</t>
  </si>
  <si>
    <t>Water &amp; Wastewater</t>
  </si>
  <si>
    <t>Water &amp; Sewer Cost Savings per year</t>
  </si>
  <si>
    <t>Capital cost (2006$)</t>
  </si>
  <si>
    <t>TRC B/C</t>
  </si>
  <si>
    <t>Flow Rate 
(gpm)</t>
  </si>
  <si>
    <t>Hours of Use per Day</t>
  </si>
  <si>
    <t>Gallons per year</t>
  </si>
  <si>
    <t>kWh per year</t>
  </si>
  <si>
    <t>therms per year</t>
  </si>
  <si>
    <t>kWh/year</t>
  </si>
  <si>
    <t>Regionwide</t>
  </si>
  <si>
    <t>Existing valve</t>
  </si>
  <si>
    <t>No license requirement</t>
  </si>
  <si>
    <t>added for 7th Plan</t>
  </si>
  <si>
    <t>Any</t>
  </si>
  <si>
    <t>% gas saturation</t>
  </si>
  <si>
    <t xml:space="preserve">C-W-Ref-Vent-All-All-C </t>
  </si>
  <si>
    <t>Units</t>
  </si>
  <si>
    <t xml:space="preserve">Annual Achievable </t>
  </si>
  <si>
    <t>6 Going on 7 Data</t>
  </si>
  <si>
    <t>Unit Savings</t>
  </si>
  <si>
    <t>Nmber of Unis</t>
  </si>
  <si>
    <t>0.81_to_1.00_gpm_Any_No license requirement</t>
  </si>
  <si>
    <t>0.61_to_0.80_gpm_Any_No license requirement</t>
  </si>
  <si>
    <t>0.81_to_1.00_gpm_Any_Licensed plumber required</t>
  </si>
  <si>
    <t>0.61_to_0.80_gpm_Any_Licensed plumber required</t>
  </si>
  <si>
    <t>New 7P Load shapes:</t>
  </si>
  <si>
    <t>RTF Measure Data - Any water heating type</t>
  </si>
  <si>
    <t>Saturation</t>
  </si>
  <si>
    <t>Total Spray Valves independent of fuel type</t>
  </si>
  <si>
    <t xml:space="preserve">Uses RTF measure baseline and savings.  Growth is determined by population growth.  
Measure is for ANY water heat fuel. </t>
  </si>
  <si>
    <t xml:space="preserve">New stock data from CBSA.  </t>
  </si>
  <si>
    <t>26% (From 6 Going on 7 data)</t>
  </si>
  <si>
    <t xml:space="preserve">6P savings were based on Electric only.    </t>
  </si>
  <si>
    <t>7P savings based on Any water heating type.</t>
  </si>
  <si>
    <t>Small Saver Category from RTF</t>
  </si>
  <si>
    <t xml:space="preserve">Costs with and without licensed plumber.  </t>
  </si>
  <si>
    <t xml:space="preserve">RECOMBINE MEASURE BUNDLES INTO SUPPLY CURVE </t>
  </si>
  <si>
    <t>Max</t>
  </si>
  <si>
    <t>SC_Retro</t>
  </si>
  <si>
    <t>Shaped Savings Results; By Category and sorted by TRC BC ratio</t>
  </si>
  <si>
    <t>Savings Allocation by Category and Month for Segments 1</t>
  </si>
  <si>
    <t>Savings Allocation by Category and Month for Segments 2</t>
  </si>
  <si>
    <t>Category</t>
  </si>
  <si>
    <t>Measure</t>
  </si>
  <si>
    <t>Busbar Savings</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</si>
  <si>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</si>
  <si>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</si>
  <si>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</si>
  <si>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</si>
  <si>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</si>
  <si>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</si>
  <si>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</si>
  <si>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TRC Net Levelized Cost (Net of All Benefits) in mills/kWh</t>
  </si>
  <si>
    <t>TRC B/C Ratio</t>
  </si>
  <si>
    <t>Net Electric &amp; Gas System CO2 Avoided (Lifetime Tons)</t>
  </si>
  <si>
    <t>Wholesale KW</t>
  </si>
  <si>
    <t>Jan</t>
  </si>
  <si>
    <t>Feb</t>
  </si>
  <si>
    <t>Mar</t>
  </si>
  <si>
    <t>Apr</t>
  </si>
  <si>
    <t>May</t>
  </si>
  <si>
    <t>Jun</t>
  </si>
  <si>
    <t>Jul</t>
  </si>
  <si>
    <t>Aug</t>
  </si>
  <si>
    <t>Sep</t>
  </si>
  <si>
    <t>Oct</t>
  </si>
  <si>
    <t>Nov</t>
  </si>
  <si>
    <t>Dec</t>
  </si>
  <si>
    <t>ProCost Results</t>
  </si>
  <si>
    <t xml:space="preserve">Version:    </t>
  </si>
  <si>
    <t>ProCost 3.0 - Beta04</t>
  </si>
  <si>
    <t>Run Time:</t>
  </si>
  <si>
    <t>Regurgitation of ProData input parameters which were used for this run</t>
  </si>
  <si>
    <t>Run Parameters</t>
  </si>
  <si>
    <t>Marginal Cost &amp; Conservation Load Shape Parameters</t>
  </si>
  <si>
    <t>Sponsor Parameters</t>
  </si>
  <si>
    <t>Program Parameters</t>
  </si>
  <si>
    <t>Utility System Parameters</t>
  </si>
  <si>
    <t>Run Type</t>
  </si>
  <si>
    <t>Marginal Costs and Savings Shape File</t>
  </si>
  <si>
    <t>6P MidC Final (with carbon)</t>
  </si>
  <si>
    <t>Customer</t>
  </si>
  <si>
    <t>Wholesale Elec</t>
  </si>
  <si>
    <t>Retail Elec</t>
  </si>
  <si>
    <t>Nat Gas</t>
  </si>
  <si>
    <t>Program Life (yrs)</t>
  </si>
  <si>
    <t>Negative B/C Ratios</t>
  </si>
  <si>
    <t>Off</t>
  </si>
  <si>
    <t>Marginal Elec Avoided Cost Input Worksheet</t>
  </si>
  <si>
    <t>7P Mid</t>
  </si>
  <si>
    <t>Conservation Load Shapes</t>
  </si>
  <si>
    <t>Real After-Tax Cost of Capital</t>
  </si>
  <si>
    <t>Program Start Date</t>
  </si>
  <si>
    <t>Bulk System T&amp;D Loss Factor</t>
  </si>
  <si>
    <t>Admin Cost @ Category Level</t>
  </si>
  <si>
    <t>On</t>
  </si>
  <si>
    <t>Elec Savings Shape Input Worksheet</t>
  </si>
  <si>
    <t>GLSShapes</t>
  </si>
  <si>
    <t>6P_Gas_Final</t>
  </si>
  <si>
    <t>Financial Life (years)</t>
  </si>
  <si>
    <t>Present Value Time Zero</t>
  </si>
  <si>
    <t>Bulk System T&amp;D Credit ($/kw-yr)($/dailytherm-yr)</t>
  </si>
  <si>
    <t xml:space="preserve">Repeat Periodic Replacement </t>
  </si>
  <si>
    <t>Marginal Gas Avoided Cost Input Worksheet</t>
  </si>
  <si>
    <t>7P Gas</t>
  </si>
  <si>
    <t>Input Cost Reference Year</t>
  </si>
  <si>
    <t>Bulk System T&amp;D I2R Loss Component (%)</t>
  </si>
  <si>
    <t>N/A</t>
  </si>
  <si>
    <t>Gas Savings Shape Input Worksheet</t>
  </si>
  <si>
    <t xml:space="preserve">Sponsor Share of Initial Capital Cost </t>
  </si>
  <si>
    <t>Real Discount Rate</t>
  </si>
  <si>
    <t>Local System Dist Loss Factor</t>
  </si>
  <si>
    <t>Run Type:</t>
  </si>
  <si>
    <t>Marginal Elec CO2 per kWh Input Worksheet</t>
  </si>
  <si>
    <t>CO2 lbs per kWh .95</t>
  </si>
  <si>
    <t>CO2 lbs per therm</t>
  </si>
  <si>
    <t>Sponsor Share of Annual O&amp;M</t>
  </si>
  <si>
    <t>Capital Real Escalation Rate</t>
  </si>
  <si>
    <t>Local System Dist Credit ($/kw-yr)($/dailytherm-yr)</t>
  </si>
  <si>
    <t>Negative B/C Ratios:</t>
  </si>
  <si>
    <t>False:  (Converts Negative B/C Ratios)</t>
  </si>
  <si>
    <t>Marginal Gas CO2 per therm Input Worksheet</t>
  </si>
  <si>
    <t>Zero Dollars per ton CO2</t>
  </si>
  <si>
    <t>Sponsor Share of Periodic Replacement Cost</t>
  </si>
  <si>
    <t>Admin Cost (as % of Initial Capital Cost)</t>
  </si>
  <si>
    <t>Local System Dist I2R Loss Component (%)</t>
  </si>
  <si>
    <t>Admin Cost / Category Level:</t>
  </si>
  <si>
    <t>True:  Admin Costs added at Category Results</t>
  </si>
  <si>
    <t>Marginal Avoided Cost CO2 Input Worksheet</t>
  </si>
  <si>
    <t>LineLossShapes</t>
  </si>
  <si>
    <t>Sponsor Share of Admin Cost</t>
  </si>
  <si>
    <t>Regional Act Conservation Credit (%)</t>
  </si>
  <si>
    <t>Risk-Mitigation Credit (mills/kWh)(mills/therm) - Retro.</t>
  </si>
  <si>
    <t>Periodic O&amp;M Treatment:</t>
  </si>
  <si>
    <t>True:  (Periodic O&amp;M Repeats over measure life)</t>
  </si>
  <si>
    <t>Line Loss Shape Input Worksheet</t>
  </si>
  <si>
    <t>Last Year of Non-Customer O&amp;M &amp; Period Replacement</t>
  </si>
  <si>
    <t>Report Annual Carbon Saved for Year</t>
  </si>
  <si>
    <t>Risk-Mitigation Credit (mills/kWh)(mills/therm) - Lost Op.</t>
  </si>
  <si>
    <t>Measure Results; Sorted in same order as input</t>
  </si>
  <si>
    <t>Total Results</t>
  </si>
  <si>
    <t>Measure Input Data</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</si>
  <si>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</si>
  <si>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</si>
  <si>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</si>
  <si>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</si>
  <si>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</si>
  <si>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</si>
  <si>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</si>
  <si>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</si>
  <si>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</si>
  <si>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</si>
  <si>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</si>
  <si>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</si>
  <si>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</si>
  <si>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</si>
  <si>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</si>
  <si>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</si>
  <si>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</si>
  <si>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</si>
  <si>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</si>
  <si>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</si>
  <si>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</si>
  <si>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</si>
  <si>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</si>
  <si>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</si>
  <si>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</si>
  <si>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</si>
  <si>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</si>
  <si>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</si>
  <si>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</si>
  <si>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</si>
  <si>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</si>
  <si>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</si>
  <si>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</si>
  <si>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</si>
  <si>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</si>
  <si>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</si>
  <si>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</si>
  <si>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</si>
  <si>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</si>
  <si>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</si>
  <si>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</si>
  <si>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</si>
  <si>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</si>
  <si>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</si>
  <si>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</si>
  <si>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</si>
  <si>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</si>
  <si>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</si>
  <si>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</si>
  <si>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</si>
  <si>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</si>
  <si>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</si>
  <si>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</si>
  <si>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</si>
  <si>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</si>
  <si>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</si>
  <si>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</si>
  <si>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</si>
  <si>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</si>
  <si>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</si>
  <si>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</si>
  <si>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</si>
  <si>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</si>
  <si>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</si>
  <si>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</si>
  <si>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</si>
  <si>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</si>
  <si>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</si>
  <si>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</si>
  <si>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</si>
  <si>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</si>
  <si>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</si>
  <si>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</si>
  <si>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</si>
  <si>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</si>
  <si>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Electric System CO2 Avoided (Lifetime Tons)</t>
  </si>
  <si>
    <t>Gas System CO2 Avoided (Lifetime Tons)</t>
  </si>
  <si>
    <t>Total System CO2 Avoided (Lifetime Tons)</t>
  </si>
  <si>
    <t>Electric System CO2 Avoided (Annual Tons in 2018)</t>
  </si>
  <si>
    <t>Gas System CO2 Avoided (Annual Tons in 2018)</t>
  </si>
  <si>
    <t>Total System CO2 Avoided (Annual Tons in 2018)</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</si>
  <si>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</si>
  <si>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</si>
  <si>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</si>
  <si>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</si>
  <si>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</si>
  <si>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</si>
  <si>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</si>
  <si>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</si>
  <si>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</si>
  <si>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</si>
  <si>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</si>
  <si>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</si>
  <si>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</si>
  <si>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</si>
  <si>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</si>
  <si>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Savings Allocation by Cost Bin and Month for Segments 1</t>
  </si>
  <si>
    <t>Savings Allocation by Cost Bin and Month for Segments 2</t>
  </si>
  <si>
    <t>Totals Basis</t>
  </si>
  <si>
    <t>Busbar Electric Savings in kWh</t>
  </si>
  <si>
    <t>Measures with B/C &gt; 1.00</t>
  </si>
  <si>
    <t>Categories with B/C &gt; 1.00</t>
  </si>
  <si>
    <t>Supply Curve Results:  By TRC Net Levelized Cost - Net of Benefits</t>
  </si>
  <si>
    <t>Block 22: &gt; 200 mills/kWh</t>
  </si>
  <si>
    <t>Ramp Rate</t>
  </si>
  <si>
    <t>Resource Type</t>
  </si>
  <si>
    <t>Measure Category</t>
  </si>
  <si>
    <t>Sector</t>
  </si>
  <si>
    <t>End Use</t>
  </si>
  <si>
    <t>kW per unit</t>
  </si>
  <si>
    <t>kWh per unit</t>
  </si>
  <si>
    <t>TRC Net Levelized Cost (Net of All Benefits)</t>
  </si>
  <si>
    <t>Commercial</t>
  </si>
  <si>
    <t>End-Use:</t>
  </si>
  <si>
    <t>File Versions:</t>
  </si>
  <si>
    <t>v1</t>
  </si>
  <si>
    <t>Initial file posted for review</t>
  </si>
  <si>
    <t>v2</t>
  </si>
  <si>
    <t>Added the forRPM tab</t>
  </si>
  <si>
    <t>Q:\SeventhPlan\Conservation Analysis\Global EE Inputs\MC Files\MC_AND_LOADSHAPE_v3.0_24segment-7P-D9 - NewSegValues.xlsx</t>
  </si>
  <si>
    <t>Retro12Med</t>
  </si>
  <si>
    <t>v3</t>
  </si>
  <si>
    <t>Added High/Low forecast option</t>
  </si>
  <si>
    <t>Pop</t>
  </si>
  <si>
    <t>Population:</t>
  </si>
  <si>
    <t>Stock</t>
  </si>
  <si>
    <t>Thursday, 19 March , 2015 at 9:19 AM</t>
  </si>
</sst>
</file>

<file path=xl/styles.xml><?xml version="1.0" encoding="utf-8"?>
<styleSheet xmlns="http://schemas.openxmlformats.org/spreadsheetml/2006/main">
  <numFmts count="17">
    <numFmt numFmtId="5" formatCode="&quot;$&quot;#,##0_);\(&quot;$&quot;#,##0\)"/>
    <numFmt numFmtId="8" formatCode="&quot;$&quot;#,##0.00_);[Red]\(&quot;$&quot;#,##0.0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quot;$&quot;#,##0.00"/>
    <numFmt numFmtId="170" formatCode="0.000"/>
    <numFmt numFmtId="171" formatCode="_(* #,##0.000_);_(* \(#,##0.000\);_(* &quot;-&quot;??_);_(@_)"/>
    <numFmt numFmtId="172" formatCode="_(* #,##0.0_);_(* \(#,##0.0\);_(* &quot;-&quot;??_);_(@_)"/>
    <numFmt numFmtId="173" formatCode="_(* #,##0.000_);_(* \(#,##0.000\);_(* &quot;-&quot;?_);_(@_)"/>
    <numFmt numFmtId="174" formatCode="0.0;[Red]\-0.0"/>
    <numFmt numFmtId="175" formatCode="\ "/>
    <numFmt numFmtId="176" formatCode="[$-F800]dddd\,\ mmmm\ dd\,\ yyyy"/>
  </numFmts>
  <fonts count="30">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b/>
      <sz val="12"/>
      <name val="Arial"/>
      <family val="2"/>
    </font>
    <font>
      <sz val="10"/>
      <color theme="0"/>
      <name val="Arial"/>
      <family val="2"/>
    </font>
    <font>
      <sz val="9"/>
      <color indexed="81"/>
      <name val="Tahoma"/>
      <family val="2"/>
    </font>
    <font>
      <b/>
      <sz val="9"/>
      <color indexed="81"/>
      <name val="Tahoma"/>
      <family val="2"/>
    </font>
    <font>
      <sz val="10"/>
      <color rgb="FFFF0000"/>
      <name val="Arial"/>
      <family val="2"/>
    </font>
    <font>
      <b/>
      <sz val="11"/>
      <color theme="1"/>
      <name val="Calibri"/>
      <family val="2"/>
      <scheme val="minor"/>
    </font>
    <font>
      <sz val="11"/>
      <color theme="1"/>
      <name val="Calibri"/>
      <family val="2"/>
    </font>
    <font>
      <b/>
      <sz val="11"/>
      <color rgb="FF000000"/>
      <name val="Calibri"/>
      <family val="2"/>
    </font>
    <font>
      <sz val="11"/>
      <color rgb="FF000000"/>
      <name val="Calibri"/>
      <family val="2"/>
    </font>
    <font>
      <b/>
      <sz val="10"/>
      <color theme="1"/>
      <name val="Arial"/>
      <family val="2"/>
    </font>
    <font>
      <sz val="10"/>
      <color theme="1"/>
      <name val="Calibri"/>
      <family val="2"/>
      <scheme val="minor"/>
    </font>
    <font>
      <sz val="10"/>
      <color indexed="9"/>
      <name val="Arial"/>
      <family val="2"/>
    </font>
    <font>
      <sz val="10"/>
      <color indexed="10"/>
      <name val="Arial"/>
      <family val="2"/>
    </font>
  </fonts>
  <fills count="27">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3"/>
        <bgColor indexed="64"/>
      </patternFill>
    </fill>
    <fill>
      <patternFill patternType="solid">
        <fgColor theme="3" tint="-0.499984740745262"/>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C5D9F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4" tint="0.79998168889431442"/>
        <bgColor theme="4" tint="0.79998168889431442"/>
      </patternFill>
    </fill>
    <fill>
      <patternFill patternType="solid">
        <fgColor indexed="57"/>
        <bgColor indexed="64"/>
      </patternFill>
    </fill>
    <fill>
      <patternFill patternType="solid">
        <fgColor indexed="44"/>
        <bgColor indexed="64"/>
      </patternFill>
    </fill>
    <fill>
      <patternFill patternType="solid">
        <fgColor indexed="47"/>
        <bgColor indexed="64"/>
      </patternFill>
    </fill>
    <fill>
      <patternFill patternType="solid">
        <fgColor indexed="60"/>
        <bgColor indexed="64"/>
      </patternFill>
    </fill>
    <fill>
      <patternFill patternType="solid">
        <fgColor indexed="31"/>
        <bgColor indexed="64"/>
      </patternFill>
    </fill>
    <fill>
      <patternFill patternType="solid">
        <fgColor theme="0" tint="-4.9989318521683403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double">
        <color indexed="64"/>
      </left>
      <right style="thin">
        <color indexed="64"/>
      </right>
      <top style="thin">
        <color indexed="64"/>
      </top>
      <bottom style="thin">
        <color indexed="64"/>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4">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43" fontId="2" fillId="0" borderId="0" applyFont="0" applyFill="0" applyBorder="0" applyAlignment="0" applyProtection="0"/>
  </cellStyleXfs>
  <cellXfs count="312">
    <xf numFmtId="0" fontId="0" fillId="0" borderId="0" xfId="0"/>
    <xf numFmtId="0" fontId="0" fillId="0" borderId="0" xfId="0" applyFont="1"/>
    <xf numFmtId="0" fontId="4" fillId="2" borderId="1" xfId="2" applyFont="1" applyFill="1" applyBorder="1" applyAlignment="1">
      <alignment horizontal="left" vertical="center" wrapText="1"/>
    </xf>
    <xf numFmtId="0" fontId="5" fillId="0" borderId="0" xfId="0" applyFont="1"/>
    <xf numFmtId="0" fontId="6" fillId="0" borderId="1" xfId="2" applyNumberFormat="1" applyFont="1" applyFill="1" applyBorder="1" applyAlignment="1">
      <alignment horizontal="left" vertical="center" wrapText="1"/>
    </xf>
    <xf numFmtId="0" fontId="6" fillId="0" borderId="1" xfId="2" applyFont="1" applyFill="1" applyBorder="1" applyAlignment="1">
      <alignment horizontal="left" vertical="center" wrapText="1"/>
    </xf>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vertical="center" wrapText="1" readingOrder="1"/>
    </xf>
    <xf numFmtId="0" fontId="6" fillId="0" borderId="1" xfId="2" applyFont="1" applyBorder="1" applyAlignment="1">
      <alignment wrapText="1" readingOrder="1"/>
    </xf>
    <xf numFmtId="0" fontId="6" fillId="0" borderId="1" xfId="2" applyNumberFormat="1" applyFont="1" applyBorder="1" applyAlignment="1">
      <alignment vertical="center"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2" fillId="0" borderId="0" xfId="7" applyFont="1"/>
    <xf numFmtId="0" fontId="2" fillId="2" borderId="1" xfId="7" applyFill="1" applyBorder="1"/>
    <xf numFmtId="0" fontId="2" fillId="2" borderId="1" xfId="7" applyFont="1" applyFill="1" applyBorder="1"/>
    <xf numFmtId="0" fontId="2" fillId="2" borderId="1" xfId="7" applyFont="1" applyFill="1" applyBorder="1" applyAlignment="1">
      <alignment wrapText="1"/>
    </xf>
    <xf numFmtId="0" fontId="14" fillId="2" borderId="1" xfId="7" applyFont="1" applyFill="1" applyBorder="1" applyAlignment="1">
      <alignment horizontal="center" wrapText="1"/>
    </xf>
    <xf numFmtId="0" fontId="17" fillId="4" borderId="0" xfId="7" applyFont="1" applyFill="1"/>
    <xf numFmtId="0" fontId="2" fillId="0" borderId="0" xfId="7" applyFill="1"/>
    <xf numFmtId="0" fontId="2" fillId="0" borderId="0" xfId="7" applyFont="1" applyFill="1"/>
    <xf numFmtId="0" fontId="2" fillId="0" borderId="0" xfId="7" applyFill="1" applyBorder="1"/>
    <xf numFmtId="0" fontId="0" fillId="0" borderId="0" xfId="0" applyFill="1" applyBorder="1" applyAlignment="1">
      <alignment horizontal="center"/>
    </xf>
    <xf numFmtId="0" fontId="2" fillId="0" borderId="0" xfId="7" applyFont="1" applyAlignment="1">
      <alignment wrapText="1"/>
    </xf>
    <xf numFmtId="15" fontId="2" fillId="0" borderId="0" xfId="7" applyNumberFormat="1" applyFont="1"/>
    <xf numFmtId="0" fontId="3" fillId="2" borderId="0" xfId="7" applyFont="1" applyFill="1"/>
    <xf numFmtId="0" fontId="2" fillId="0" borderId="0" xfId="7" applyFont="1" applyAlignment="1">
      <alignment horizontal="center"/>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170" fontId="0" fillId="0" borderId="0" xfId="0" applyNumberFormat="1">
      <alignment readingOrder="1"/>
    </xf>
    <xf numFmtId="2" fontId="0" fillId="0" borderId="0" xfId="0" applyNumberFormat="1">
      <alignment readingOrder="1"/>
    </xf>
    <xf numFmtId="0" fontId="0" fillId="2" borderId="0" xfId="0" applyFill="1">
      <alignment readingOrder="1"/>
    </xf>
    <xf numFmtId="1" fontId="0" fillId="2" borderId="0" xfId="0" applyNumberFormat="1" applyFill="1">
      <alignment readingOrder="1"/>
    </xf>
    <xf numFmtId="9" fontId="2" fillId="2" borderId="0" xfId="8" applyFont="1" applyFill="1">
      <alignment readingOrder="1"/>
    </xf>
    <xf numFmtId="9" fontId="2" fillId="0" borderId="0" xfId="8" applyFont="1" applyFill="1" applyAlignment="1">
      <alignment horizontal="center" readingOrder="1"/>
    </xf>
    <xf numFmtId="9" fontId="2" fillId="0" borderId="0" xfId="8" applyNumberFormat="1" applyFont="1" applyFill="1" applyAlignment="1">
      <alignment horizontal="center" readingOrder="1"/>
    </xf>
    <xf numFmtId="2" fontId="0" fillId="0" borderId="0" xfId="0" applyNumberFormat="1"/>
    <xf numFmtId="168" fontId="18" fillId="14" borderId="0" xfId="1" applyNumberFormat="1" applyFont="1" applyFill="1">
      <alignment readingOrder="1"/>
    </xf>
    <xf numFmtId="0" fontId="2" fillId="0" borderId="0" xfId="0" applyFont="1"/>
    <xf numFmtId="2" fontId="18" fillId="12" borderId="0" xfId="0" applyNumberFormat="1" applyFont="1" applyFill="1"/>
    <xf numFmtId="0" fontId="5" fillId="0" borderId="0" xfId="0" applyFont="1" applyAlignment="1">
      <alignment wrapText="1"/>
    </xf>
    <xf numFmtId="167" fontId="0" fillId="0" borderId="0" xfId="0" applyNumberFormat="1" applyFill="1">
      <alignment readingOrder="1"/>
    </xf>
    <xf numFmtId="0" fontId="22" fillId="15"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 fontId="0" fillId="16" borderId="0" xfId="0" applyNumberFormat="1" applyFill="1" applyAlignment="1">
      <alignment horizontal="center" readingOrder="1"/>
    </xf>
    <xf numFmtId="164" fontId="0" fillId="13" borderId="0" xfId="0" applyNumberFormat="1" applyFill="1" applyAlignment="1">
      <alignment horizontal="center" readingOrder="1"/>
    </xf>
    <xf numFmtId="164" fontId="0" fillId="0" borderId="0" xfId="0" applyNumberFormat="1" applyAlignment="1">
      <alignment horizontal="center" readingOrder="1"/>
    </xf>
    <xf numFmtId="0" fontId="22" fillId="16" borderId="1" xfId="0" applyFont="1" applyFill="1" applyBorder="1"/>
    <xf numFmtId="0" fontId="21" fillId="0" borderId="0" xfId="0" applyFont="1">
      <alignment readingOrder="1"/>
    </xf>
    <xf numFmtId="0" fontId="2" fillId="0" borderId="0" xfId="0" applyFont="1" applyAlignment="1">
      <alignment horizontal="right" readingOrder="1"/>
    </xf>
    <xf numFmtId="171" fontId="0" fillId="0" borderId="0" xfId="1" applyNumberFormat="1" applyFont="1" applyAlignment="1">
      <alignment readingOrder="1"/>
    </xf>
    <xf numFmtId="0" fontId="23" fillId="0" borderId="0" xfId="0" applyFont="1"/>
    <xf numFmtId="0" fontId="24" fillId="17" borderId="20" xfId="0" applyFont="1" applyFill="1" applyBorder="1"/>
    <xf numFmtId="0" fontId="24" fillId="17" borderId="5" xfId="0" applyFont="1" applyFill="1" applyBorder="1"/>
    <xf numFmtId="9" fontId="25" fillId="0" borderId="21" xfId="0" applyNumberFormat="1" applyFont="1" applyBorder="1" applyAlignment="1">
      <alignment horizontal="right"/>
    </xf>
    <xf numFmtId="0" fontId="25" fillId="0" borderId="12" xfId="0" applyFont="1" applyBorder="1"/>
    <xf numFmtId="168" fontId="25" fillId="0" borderId="12" xfId="1" applyNumberFormat="1" applyFont="1" applyBorder="1" applyAlignment="1">
      <alignment horizontal="right"/>
    </xf>
    <xf numFmtId="0" fontId="3" fillId="4" borderId="7" xfId="0" applyFont="1" applyFill="1" applyBorder="1">
      <alignment readingOrder="1"/>
    </xf>
    <xf numFmtId="0" fontId="0" fillId="4" borderId="17" xfId="0" applyFill="1" applyBorder="1">
      <alignment readingOrder="1"/>
    </xf>
    <xf numFmtId="0" fontId="3" fillId="4" borderId="17" xfId="0" applyFont="1" applyFill="1" applyBorder="1">
      <alignment readingOrder="1"/>
    </xf>
    <xf numFmtId="0" fontId="0" fillId="4" borderId="15" xfId="0" applyNumberFormat="1" applyFill="1" applyBorder="1" applyAlignment="1">
      <alignment vertical="center" wrapText="1" readingOrder="1"/>
    </xf>
    <xf numFmtId="0" fontId="0" fillId="4" borderId="16"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0" fontId="0" fillId="0" borderId="0" xfId="0" applyAlignment="1">
      <alignment vertical="center" readingOrder="1"/>
    </xf>
    <xf numFmtId="0" fontId="2" fillId="0" borderId="1" xfId="0" applyFont="1" applyFill="1" applyBorder="1" applyAlignment="1">
      <alignment vertical="center" wrapText="1" readingOrder="1"/>
    </xf>
    <xf numFmtId="0" fontId="3" fillId="0" borderId="0" xfId="0" applyFont="1" applyAlignment="1">
      <alignment vertical="center" readingOrder="1"/>
    </xf>
    <xf numFmtId="0" fontId="3" fillId="0" borderId="0" xfId="0" applyFont="1" applyAlignment="1">
      <alignment vertical="center" wrapText="1" readingOrder="1"/>
    </xf>
    <xf numFmtId="0" fontId="3" fillId="16" borderId="0" xfId="0" applyFont="1" applyFill="1" applyAlignment="1">
      <alignment vertical="center" readingOrder="1"/>
    </xf>
    <xf numFmtId="0" fontId="3" fillId="16" borderId="0" xfId="0" applyFont="1" applyFill="1" applyAlignment="1">
      <alignment horizontal="center" vertical="center" readingOrder="1"/>
    </xf>
    <xf numFmtId="0" fontId="3" fillId="16" borderId="0" xfId="0" applyFont="1" applyFill="1" applyAlignment="1">
      <alignment vertical="center" wrapText="1" readingOrder="1"/>
    </xf>
    <xf numFmtId="0" fontId="3" fillId="16" borderId="0" xfId="0" applyFont="1" applyFill="1">
      <alignment readingOrder="1"/>
    </xf>
    <xf numFmtId="0" fontId="2" fillId="0" borderId="1" xfId="0" applyFont="1" applyBorder="1" applyAlignment="1">
      <alignment vertical="center" wrapText="1" readingOrder="1"/>
    </xf>
    <xf numFmtId="2" fontId="2" fillId="0" borderId="1" xfId="0" applyNumberFormat="1" applyFont="1" applyBorder="1" applyAlignment="1">
      <alignment horizontal="center" vertical="center" readingOrder="1"/>
    </xf>
    <xf numFmtId="2" fontId="0" fillId="0" borderId="1" xfId="0" applyNumberFormat="1" applyBorder="1" applyAlignment="1">
      <alignment horizontal="center" vertical="center" readingOrder="1"/>
    </xf>
    <xf numFmtId="0" fontId="0" fillId="0" borderId="0" xfId="0" applyAlignment="1">
      <alignment horizontal="center" vertical="center" readingOrder="1"/>
    </xf>
    <xf numFmtId="0" fontId="0" fillId="0" borderId="0" xfId="0" applyAlignment="1">
      <alignment vertical="center" wrapText="1" readingOrder="1"/>
    </xf>
    <xf numFmtId="0" fontId="2" fillId="0" borderId="1" xfId="0" applyFont="1" applyFill="1" applyBorder="1" applyAlignment="1">
      <alignment vertical="center" readingOrder="1"/>
    </xf>
    <xf numFmtId="0" fontId="0" fillId="0" borderId="1" xfId="0" applyFill="1" applyBorder="1" applyAlignment="1">
      <alignment horizontal="center" vertical="center" readingOrder="1"/>
    </xf>
    <xf numFmtId="0" fontId="3" fillId="0" borderId="1" xfId="0" applyFont="1" applyFill="1" applyBorder="1" applyAlignment="1">
      <alignment horizontal="center" vertical="center" readingOrder="1"/>
    </xf>
    <xf numFmtId="0" fontId="3" fillId="0" borderId="0" xfId="0" applyFont="1" applyFill="1" applyAlignment="1">
      <alignment vertical="center" wrapText="1" readingOrder="1"/>
    </xf>
    <xf numFmtId="0" fontId="3" fillId="0" borderId="0" xfId="0" applyFont="1" applyFill="1">
      <alignment readingOrder="1"/>
    </xf>
    <xf numFmtId="2" fontId="0" fillId="0" borderId="1" xfId="0" applyNumberFormat="1" applyBorder="1" applyAlignment="1">
      <alignment vertical="center" readingOrder="1"/>
    </xf>
    <xf numFmtId="0" fontId="0" fillId="0" borderId="1" xfId="0" applyBorder="1" applyAlignment="1">
      <alignment horizontal="center" vertical="center" readingOrder="1"/>
    </xf>
    <xf numFmtId="0" fontId="2" fillId="0" borderId="1" xfId="0" applyFont="1" applyBorder="1" applyAlignment="1">
      <alignment vertical="center" readingOrder="1"/>
    </xf>
    <xf numFmtId="0" fontId="0" fillId="0" borderId="1" xfId="0" applyFill="1" applyBorder="1" applyAlignment="1">
      <alignment vertical="center" wrapText="1" readingOrder="1"/>
    </xf>
    <xf numFmtId="0" fontId="2" fillId="0" borderId="0" xfId="0" applyFont="1" applyBorder="1" applyAlignment="1">
      <alignment vertical="center" readingOrder="1"/>
    </xf>
    <xf numFmtId="0" fontId="0" fillId="0" borderId="0" xfId="0" applyBorder="1" applyAlignment="1">
      <alignment horizontal="center" vertical="center" readingOrder="1"/>
    </xf>
    <xf numFmtId="0" fontId="2" fillId="0" borderId="0" xfId="0" applyFont="1" applyAlignment="1">
      <alignment vertical="center" wrapText="1" readingOrder="1"/>
    </xf>
    <xf numFmtId="164" fontId="2" fillId="0" borderId="1" xfId="0" applyNumberFormat="1" applyFont="1" applyBorder="1" applyAlignment="1">
      <alignment horizontal="center" vertical="center" readingOrder="1"/>
    </xf>
    <xf numFmtId="164" fontId="0" fillId="0" borderId="1" xfId="0" applyNumberFormat="1" applyBorder="1" applyAlignment="1">
      <alignment horizontal="center" vertical="center" readingOrder="1"/>
    </xf>
    <xf numFmtId="0" fontId="2" fillId="0" borderId="1" xfId="0" applyFont="1" applyBorder="1" applyAlignment="1">
      <alignment horizontal="center" vertical="center" readingOrder="1"/>
    </xf>
    <xf numFmtId="8" fontId="2" fillId="0" borderId="1" xfId="0" applyNumberFormat="1" applyFont="1" applyBorder="1" applyAlignment="1">
      <alignment horizontal="center" vertical="center" readingOrder="1"/>
    </xf>
    <xf numFmtId="169" fontId="0" fillId="0" borderId="1" xfId="0" applyNumberFormat="1" applyBorder="1" applyAlignment="1">
      <alignment horizontal="center" vertical="center" readingOrder="1"/>
    </xf>
    <xf numFmtId="0" fontId="2" fillId="0" borderId="1" xfId="0" applyFont="1" applyFill="1" applyBorder="1" applyAlignment="1">
      <alignment horizontal="center" vertical="center" readingOrder="1"/>
    </xf>
    <xf numFmtId="0" fontId="2" fillId="0" borderId="0" xfId="0" applyFont="1" applyFill="1">
      <alignment readingOrder="1"/>
    </xf>
    <xf numFmtId="0" fontId="3" fillId="0" borderId="0" xfId="0" applyFont="1" applyFill="1" applyAlignment="1">
      <alignment vertical="center" readingOrder="1"/>
    </xf>
    <xf numFmtId="0" fontId="3" fillId="0" borderId="0" xfId="0" applyFont="1" applyFill="1" applyAlignment="1">
      <alignment horizontal="center" vertical="center" readingOrder="1"/>
    </xf>
    <xf numFmtId="0" fontId="1" fillId="0" borderId="1" xfId="0" applyFont="1" applyBorder="1" applyAlignment="1">
      <alignment vertical="center" readingOrder="1"/>
    </xf>
    <xf numFmtId="0" fontId="1" fillId="0" borderId="1" xfId="0" applyFont="1" applyBorder="1" applyAlignment="1">
      <alignment horizontal="center" vertical="center" readingOrder="1"/>
    </xf>
    <xf numFmtId="0" fontId="2" fillId="0" borderId="0" xfId="0" applyFont="1" applyAlignment="1">
      <alignment vertical="center" readingOrder="1"/>
    </xf>
    <xf numFmtId="0" fontId="2" fillId="0" borderId="0" xfId="0" applyFont="1" applyAlignment="1">
      <alignment horizontal="center" vertical="center" readingOrder="1"/>
    </xf>
    <xf numFmtId="169" fontId="2" fillId="0" borderId="1" xfId="0" applyNumberFormat="1" applyFont="1" applyBorder="1" applyAlignment="1">
      <alignment horizontal="center" vertical="center" readingOrder="1"/>
    </xf>
    <xf numFmtId="0" fontId="3" fillId="4" borderId="0" xfId="0" applyFont="1" applyFill="1" applyAlignment="1">
      <alignment vertical="center" readingOrder="1"/>
    </xf>
    <xf numFmtId="0" fontId="3" fillId="4" borderId="0" xfId="0" applyFont="1" applyFill="1" applyAlignment="1">
      <alignment horizontal="center" vertical="center" readingOrder="1"/>
    </xf>
    <xf numFmtId="0" fontId="3" fillId="4" borderId="0" xfId="0" applyFont="1" applyFill="1" applyAlignment="1">
      <alignment vertical="center" wrapText="1" readingOrder="1"/>
    </xf>
    <xf numFmtId="0" fontId="3" fillId="4" borderId="0" xfId="0" applyFont="1" applyFill="1">
      <alignment readingOrder="1"/>
    </xf>
    <xf numFmtId="1" fontId="0" fillId="0" borderId="1" xfId="0" applyNumberFormat="1" applyBorder="1" applyAlignment="1">
      <alignment horizontal="center" vertical="center" readingOrder="1"/>
    </xf>
    <xf numFmtId="0" fontId="3" fillId="0" borderId="9" xfId="0" applyFont="1" applyFill="1" applyBorder="1" applyAlignment="1">
      <alignment vertical="center" readingOrder="1"/>
    </xf>
    <xf numFmtId="164" fontId="2" fillId="0" borderId="1" xfId="0" applyNumberFormat="1" applyFont="1" applyFill="1" applyBorder="1" applyAlignment="1">
      <alignment horizontal="center" vertical="center" readingOrder="1"/>
    </xf>
    <xf numFmtId="0" fontId="3" fillId="0" borderId="1" xfId="0" applyFont="1" applyFill="1" applyBorder="1" applyAlignment="1">
      <alignment vertical="center" readingOrder="1"/>
    </xf>
    <xf numFmtId="2" fontId="2" fillId="0" borderId="1" xfId="0" applyNumberFormat="1" applyFont="1" applyFill="1" applyBorder="1" applyAlignment="1">
      <alignment horizontal="center" vertical="center" readingOrder="1"/>
    </xf>
    <xf numFmtId="0" fontId="5" fillId="0" borderId="0" xfId="9" applyAlignment="1">
      <alignment horizontal="left"/>
    </xf>
    <xf numFmtId="0" fontId="5" fillId="0" borderId="0" xfId="9"/>
    <xf numFmtId="0" fontId="22" fillId="18" borderId="1" xfId="9" applyFont="1" applyFill="1" applyBorder="1" applyAlignment="1">
      <alignment horizontal="center" wrapText="1"/>
    </xf>
    <xf numFmtId="0" fontId="22" fillId="18" borderId="1" xfId="9" applyFont="1" applyFill="1" applyBorder="1" applyAlignment="1">
      <alignment horizontal="center" vertical="center" wrapText="1"/>
    </xf>
    <xf numFmtId="2" fontId="5" fillId="0" borderId="1" xfId="9" applyNumberFormat="1" applyBorder="1" applyAlignment="1">
      <alignment horizontal="center" vertical="center"/>
    </xf>
    <xf numFmtId="2" fontId="5" fillId="0" borderId="1" xfId="9" applyNumberFormat="1" applyBorder="1" applyAlignment="1">
      <alignment horizontal="center" vertical="center" wrapText="1"/>
    </xf>
    <xf numFmtId="164" fontId="5" fillId="0" borderId="1" xfId="9" applyNumberFormat="1" applyBorder="1" applyAlignment="1">
      <alignment horizontal="center" vertical="center"/>
    </xf>
    <xf numFmtId="1" fontId="5" fillId="0" borderId="1" xfId="9" applyNumberFormat="1" applyBorder="1" applyAlignment="1">
      <alignment horizontal="center" vertical="center" wrapText="1"/>
    </xf>
    <xf numFmtId="1" fontId="5" fillId="0" borderId="1" xfId="9" applyNumberFormat="1" applyBorder="1" applyAlignment="1">
      <alignment horizontal="center" vertical="center"/>
    </xf>
    <xf numFmtId="168" fontId="5" fillId="0" borderId="1" xfId="10" applyNumberFormat="1" applyFont="1" applyBorder="1" applyAlignment="1">
      <alignment horizontal="center" vertical="center"/>
    </xf>
    <xf numFmtId="168" fontId="5" fillId="0" borderId="1" xfId="9" applyNumberFormat="1" applyBorder="1" applyAlignment="1">
      <alignment horizontal="center" vertical="center"/>
    </xf>
    <xf numFmtId="169" fontId="5" fillId="0" borderId="9" xfId="11" applyNumberFormat="1" applyFont="1" applyBorder="1" applyAlignment="1">
      <alignment horizontal="center" vertical="center"/>
    </xf>
    <xf numFmtId="169" fontId="5" fillId="0" borderId="10" xfId="11" applyNumberFormat="1" applyFont="1" applyBorder="1" applyAlignment="1">
      <alignment horizontal="center" vertical="center"/>
    </xf>
    <xf numFmtId="2" fontId="0" fillId="0" borderId="22" xfId="0" applyNumberFormat="1" applyBorder="1">
      <alignment readingOrder="1"/>
    </xf>
    <xf numFmtId="172" fontId="5" fillId="0" borderId="1" xfId="10" applyNumberFormat="1" applyFont="1" applyBorder="1" applyAlignment="1">
      <alignment horizontal="center" vertical="center"/>
    </xf>
    <xf numFmtId="2" fontId="5" fillId="18" borderId="1" xfId="9" applyNumberFormat="1" applyFill="1" applyBorder="1" applyAlignment="1">
      <alignment horizontal="center" vertical="center"/>
    </xf>
    <xf numFmtId="2" fontId="5" fillId="18" borderId="1" xfId="9" applyNumberFormat="1" applyFill="1" applyBorder="1" applyAlignment="1">
      <alignment horizontal="center" vertical="center" wrapText="1"/>
    </xf>
    <xf numFmtId="164" fontId="5" fillId="18" borderId="1" xfId="9" applyNumberFormat="1" applyFill="1" applyBorder="1" applyAlignment="1">
      <alignment horizontal="center" vertical="center"/>
    </xf>
    <xf numFmtId="1" fontId="5" fillId="18" borderId="1" xfId="9" applyNumberFormat="1" applyFill="1" applyBorder="1" applyAlignment="1">
      <alignment horizontal="center" vertical="center" wrapText="1"/>
    </xf>
    <xf numFmtId="1" fontId="5" fillId="18" borderId="1" xfId="9" applyNumberFormat="1" applyFill="1" applyBorder="1" applyAlignment="1">
      <alignment horizontal="center" vertical="center"/>
    </xf>
    <xf numFmtId="168" fontId="5" fillId="18" borderId="1" xfId="10" applyNumberFormat="1" applyFont="1" applyFill="1" applyBorder="1" applyAlignment="1">
      <alignment horizontal="center" vertical="center"/>
    </xf>
    <xf numFmtId="168" fontId="5" fillId="18" borderId="1" xfId="9" applyNumberFormat="1" applyFill="1" applyBorder="1" applyAlignment="1">
      <alignment horizontal="center" vertical="center"/>
    </xf>
    <xf numFmtId="169" fontId="5" fillId="18" borderId="9" xfId="11" applyNumberFormat="1" applyFont="1" applyFill="1" applyBorder="1" applyAlignment="1">
      <alignment horizontal="center" vertical="center"/>
    </xf>
    <xf numFmtId="169" fontId="5" fillId="18" borderId="10" xfId="11" applyNumberFormat="1" applyFont="1" applyFill="1" applyBorder="1" applyAlignment="1">
      <alignment horizontal="center" vertical="center"/>
    </xf>
    <xf numFmtId="2" fontId="0" fillId="18" borderId="22" xfId="0" applyNumberFormat="1" applyFill="1" applyBorder="1">
      <alignment readingOrder="1"/>
    </xf>
    <xf numFmtId="172" fontId="5" fillId="18" borderId="1" xfId="10" applyNumberFormat="1" applyFont="1" applyFill="1" applyBorder="1" applyAlignment="1">
      <alignment horizontal="center" vertical="center"/>
    </xf>
    <xf numFmtId="0" fontId="3" fillId="19" borderId="0" xfId="0" applyFont="1" applyFill="1" applyAlignment="1">
      <alignment horizontal="center" vertical="center" wrapText="1" readingOrder="1"/>
    </xf>
    <xf numFmtId="0" fontId="0" fillId="19" borderId="0" xfId="0" applyFill="1" applyAlignment="1">
      <alignment vertical="center" readingOrder="1"/>
    </xf>
    <xf numFmtId="0" fontId="3" fillId="19" borderId="0" xfId="0" applyFont="1" applyFill="1" applyAlignment="1">
      <alignment horizontal="right" vertical="center" readingOrder="1"/>
    </xf>
    <xf numFmtId="9" fontId="0" fillId="19" borderId="0" xfId="0" applyNumberFormat="1" applyFill="1" applyAlignment="1">
      <alignment horizontal="center" vertical="center" readingOrder="1"/>
    </xf>
    <xf numFmtId="0" fontId="25" fillId="0" borderId="0" xfId="0" applyFont="1">
      <alignment readingOrder="1"/>
    </xf>
    <xf numFmtId="168" fontId="0" fillId="0" borderId="0" xfId="1" applyNumberFormat="1" applyFont="1" applyFill="1">
      <alignment readingOrder="1"/>
    </xf>
    <xf numFmtId="168" fontId="0" fillId="0" borderId="0" xfId="1" applyNumberFormat="1" applyFont="1">
      <alignment readingOrder="1"/>
    </xf>
    <xf numFmtId="168" fontId="0" fillId="11" borderId="0" xfId="1" applyNumberFormat="1" applyFont="1" applyFill="1">
      <alignment readingOrder="1"/>
    </xf>
    <xf numFmtId="3" fontId="27" fillId="20" borderId="23" xfId="0" applyNumberFormat="1" applyFont="1" applyFill="1" applyBorder="1"/>
    <xf numFmtId="3" fontId="27" fillId="0" borderId="23" xfId="0" applyNumberFormat="1" applyFont="1" applyBorder="1"/>
    <xf numFmtId="0" fontId="27" fillId="20" borderId="24" xfId="0" applyFont="1" applyFill="1" applyBorder="1"/>
    <xf numFmtId="0" fontId="27" fillId="0" borderId="24" xfId="0" applyFont="1" applyBorder="1"/>
    <xf numFmtId="168" fontId="0" fillId="0" borderId="0" xfId="1" applyNumberFormat="1" applyFont="1"/>
    <xf numFmtId="168" fontId="0" fillId="0" borderId="0" xfId="0" applyNumberFormat="1"/>
    <xf numFmtId="2" fontId="14" fillId="2" borderId="0" xfId="3" applyNumberFormat="1" applyFont="1" applyFill="1" applyBorder="1" applyAlignment="1">
      <alignment horizontal="left" wrapText="1"/>
    </xf>
    <xf numFmtId="0" fontId="14" fillId="2" borderId="0" xfId="3" applyFont="1" applyFill="1" applyBorder="1" applyAlignment="1">
      <alignment horizontal="center" wrapText="1"/>
    </xf>
    <xf numFmtId="169" fontId="14" fillId="2" borderId="0" xfId="3" applyNumberFormat="1" applyFont="1" applyFill="1" applyBorder="1" applyAlignment="1">
      <alignment horizontal="center" wrapText="1"/>
    </xf>
    <xf numFmtId="164" fontId="14" fillId="2" borderId="0" xfId="0" applyNumberFormat="1" applyFont="1" applyFill="1" applyBorder="1" applyAlignment="1">
      <alignment horizontal="center" wrapText="1"/>
    </xf>
    <xf numFmtId="2" fontId="0" fillId="2" borderId="6" xfId="0" applyNumberFormat="1" applyFill="1" applyBorder="1"/>
    <xf numFmtId="2" fontId="0" fillId="2" borderId="13" xfId="0" applyNumberFormat="1" applyFill="1" applyBorder="1" applyAlignment="1">
      <alignment horizontal="right"/>
    </xf>
    <xf numFmtId="0" fontId="0" fillId="0" borderId="14" xfId="0" applyBorder="1"/>
    <xf numFmtId="2" fontId="0" fillId="0" borderId="18" xfId="0" applyNumberFormat="1" applyBorder="1"/>
    <xf numFmtId="2" fontId="0" fillId="0" borderId="0" xfId="0" applyNumberFormat="1" applyBorder="1"/>
    <xf numFmtId="0" fontId="25" fillId="0" borderId="19" xfId="0" applyFont="1" applyBorder="1">
      <alignment readingOrder="1"/>
    </xf>
    <xf numFmtId="0" fontId="0" fillId="0" borderId="19" xfId="0" applyBorder="1"/>
    <xf numFmtId="0" fontId="0" fillId="0" borderId="11" xfId="0" applyBorder="1"/>
    <xf numFmtId="0" fontId="0" fillId="0" borderId="15" xfId="0" applyBorder="1"/>
    <xf numFmtId="0" fontId="25" fillId="0" borderId="16" xfId="0" applyFont="1" applyBorder="1">
      <alignment readingOrder="1"/>
    </xf>
    <xf numFmtId="9" fontId="0" fillId="0" borderId="0" xfId="8" applyFont="1"/>
    <xf numFmtId="0" fontId="2" fillId="0" borderId="0" xfId="0" applyFont="1">
      <alignment readingOrder="1"/>
    </xf>
    <xf numFmtId="0" fontId="2" fillId="0" borderId="0" xfId="5">
      <alignment readingOrder="1"/>
    </xf>
    <xf numFmtId="0" fontId="2" fillId="2" borderId="0" xfId="0" applyFont="1" applyFill="1" applyAlignment="1">
      <alignment horizontal="center" readingOrder="1"/>
    </xf>
    <xf numFmtId="0" fontId="0" fillId="0" borderId="0" xfId="0" applyAlignment="1">
      <alignment horizontal="center" readingOrder="1"/>
    </xf>
    <xf numFmtId="0" fontId="0" fillId="2" borderId="0" xfId="0" applyFill="1" applyAlignment="1">
      <alignment horizontal="right" readingOrder="1"/>
    </xf>
    <xf numFmtId="0" fontId="2" fillId="2" borderId="0" xfId="0" applyFont="1" applyFill="1">
      <alignment readingOrder="1"/>
    </xf>
    <xf numFmtId="0" fontId="0" fillId="0" borderId="0" xfId="0" applyFill="1" applyBorder="1">
      <alignment readingOrder="1"/>
    </xf>
    <xf numFmtId="164" fontId="0" fillId="0" borderId="0" xfId="0" applyNumberFormat="1" applyFill="1" applyBorder="1">
      <alignment readingOrder="1"/>
    </xf>
    <xf numFmtId="0" fontId="2" fillId="0" borderId="0" xfId="5" applyFill="1" applyBorder="1">
      <alignment readingOrder="1"/>
    </xf>
    <xf numFmtId="0" fontId="22" fillId="0" borderId="0" xfId="0" applyFont="1" applyFill="1" applyBorder="1"/>
    <xf numFmtId="164" fontId="22" fillId="0" borderId="0" xfId="0" applyNumberFormat="1" applyFont="1" applyFill="1" applyBorder="1"/>
    <xf numFmtId="43" fontId="0" fillId="0" borderId="0" xfId="0" applyNumberFormat="1">
      <alignment readingOrder="1"/>
    </xf>
    <xf numFmtId="170" fontId="22" fillId="16" borderId="1" xfId="0" applyNumberFormat="1" applyFont="1" applyFill="1" applyBorder="1"/>
    <xf numFmtId="173" fontId="0" fillId="0" borderId="0" xfId="0" applyNumberFormat="1">
      <alignment readingOrder="1"/>
    </xf>
    <xf numFmtId="0" fontId="28" fillId="21" borderId="9" xfId="0" applyFont="1" applyFill="1" applyBorder="1" applyAlignment="1">
      <alignment horizontal="left" readingOrder="1"/>
    </xf>
    <xf numFmtId="0" fontId="28" fillId="21" borderId="8" xfId="0" applyFont="1" applyFill="1" applyBorder="1" applyAlignment="1">
      <alignment horizontal="center" wrapText="1" readingOrder="1"/>
    </xf>
    <xf numFmtId="0" fontId="14" fillId="22" borderId="1" xfId="0" applyFont="1" applyFill="1" applyBorder="1" applyAlignment="1">
      <alignment horizontal="center" wrapText="1" readingOrder="1"/>
    </xf>
    <xf numFmtId="0" fontId="14" fillId="22" borderId="8" xfId="0" applyFont="1" applyFill="1" applyBorder="1" applyAlignment="1">
      <alignment horizontal="center" wrapText="1" readingOrder="1"/>
    </xf>
    <xf numFmtId="164" fontId="14" fillId="22" borderId="8" xfId="0" applyNumberFormat="1" applyFont="1" applyFill="1" applyBorder="1" applyAlignment="1">
      <alignment horizontal="center" wrapText="1" readingOrder="1"/>
    </xf>
    <xf numFmtId="164" fontId="14" fillId="22" borderId="25" xfId="0" applyNumberFormat="1" applyFont="1" applyFill="1" applyBorder="1" applyAlignment="1">
      <alignment horizontal="centerContinuous" wrapText="1" readingOrder="1"/>
    </xf>
    <xf numFmtId="164" fontId="14" fillId="22" borderId="26" xfId="0" applyNumberFormat="1" applyFont="1" applyFill="1" applyBorder="1" applyAlignment="1">
      <alignment horizontal="centerContinuous" wrapText="1" readingOrder="1"/>
    </xf>
    <xf numFmtId="164" fontId="14" fillId="22" borderId="5" xfId="0" applyNumberFormat="1" applyFont="1" applyFill="1" applyBorder="1" applyAlignment="1">
      <alignment horizontal="centerContinuous" wrapText="1" readingOrder="1"/>
    </xf>
    <xf numFmtId="0" fontId="14" fillId="23" borderId="1" xfId="0" applyFont="1" applyFill="1" applyBorder="1" applyAlignment="1">
      <alignment horizontal="center" wrapText="1" readingOrder="1"/>
    </xf>
    <xf numFmtId="0" fontId="14" fillId="23" borderId="8" xfId="0" applyFont="1" applyFill="1" applyBorder="1" applyAlignment="1">
      <alignment horizontal="center" wrapText="1" readingOrder="1"/>
    </xf>
    <xf numFmtId="164" fontId="14" fillId="23" borderId="8" xfId="0" applyNumberFormat="1" applyFont="1" applyFill="1" applyBorder="1" applyAlignment="1">
      <alignment horizontal="center" wrapText="1" readingOrder="1"/>
    </xf>
    <xf numFmtId="164" fontId="13" fillId="0" borderId="0" xfId="0" applyNumberFormat="1" applyFont="1">
      <alignment readingOrder="1"/>
    </xf>
    <xf numFmtId="0" fontId="28" fillId="24" borderId="9" xfId="0" applyFont="1" applyFill="1" applyBorder="1" applyAlignment="1">
      <alignment horizontal="left" wrapText="1" readingOrder="1"/>
    </xf>
    <xf numFmtId="0" fontId="28" fillId="24" borderId="8" xfId="0" applyFont="1" applyFill="1" applyBorder="1" applyAlignment="1">
      <alignment horizontal="center" wrapText="1" readingOrder="1"/>
    </xf>
    <xf numFmtId="0" fontId="28" fillId="21" borderId="10" xfId="0" applyFont="1" applyFill="1" applyBorder="1" applyAlignment="1">
      <alignment horizontal="center" wrapText="1" readingOrder="1"/>
    </xf>
    <xf numFmtId="0" fontId="0" fillId="0" borderId="27" xfId="0" applyBorder="1">
      <alignment readingOrder="1"/>
    </xf>
    <xf numFmtId="0" fontId="0" fillId="0" borderId="28" xfId="0" applyBorder="1">
      <alignment readingOrder="1"/>
    </xf>
    <xf numFmtId="0" fontId="0" fillId="0" borderId="29" xfId="0" applyBorder="1">
      <alignment readingOrder="1"/>
    </xf>
    <xf numFmtId="0" fontId="0" fillId="0" borderId="30" xfId="0" applyBorder="1">
      <alignment readingOrder="1"/>
    </xf>
    <xf numFmtId="0" fontId="0" fillId="0" borderId="0" xfId="0" applyBorder="1">
      <alignment readingOrder="1"/>
    </xf>
    <xf numFmtId="0" fontId="0" fillId="0" borderId="31" xfId="0" applyBorder="1">
      <alignment readingOrder="1"/>
    </xf>
    <xf numFmtId="0" fontId="0" fillId="0" borderId="32" xfId="0" applyBorder="1">
      <alignment readingOrder="1"/>
    </xf>
    <xf numFmtId="0" fontId="0" fillId="0" borderId="33" xfId="0" applyBorder="1">
      <alignment readingOrder="1"/>
    </xf>
    <xf numFmtId="0" fontId="0" fillId="0" borderId="12" xfId="0" applyBorder="1">
      <alignment readingOrder="1"/>
    </xf>
    <xf numFmtId="0" fontId="14" fillId="25" borderId="3" xfId="0" applyFont="1" applyFill="1" applyBorder="1" applyAlignment="1">
      <alignment horizontal="centerContinuous" wrapText="1" readingOrder="1"/>
    </xf>
    <xf numFmtId="0" fontId="14" fillId="25" borderId="5" xfId="0" applyFont="1" applyFill="1" applyBorder="1" applyAlignment="1">
      <alignment horizontal="centerContinuous" wrapText="1" readingOrder="1"/>
    </xf>
    <xf numFmtId="164" fontId="14" fillId="25" borderId="3" xfId="0" applyNumberFormat="1" applyFont="1" applyFill="1" applyBorder="1" applyAlignment="1">
      <alignment horizontal="centerContinuous" wrapText="1" readingOrder="1"/>
    </xf>
    <xf numFmtId="164" fontId="14" fillId="25" borderId="4" xfId="0" applyNumberFormat="1" applyFont="1" applyFill="1" applyBorder="1" applyAlignment="1">
      <alignment horizontal="centerContinuous" wrapText="1" readingOrder="1"/>
    </xf>
    <xf numFmtId="164" fontId="14" fillId="25" borderId="5" xfId="0" applyNumberFormat="1" applyFont="1" applyFill="1" applyBorder="1" applyAlignment="1">
      <alignment horizontal="centerContinuous" wrapText="1" readingOrder="1"/>
    </xf>
    <xf numFmtId="164" fontId="14" fillId="25" borderId="10" xfId="0" applyNumberFormat="1" applyFont="1" applyFill="1" applyBorder="1" applyAlignment="1">
      <alignment horizontal="center" wrapText="1" readingOrder="1"/>
    </xf>
    <xf numFmtId="174" fontId="14" fillId="23" borderId="8" xfId="0" applyNumberFormat="1" applyFont="1" applyFill="1" applyBorder="1" applyAlignment="1">
      <alignment horizontal="center" wrapText="1" readingOrder="1"/>
    </xf>
    <xf numFmtId="164" fontId="29" fillId="0" borderId="0" xfId="0" applyNumberFormat="1" applyFont="1">
      <alignment readingOrder="1"/>
    </xf>
    <xf numFmtId="0" fontId="14" fillId="22" borderId="3" xfId="0" applyFont="1" applyFill="1" applyBorder="1" applyAlignment="1">
      <alignment horizontal="centerContinuous" wrapText="1" readingOrder="1"/>
    </xf>
    <xf numFmtId="0" fontId="14" fillId="22" borderId="4" xfId="0" applyFont="1" applyFill="1" applyBorder="1" applyAlignment="1">
      <alignment horizontal="centerContinuous" wrapText="1" readingOrder="1"/>
    </xf>
    <xf numFmtId="164" fontId="14" fillId="22" borderId="4" xfId="0" applyNumberFormat="1" applyFont="1" applyFill="1" applyBorder="1" applyAlignment="1">
      <alignment horizontal="centerContinuous" wrapText="1" readingOrder="1"/>
    </xf>
    <xf numFmtId="164" fontId="14" fillId="22" borderId="10" xfId="0" applyNumberFormat="1" applyFont="1" applyFill="1" applyBorder="1" applyAlignment="1">
      <alignment horizontal="center" wrapText="1" readingOrder="1"/>
    </xf>
    <xf numFmtId="164" fontId="14" fillId="22" borderId="3" xfId="0" applyNumberFormat="1" applyFont="1" applyFill="1" applyBorder="1" applyAlignment="1">
      <alignment horizontal="centerContinuous" wrapText="1" readingOrder="1"/>
    </xf>
    <xf numFmtId="0" fontId="3" fillId="0" borderId="0" xfId="0" applyFont="1">
      <alignment readingOrder="1"/>
    </xf>
    <xf numFmtId="164" fontId="3" fillId="0" borderId="0" xfId="0" applyNumberFormat="1" applyFont="1">
      <alignment readingOrder="1"/>
    </xf>
    <xf numFmtId="175" fontId="3" fillId="0" borderId="0" xfId="0" applyNumberFormat="1" applyFont="1">
      <alignment readingOrder="1"/>
    </xf>
    <xf numFmtId="175" fontId="0" fillId="0" borderId="0" xfId="0" applyNumberFormat="1">
      <alignment readingOrder="1"/>
    </xf>
    <xf numFmtId="175" fontId="29" fillId="0" borderId="0" xfId="0" applyNumberFormat="1" applyFont="1">
      <alignment readingOrder="1"/>
    </xf>
    <xf numFmtId="0" fontId="22" fillId="2" borderId="13" xfId="0" applyFont="1" applyFill="1" applyBorder="1"/>
    <xf numFmtId="0" fontId="22" fillId="2" borderId="14" xfId="0" applyFont="1" applyFill="1" applyBorder="1"/>
    <xf numFmtId="0" fontId="22" fillId="2" borderId="15" xfId="0" applyFont="1" applyFill="1" applyBorder="1"/>
    <xf numFmtId="0" fontId="22" fillId="2" borderId="16" xfId="0" applyFont="1" applyFill="1" applyBorder="1"/>
    <xf numFmtId="176" fontId="14" fillId="23" borderId="8" xfId="0" applyNumberFormat="1" applyFont="1" applyFill="1" applyBorder="1" applyAlignment="1">
      <alignment horizontal="center" wrapText="1" readingOrder="1"/>
    </xf>
    <xf numFmtId="14" fontId="14" fillId="23" borderId="8" xfId="0" applyNumberFormat="1" applyFont="1" applyFill="1" applyBorder="1" applyAlignment="1">
      <alignment horizontal="center" wrapText="1" readingOrder="1"/>
    </xf>
    <xf numFmtId="0" fontId="22" fillId="26" borderId="1" xfId="0" applyFont="1" applyFill="1" applyBorder="1"/>
    <xf numFmtId="0" fontId="22" fillId="26" borderId="1" xfId="0" applyFont="1" applyFill="1" applyBorder="1" applyAlignment="1">
      <alignment horizontal="center"/>
    </xf>
    <xf numFmtId="172" fontId="0" fillId="26" borderId="0" xfId="1" applyNumberFormat="1" applyFont="1" applyFill="1">
      <alignment readingOrder="1"/>
    </xf>
    <xf numFmtId="168" fontId="0" fillId="26" borderId="0" xfId="13" applyNumberFormat="1" applyFont="1" applyFill="1" applyAlignment="1">
      <alignment horizontal="center" readingOrder="1"/>
    </xf>
    <xf numFmtId="164" fontId="0" fillId="26" borderId="1" xfId="0" applyNumberFormat="1" applyFill="1" applyBorder="1" applyAlignment="1">
      <alignment horizontal="center" readingOrder="1"/>
    </xf>
    <xf numFmtId="0" fontId="0" fillId="26" borderId="1" xfId="0" applyFill="1" applyBorder="1">
      <alignment readingOrder="1"/>
    </xf>
    <xf numFmtId="172" fontId="0" fillId="26" borderId="1" xfId="1" applyNumberFormat="1" applyFont="1" applyFill="1" applyBorder="1">
      <alignment readingOrder="1"/>
    </xf>
    <xf numFmtId="0" fontId="0" fillId="2" borderId="6" xfId="0" applyFill="1" applyBorder="1">
      <alignment readingOrder="1"/>
    </xf>
    <xf numFmtId="0" fontId="0" fillId="2" borderId="18" xfId="0" applyFill="1" applyBorder="1">
      <alignment readingOrder="1"/>
    </xf>
    <xf numFmtId="0" fontId="0" fillId="2" borderId="11" xfId="0" applyFill="1" applyBorder="1">
      <alignment readingOrder="1"/>
    </xf>
    <xf numFmtId="0" fontId="0" fillId="2" borderId="13" xfId="0" applyFill="1" applyBorder="1">
      <alignment readingOrder="1"/>
    </xf>
    <xf numFmtId="0" fontId="18" fillId="14" borderId="13" xfId="0" applyFont="1" applyFill="1" applyBorder="1">
      <alignment readingOrder="1"/>
    </xf>
    <xf numFmtId="0" fontId="18" fillId="14" borderId="14" xfId="0" applyFont="1" applyFill="1" applyBorder="1">
      <alignment readingOrder="1"/>
    </xf>
    <xf numFmtId="0" fontId="0" fillId="2" borderId="0" xfId="0" applyFill="1" applyBorder="1">
      <alignment readingOrder="1"/>
    </xf>
    <xf numFmtId="0" fontId="18" fillId="14" borderId="0" xfId="0" applyFont="1" applyFill="1" applyBorder="1">
      <alignment readingOrder="1"/>
    </xf>
    <xf numFmtId="0" fontId="0" fillId="2" borderId="0" xfId="0" applyFill="1" applyBorder="1" applyAlignment="1">
      <alignment vertical="center" wrapText="1" readingOrder="1"/>
    </xf>
    <xf numFmtId="0" fontId="0" fillId="2" borderId="15" xfId="0" applyFill="1" applyBorder="1">
      <alignment readingOrder="1"/>
    </xf>
    <xf numFmtId="164" fontId="26" fillId="16" borderId="15" xfId="0" applyNumberFormat="1" applyFont="1" applyFill="1" applyBorder="1" applyAlignment="1">
      <alignment horizontal="center" readingOrder="1"/>
    </xf>
    <xf numFmtId="0" fontId="5" fillId="0" borderId="0" xfId="0" applyFont="1" applyAlignment="1">
      <alignment horizontal="right"/>
    </xf>
    <xf numFmtId="0" fontId="18" fillId="14" borderId="0" xfId="0" applyFont="1" applyFill="1">
      <alignment readingOrder="1"/>
    </xf>
    <xf numFmtId="0" fontId="0" fillId="16" borderId="16" xfId="0" applyFill="1" applyBorder="1">
      <alignment readingOrder="1"/>
    </xf>
    <xf numFmtId="0" fontId="0" fillId="4" borderId="6" xfId="0" applyNumberFormat="1" applyFill="1" applyBorder="1" applyAlignment="1">
      <alignment horizontal="left" vertical="center" wrapText="1" readingOrder="1"/>
    </xf>
    <xf numFmtId="0" fontId="0" fillId="4" borderId="13" xfId="0" applyNumberFormat="1" applyFill="1" applyBorder="1" applyAlignment="1">
      <alignment horizontal="left" vertical="center" wrapText="1" readingOrder="1"/>
    </xf>
    <xf numFmtId="0" fontId="0" fillId="4" borderId="14" xfId="0" applyNumberFormat="1" applyFill="1" applyBorder="1" applyAlignment="1">
      <alignment horizontal="left" vertical="center" wrapText="1" readingOrder="1"/>
    </xf>
    <xf numFmtId="0" fontId="0" fillId="4" borderId="18" xfId="0" applyNumberFormat="1" applyFill="1" applyBorder="1" applyAlignment="1">
      <alignment horizontal="left" vertical="center" wrapText="1" readingOrder="1"/>
    </xf>
    <xf numFmtId="0" fontId="0" fillId="4" borderId="0" xfId="0" applyNumberFormat="1" applyFill="1" applyBorder="1" applyAlignment="1">
      <alignment horizontal="left" vertical="center" wrapText="1" readingOrder="1"/>
    </xf>
    <xf numFmtId="0" fontId="0" fillId="4" borderId="19" xfId="0" applyNumberFormat="1" applyFill="1" applyBorder="1" applyAlignment="1">
      <alignment horizontal="left" vertical="center" wrapText="1" readingOrder="1"/>
    </xf>
    <xf numFmtId="0" fontId="0" fillId="4" borderId="15" xfId="0" applyNumberFormat="1" applyFill="1" applyBorder="1" applyAlignment="1">
      <alignment horizontal="left" vertical="center" wrapText="1" readingOrder="1"/>
    </xf>
    <xf numFmtId="0" fontId="0" fillId="4" borderId="16" xfId="0" applyNumberForma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22" fillId="18" borderId="22" xfId="9" applyFont="1" applyFill="1" applyBorder="1" applyAlignment="1">
      <alignment horizontal="center" vertical="center" wrapText="1"/>
    </xf>
    <xf numFmtId="0" fontId="22" fillId="18" borderId="1" xfId="9" applyFont="1" applyFill="1" applyBorder="1" applyAlignment="1">
      <alignment horizontal="center" vertical="center" wrapText="1"/>
    </xf>
    <xf numFmtId="0" fontId="22" fillId="18" borderId="1" xfId="9" applyFont="1" applyFill="1" applyBorder="1" applyAlignment="1">
      <alignment horizontal="center"/>
    </xf>
    <xf numFmtId="0" fontId="22" fillId="18" borderId="9" xfId="9" applyFont="1" applyFill="1" applyBorder="1" applyAlignment="1">
      <alignment horizontal="center" vertical="center" wrapText="1"/>
    </xf>
    <xf numFmtId="0" fontId="2" fillId="0" borderId="7" xfId="0" applyFont="1" applyBorder="1" applyAlignment="1">
      <alignment horizontal="left" vertical="center" wrapText="1" readingOrder="1"/>
    </xf>
    <xf numFmtId="0" fontId="2" fillId="0" borderId="2" xfId="0" applyFont="1" applyBorder="1" applyAlignment="1">
      <alignment horizontal="left" vertical="center" wrapText="1" readingOrder="1"/>
    </xf>
  </cellXfs>
  <cellStyles count="14">
    <cellStyle name="Comma" xfId="1" builtinId="3"/>
    <cellStyle name="Comma 2" xfId="13"/>
    <cellStyle name="Comma 3 4" xfId="10"/>
    <cellStyle name="Currency 3 4" xfId="11"/>
    <cellStyle name="Normal" xfId="0" builtinId="0"/>
    <cellStyle name="Normal 13" xfId="5"/>
    <cellStyle name="Normal 14" xfId="12"/>
    <cellStyle name="Normal 3" xfId="6"/>
    <cellStyle name="Normal 4 4" xfId="9"/>
    <cellStyle name="Normal_MTDUCT" xfId="3"/>
    <cellStyle name="Normal_PC-LPDPackage-6P-D14" xfId="2"/>
    <cellStyle name="Normal_PC-PackRTOptimize-D1-6p-D2" xfId="7"/>
    <cellStyle name="Normal_ProCostFinAssumptions_Sector" xfId="4"/>
    <cellStyle name="Percent" xfId="8"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VRF-7P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pray%20Valve/ComCookingPreRinseSprayValve_v2_0_7thPlan_0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2">
          <cell r="C12" t="str">
            <v>_PRE2013</v>
          </cell>
          <cell r="D12" t="str">
            <v>Com_Master_7P.xlsm!_PRE2013</v>
          </cell>
        </row>
      </sheetData>
      <sheetData sheetId="16">
        <row r="11">
          <cell r="B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etro_Out"/>
      <sheetName val="M_Input_Retro"/>
      <sheetName val="M_Input_Raw_Out"/>
      <sheetName val="M_Input_Raw"/>
      <sheetName val="MMap"/>
      <sheetName val="Savings &amp; Cost"/>
      <sheetName val="ToDo7P"/>
      <sheetName val="Notes"/>
      <sheetName val="Applicability Matrix"/>
      <sheetName val="HVAC Retrofit Data"/>
    </sheetNames>
    <sheetDataSet>
      <sheetData sheetId="0"/>
      <sheetData sheetId="1"/>
      <sheetData sheetId="2"/>
      <sheetData sheetId="3">
        <row r="9">
          <cell r="A9" t="str">
            <v>HVAC</v>
          </cell>
        </row>
      </sheetData>
      <sheetData sheetId="4">
        <row r="4">
          <cell r="A4" t="str">
            <v>VRF-New-Residential Care</v>
          </cell>
          <cell r="B4">
            <v>0</v>
          </cell>
          <cell r="C4">
            <v>3.8069292641859711</v>
          </cell>
          <cell r="D4">
            <v>1.4908462479082174</v>
          </cell>
          <cell r="E4">
            <v>0.29816924958164348</v>
          </cell>
          <cell r="F4">
            <v>1.7890154974898609</v>
          </cell>
          <cell r="G4">
            <v>1.8932005948492177</v>
          </cell>
          <cell r="H4">
            <v>2.7869053938826216</v>
          </cell>
          <cell r="I4">
            <v>4116.6448521764823</v>
          </cell>
          <cell r="J4">
            <v>-6.2399963380380763</v>
          </cell>
          <cell r="K4">
            <v>21.022385057613977</v>
          </cell>
          <cell r="L4">
            <v>1.4720602779572771</v>
          </cell>
          <cell r="M4">
            <v>3.6166170251130086E-2</v>
          </cell>
          <cell r="N4">
            <v>7.156508117480161E-4</v>
          </cell>
          <cell r="O4">
            <v>0.2387140096982803</v>
          </cell>
          <cell r="P4">
            <v>0.21464261750835234</v>
          </cell>
          <cell r="Q4">
            <v>0.24699847340719602</v>
          </cell>
          <cell r="R4">
            <v>0.22978785719812655</v>
          </cell>
          <cell r="S4">
            <v>0.23459979279712947</v>
          </cell>
          <cell r="T4">
            <v>0.23222203816105286</v>
          </cell>
          <cell r="U4">
            <v>0.2206149003230867</v>
          </cell>
          <cell r="V4">
            <v>0.2298723485449593</v>
          </cell>
          <cell r="W4">
            <v>0.21477425249831805</v>
          </cell>
          <cell r="X4">
            <v>0.24488345919415083</v>
          </cell>
          <cell r="Y4">
            <v>0.2167085472962971</v>
          </cell>
          <cell r="Z4">
            <v>0.23593895714970123</v>
          </cell>
          <cell r="AA4">
            <v>0</v>
          </cell>
          <cell r="AB4">
            <v>0.10134834334104595</v>
          </cell>
          <cell r="AC4">
            <v>8.7075521973022235E-2</v>
          </cell>
          <cell r="AD4">
            <v>8.3523758007515325E-2</v>
          </cell>
          <cell r="AE4">
            <v>8.7212728293256325E-2</v>
          </cell>
          <cell r="AF4">
            <v>8.5567379682640471E-2</v>
          </cell>
          <cell r="AG4">
            <v>7.5083002777803193E-2</v>
          </cell>
          <cell r="AH4">
            <v>8.8156989501835259E-2</v>
          </cell>
          <cell r="AI4">
            <v>7.2297648464551043E-2</v>
          </cell>
          <cell r="AJ4">
            <v>8.9006247460708399E-2</v>
          </cell>
          <cell r="AK4">
            <v>7.9941494543151512E-2</v>
          </cell>
          <cell r="AL4">
            <v>9.591336631878955E-2</v>
          </cell>
          <cell r="AM4">
            <v>0.10204553004500096</v>
          </cell>
        </row>
        <row r="5">
          <cell r="A5" t="str">
            <v>VRF-New-University</v>
          </cell>
          <cell r="B5">
            <v>0</v>
          </cell>
          <cell r="C5">
            <v>4.1927764987039833</v>
          </cell>
          <cell r="D5">
            <v>1.8</v>
          </cell>
          <cell r="E5">
            <v>0.36000000000000004</v>
          </cell>
          <cell r="F5">
            <v>2.16</v>
          </cell>
          <cell r="G5">
            <v>2.2857897489496097</v>
          </cell>
          <cell r="H5">
            <v>3.0693692024984283</v>
          </cell>
          <cell r="I5">
            <v>4512.904517054224</v>
          </cell>
          <cell r="J5">
            <v>-5.3418996945468651</v>
          </cell>
          <cell r="K5">
            <v>24.544701788951414</v>
          </cell>
          <cell r="L5">
            <v>1.3428046931739446</v>
          </cell>
          <cell r="M5">
            <v>3.9831753666557682E-2</v>
          </cell>
          <cell r="N5">
            <v>7.8818483259029373E-4</v>
          </cell>
          <cell r="O5">
            <v>0.26290861224823919</v>
          </cell>
          <cell r="P5">
            <v>0.23639748990759407</v>
          </cell>
          <cell r="Q5">
            <v>0.27203273889537177</v>
          </cell>
          <cell r="R5">
            <v>0.25307775913032743</v>
          </cell>
          <cell r="S5">
            <v>0.2583774033035402</v>
          </cell>
          <cell r="T5">
            <v>0.2557586538952929</v>
          </cell>
          <cell r="U5">
            <v>0.24297508704468884</v>
          </cell>
          <cell r="V5">
            <v>0.25317081400704311</v>
          </cell>
          <cell r="W5">
            <v>0.23654246662085415</v>
          </cell>
          <cell r="X5">
            <v>0.26970335968407272</v>
          </cell>
          <cell r="Y5">
            <v>0.23867280979450545</v>
          </cell>
          <cell r="Z5">
            <v>0.2598522972234738</v>
          </cell>
          <cell r="AA5">
            <v>0</v>
          </cell>
          <cell r="AB5">
            <v>0.11162039603427776</v>
          </cell>
          <cell r="AC5">
            <v>9.5900968157057676E-2</v>
          </cell>
          <cell r="AD5">
            <v>9.1989218962341468E-2</v>
          </cell>
          <cell r="AE5">
            <v>9.6052080876793011E-2</v>
          </cell>
          <cell r="AF5">
            <v>9.4239969721572864E-2</v>
          </cell>
          <cell r="AG5">
            <v>8.2692960034867771E-2</v>
          </cell>
          <cell r="AH5">
            <v>9.7092046667913157E-2</v>
          </cell>
          <cell r="AI5">
            <v>7.9625299121114351E-2</v>
          </cell>
          <cell r="AJ5">
            <v>9.8027380256797678E-2</v>
          </cell>
          <cell r="AK5">
            <v>8.8043879024757396E-2</v>
          </cell>
          <cell r="AL5">
            <v>0.10563456274226217</v>
          </cell>
          <cell r="AM5">
            <v>0.11238824534922333</v>
          </cell>
        </row>
        <row r="6">
          <cell r="A6" t="str">
            <v>VRF-New-Small Ret</v>
          </cell>
          <cell r="B6">
            <v>0</v>
          </cell>
          <cell r="C6">
            <v>3.857066858206172</v>
          </cell>
          <cell r="D6">
            <v>1.6809270334128756</v>
          </cell>
          <cell r="E6">
            <v>0.33618540668257513</v>
          </cell>
          <cell r="F6">
            <v>2.0171124400954508</v>
          </cell>
          <cell r="G6">
            <v>2.1345809898374606</v>
          </cell>
          <cell r="H6">
            <v>2.8236091836077688</v>
          </cell>
          <cell r="I6">
            <v>4581.1767399474093</v>
          </cell>
          <cell r="J6">
            <v>-5.1871651614649457</v>
          </cell>
          <cell r="K6">
            <v>25.151567473997755</v>
          </cell>
          <cell r="L6">
            <v>1.3227931837914357</v>
          </cell>
          <cell r="M6">
            <v>3.664248190167093E-2</v>
          </cell>
          <cell r="N6">
            <v>7.2507599602900682E-4</v>
          </cell>
          <cell r="O6">
            <v>0.24185789425053131</v>
          </cell>
          <cell r="P6">
            <v>0.21746947970337871</v>
          </cell>
          <cell r="Q6">
            <v>0.25025146507683432</v>
          </cell>
          <cell r="R6">
            <v>0.23281418353503974</v>
          </cell>
          <cell r="S6">
            <v>0.23768949275009163</v>
          </cell>
          <cell r="T6">
            <v>0.23528042287584006</v>
          </cell>
          <cell r="U6">
            <v>0.22352041800928704</v>
          </cell>
          <cell r="V6">
            <v>0.23289978764035885</v>
          </cell>
          <cell r="W6">
            <v>0.21760284833776694</v>
          </cell>
          <cell r="X6">
            <v>0.24810859594014814</v>
          </cell>
          <cell r="Y6">
            <v>0.21956261796875876</v>
          </cell>
          <cell r="Z6">
            <v>0.23904629401524469</v>
          </cell>
          <cell r="AA6">
            <v>0</v>
          </cell>
          <cell r="AB6">
            <v>0.10268310995750415</v>
          </cell>
          <cell r="AC6">
            <v>8.8222314273801686E-2</v>
          </cell>
          <cell r="AD6">
            <v>8.4623773263753005E-2</v>
          </cell>
          <cell r="AE6">
            <v>8.8361327613369081E-2</v>
          </cell>
          <cell r="AF6">
            <v>8.6694309616500931E-2</v>
          </cell>
          <cell r="AG6">
            <v>7.607185254354637E-2</v>
          </cell>
          <cell r="AH6">
            <v>8.9318024825309081E-2</v>
          </cell>
          <cell r="AI6">
            <v>7.3249814868437707E-2</v>
          </cell>
          <cell r="AJ6">
            <v>9.0178467586369368E-2</v>
          </cell>
          <cell r="AK6">
            <v>8.0994331073758724E-2</v>
          </cell>
          <cell r="AL6">
            <v>9.7176553808728514E-2</v>
          </cell>
          <cell r="AM6">
            <v>0.10338947867181278</v>
          </cell>
        </row>
        <row r="7">
          <cell r="A7" t="str">
            <v>VRF-New-Medium Off</v>
          </cell>
          <cell r="B7">
            <v>0</v>
          </cell>
          <cell r="C7">
            <v>3.3493861473537248</v>
          </cell>
          <cell r="D7">
            <v>1.4712249393338206</v>
          </cell>
          <cell r="E7">
            <v>0.29424498786676412</v>
          </cell>
          <cell r="F7">
            <v>1.7654699272005847</v>
          </cell>
          <cell r="G7">
            <v>1.8682838248490328</v>
          </cell>
          <cell r="H7">
            <v>2.4519558080761419</v>
          </cell>
          <cell r="I7">
            <v>4617.4182019878726</v>
          </cell>
          <cell r="J7">
            <v>-5.1050262553418726</v>
          </cell>
          <cell r="K7">
            <v>25.47371458970947</v>
          </cell>
          <cell r="L7">
            <v>1.3124107672849294</v>
          </cell>
          <cell r="M7">
            <v>3.1819469508287158E-2</v>
          </cell>
          <cell r="N7">
            <v>6.2963894227328053E-4</v>
          </cell>
          <cell r="O7">
            <v>0.21002370723944827</v>
          </cell>
          <cell r="P7">
            <v>0.18884538162490519</v>
          </cell>
          <cell r="Q7">
            <v>0.21731248674106327</v>
          </cell>
          <cell r="R7">
            <v>0.20217036154835763</v>
          </cell>
          <cell r="S7">
            <v>0.20640396541089351</v>
          </cell>
          <cell r="T7">
            <v>0.20431198578973184</v>
          </cell>
          <cell r="U7">
            <v>0.19409987414094287</v>
          </cell>
          <cell r="V7">
            <v>0.20224469814013912</v>
          </cell>
          <cell r="W7">
            <v>0.18896119581038165</v>
          </cell>
          <cell r="X7">
            <v>0.21545166957976922</v>
          </cell>
          <cell r="Y7">
            <v>0.19066301366715099</v>
          </cell>
          <cell r="Z7">
            <v>0.20758217971966211</v>
          </cell>
          <cell r="AA7">
            <v>0</v>
          </cell>
          <cell r="AB7">
            <v>8.9167597737420362E-2</v>
          </cell>
          <cell r="AC7">
            <v>7.6610182861487547E-2</v>
          </cell>
          <cell r="AD7">
            <v>7.3485294480541294E-2</v>
          </cell>
          <cell r="AE7">
            <v>7.6730898776186773E-2</v>
          </cell>
          <cell r="AF7">
            <v>7.5283299553419794E-2</v>
          </cell>
          <cell r="AG7">
            <v>6.6059007655207683E-2</v>
          </cell>
          <cell r="AH7">
            <v>7.7561672134980469E-2</v>
          </cell>
          <cell r="AI7">
            <v>6.3608416508152701E-2</v>
          </cell>
          <cell r="AJ7">
            <v>7.8308860392387658E-2</v>
          </cell>
          <cell r="AK7">
            <v>7.0333572241678771E-2</v>
          </cell>
          <cell r="AL7">
            <v>8.4385833883601061E-2</v>
          </cell>
          <cell r="AM7">
            <v>8.9780991716214301E-2</v>
          </cell>
        </row>
        <row r="8">
          <cell r="A8" t="str">
            <v>VRF-New-Large Off</v>
          </cell>
          <cell r="B8">
            <v>0</v>
          </cell>
          <cell r="C8">
            <v>3.3900776130202694</v>
          </cell>
          <cell r="D8">
            <v>1.4996068097757478</v>
          </cell>
          <cell r="E8">
            <v>0.29992136195514957</v>
          </cell>
          <cell r="F8">
            <v>1.7995281717308973</v>
          </cell>
          <cell r="G8">
            <v>1.9043254851335727</v>
          </cell>
          <cell r="H8">
            <v>2.4817444532758151</v>
          </cell>
          <cell r="I8">
            <v>4650.0017355999125</v>
          </cell>
          <cell r="J8">
            <v>-5.0311778050357123</v>
          </cell>
          <cell r="K8">
            <v>25.763346706677989</v>
          </cell>
          <cell r="L8">
            <v>1.3032144308575175</v>
          </cell>
          <cell r="M8">
            <v>3.2206042090265272E-2</v>
          </cell>
          <cell r="N8">
            <v>6.3728838317816863E-4</v>
          </cell>
          <cell r="O8">
            <v>0.21257527104735577</v>
          </cell>
          <cell r="P8">
            <v>0.19113965138796216</v>
          </cell>
          <cell r="Q8">
            <v>0.21995260143793749</v>
          </cell>
          <cell r="R8">
            <v>0.20462651559086409</v>
          </cell>
          <cell r="S8">
            <v>0.20891155322025731</v>
          </cell>
          <cell r="T8">
            <v>0.20679415828023281</v>
          </cell>
          <cell r="U8">
            <v>0.19645798037802967</v>
          </cell>
          <cell r="V8">
            <v>0.20470175529286913</v>
          </cell>
          <cell r="W8">
            <v>0.19125687259214133</v>
          </cell>
          <cell r="X8">
            <v>0.21806917733486386</v>
          </cell>
          <cell r="Y8">
            <v>0.19297936571889832</v>
          </cell>
          <cell r="Z8">
            <v>0.21010408157493873</v>
          </cell>
          <cell r="AA8">
            <v>0</v>
          </cell>
          <cell r="AB8">
            <v>9.0250888848768404E-2</v>
          </cell>
          <cell r="AC8">
            <v>7.7540914789210769E-2</v>
          </cell>
          <cell r="AD8">
            <v>7.437806235077131E-2</v>
          </cell>
          <cell r="AE8">
            <v>7.7663097273389381E-2</v>
          </cell>
          <cell r="AF8">
            <v>7.6197911265617424E-2</v>
          </cell>
          <cell r="AG8">
            <v>6.6861554069299625E-2</v>
          </cell>
          <cell r="AH8">
            <v>7.8503963641504415E-2</v>
          </cell>
          <cell r="AI8">
            <v>6.4381190856219364E-2</v>
          </cell>
          <cell r="AJ8">
            <v>7.9260229438492036E-2</v>
          </cell>
          <cell r="AK8">
            <v>7.1188050051691487E-2</v>
          </cell>
          <cell r="AL8">
            <v>8.5411031669449161E-2</v>
          </cell>
          <cell r="AM8">
            <v>9.0871734909505147E-2</v>
          </cell>
        </row>
        <row r="9">
          <cell r="A9" t="str">
            <v>VRF-New-Other</v>
          </cell>
          <cell r="B9">
            <v>0</v>
          </cell>
          <cell r="C9">
            <v>3.9276157074034557</v>
          </cell>
          <cell r="D9">
            <v>1.7902223614992041</v>
          </cell>
          <cell r="E9">
            <v>0.35804447229984082</v>
          </cell>
          <cell r="F9">
            <v>2.1482668337990449</v>
          </cell>
          <cell r="G9">
            <v>2.273373290141802</v>
          </cell>
          <cell r="H9">
            <v>2.8752552623016321</v>
          </cell>
          <cell r="I9">
            <v>4791.4100731918961</v>
          </cell>
          <cell r="J9">
            <v>-4.7106850458440537</v>
          </cell>
          <cell r="K9">
            <v>27.020312776147971</v>
          </cell>
          <cell r="L9">
            <v>1.2647528123822935</v>
          </cell>
          <cell r="M9">
            <v>3.7312702311357443E-2</v>
          </cell>
          <cell r="N9">
            <v>7.3833821806998303E-4</v>
          </cell>
          <cell r="O9">
            <v>0.24628166929408574</v>
          </cell>
          <cell r="P9">
            <v>0.22144717106643194</v>
          </cell>
          <cell r="Q9">
            <v>0.25482876526895903</v>
          </cell>
          <cell r="R9">
            <v>0.23707254184953394</v>
          </cell>
          <cell r="S9">
            <v>0.24203702438391034</v>
          </cell>
          <cell r="T9">
            <v>0.23958389068771524</v>
          </cell>
          <cell r="U9">
            <v>0.22760878589150332</v>
          </cell>
          <cell r="V9">
            <v>0.23715971172266026</v>
          </cell>
          <cell r="W9">
            <v>0.22158297912020825</v>
          </cell>
          <cell r="X9">
            <v>0.25264670133551898</v>
          </cell>
          <cell r="Y9">
            <v>0.22357859451100692</v>
          </cell>
          <cell r="Z9">
            <v>0.24341864263341054</v>
          </cell>
          <cell r="AA9">
            <v>0</v>
          </cell>
          <cell r="AB9">
            <v>0.10456126647016289</v>
          </cell>
          <cell r="AC9">
            <v>8.9835971224625819E-2</v>
          </cell>
          <cell r="AD9">
            <v>8.6171610010681007E-2</v>
          </cell>
          <cell r="AE9">
            <v>8.9977527229770482E-2</v>
          </cell>
          <cell r="AF9">
            <v>8.8280018135497587E-2</v>
          </cell>
          <cell r="AG9">
            <v>7.746326779522511E-2</v>
          </cell>
          <cell r="AH9">
            <v>9.0951723201730422E-2</v>
          </cell>
          <cell r="AI9">
            <v>7.4589612785574605E-2</v>
          </cell>
          <cell r="AJ9">
            <v>9.1827904151633291E-2</v>
          </cell>
          <cell r="AK9">
            <v>8.2475782409402662E-2</v>
          </cell>
          <cell r="AL9">
            <v>9.8953990988895027E-2</v>
          </cell>
          <cell r="AM9">
            <v>0.10528055523531206</v>
          </cell>
        </row>
        <row r="10">
          <cell r="A10" t="str">
            <v>VRF-New-Medium Ret</v>
          </cell>
          <cell r="B10">
            <v>0</v>
          </cell>
          <cell r="C10">
            <v>3.9974786918857497</v>
          </cell>
          <cell r="D10">
            <v>1.859824997051404</v>
          </cell>
          <cell r="E10">
            <v>0.37196499941028083</v>
          </cell>
          <cell r="F10">
            <v>2.2317899964616847</v>
          </cell>
          <cell r="G10">
            <v>2.3617605072779657</v>
          </cell>
          <cell r="H10">
            <v>2.9263992460152544</v>
          </cell>
          <cell r="I10">
            <v>4890.7028344363025</v>
          </cell>
          <cell r="J10">
            <v>-4.485644489106865</v>
          </cell>
          <cell r="K10">
            <v>27.902917253037575</v>
          </cell>
          <cell r="L10">
            <v>1.2390753579786378</v>
          </cell>
          <cell r="M10">
            <v>3.7976406944592575E-2</v>
          </cell>
          <cell r="N10">
            <v>7.5147150689314256E-4</v>
          </cell>
          <cell r="O10">
            <v>0.25066243709877023</v>
          </cell>
          <cell r="P10">
            <v>0.22538619194535847</v>
          </cell>
          <cell r="Q10">
            <v>0.25936156567508556</v>
          </cell>
          <cell r="R10">
            <v>0.24128950108034461</v>
          </cell>
          <cell r="S10">
            <v>0.24634229000518787</v>
          </cell>
          <cell r="T10">
            <v>0.24384552086853273</v>
          </cell>
          <cell r="U10">
            <v>0.23165740731003928</v>
          </cell>
          <cell r="V10">
            <v>0.24137822149913199</v>
          </cell>
          <cell r="W10">
            <v>0.22552441570287476</v>
          </cell>
          <cell r="X10">
            <v>0.25714068799048495</v>
          </cell>
          <cell r="Y10">
            <v>0.22755552836669254</v>
          </cell>
          <cell r="Z10">
            <v>0.24774848397225213</v>
          </cell>
          <cell r="AA10">
            <v>0</v>
          </cell>
          <cell r="AB10">
            <v>0.10642116384329038</v>
          </cell>
          <cell r="AC10">
            <v>9.1433940458679794E-2</v>
          </cell>
          <cell r="AD10">
            <v>8.7704398934414701E-2</v>
          </cell>
          <cell r="AE10">
            <v>9.1578014410010511E-2</v>
          </cell>
          <cell r="AF10">
            <v>8.985031064794255E-2</v>
          </cell>
          <cell r="AG10">
            <v>7.8841155928660478E-2</v>
          </cell>
          <cell r="AH10">
            <v>9.2569539021822744E-2</v>
          </cell>
          <cell r="AI10">
            <v>7.5916385400002284E-2</v>
          </cell>
          <cell r="AJ10">
            <v>9.3461305156394101E-2</v>
          </cell>
          <cell r="AK10">
            <v>8.3942831310284668E-2</v>
          </cell>
          <cell r="AL10">
            <v>0.1007141482068955</v>
          </cell>
          <cell r="AM10">
            <v>0.10715324705259639</v>
          </cell>
        </row>
        <row r="11">
          <cell r="A11" t="str">
            <v>VRF-New-Hospital</v>
          </cell>
          <cell r="B11">
            <v>0</v>
          </cell>
          <cell r="C11">
            <v>4.1849380233644631</v>
          </cell>
          <cell r="D11">
            <v>1.98</v>
          </cell>
          <cell r="E11">
            <v>0.39600000000000002</v>
          </cell>
          <cell r="F11">
            <v>2.3759999999999999</v>
          </cell>
          <cell r="G11">
            <v>2.5143687238445707</v>
          </cell>
          <cell r="H11">
            <v>3.0636309584472365</v>
          </cell>
          <cell r="I11">
            <v>4973.4930084500666</v>
          </cell>
          <cell r="J11">
            <v>-4.2980059682426432</v>
          </cell>
          <cell r="K11">
            <v>28.638831707537967</v>
          </cell>
          <cell r="L11">
            <v>1.2184493584388936</v>
          </cell>
          <cell r="M11">
            <v>3.9757287446156565E-2</v>
          </cell>
          <cell r="N11">
            <v>7.8671130606791596E-4</v>
          </cell>
          <cell r="O11">
            <v>0.26241709960159748</v>
          </cell>
          <cell r="P11">
            <v>0.23595554030795818</v>
          </cell>
          <cell r="Q11">
            <v>0.27152416852057776</v>
          </cell>
          <cell r="R11">
            <v>0.25260462545040502</v>
          </cell>
          <cell r="S11">
            <v>0.25789436183812703</v>
          </cell>
          <cell r="T11">
            <v>0.25528050823166243</v>
          </cell>
          <cell r="U11">
            <v>0.24252084050221129</v>
          </cell>
          <cell r="V11">
            <v>0.25269750635926036</v>
          </cell>
          <cell r="W11">
            <v>0.23610024598449783</v>
          </cell>
          <cell r="X11">
            <v>0.26919914412797935</v>
          </cell>
          <cell r="Y11">
            <v>0.23822660644110316</v>
          </cell>
          <cell r="Z11">
            <v>0.25936649841584991</v>
          </cell>
          <cell r="AA11">
            <v>0</v>
          </cell>
          <cell r="AB11">
            <v>0.11141171958277299</v>
          </cell>
          <cell r="AC11">
            <v>9.5721679474685142E-2</v>
          </cell>
          <cell r="AD11">
            <v>9.181724336942329E-2</v>
          </cell>
          <cell r="AE11">
            <v>9.5872509686319343E-2</v>
          </cell>
          <cell r="AF11">
            <v>9.4063786307339373E-2</v>
          </cell>
          <cell r="AG11">
            <v>8.2538363974671014E-2</v>
          </cell>
          <cell r="AH11">
            <v>9.6910531241630557E-2</v>
          </cell>
          <cell r="AI11">
            <v>7.9476438111290515E-2</v>
          </cell>
          <cell r="AJ11">
            <v>9.784411620659654E-2</v>
          </cell>
          <cell r="AK11">
            <v>8.7879279319825698E-2</v>
          </cell>
          <cell r="AL11">
            <v>0.10543707691984541</v>
          </cell>
          <cell r="AM11">
            <v>0.11217813338883287</v>
          </cell>
        </row>
        <row r="12">
          <cell r="A12" t="str">
            <v>VRF-New-School K-12</v>
          </cell>
          <cell r="B12">
            <v>0</v>
          </cell>
          <cell r="C12">
            <v>3.8084682088936601</v>
          </cell>
          <cell r="D12">
            <v>1.8122943322360696</v>
          </cell>
          <cell r="E12">
            <v>0.36245886644721392</v>
          </cell>
          <cell r="F12">
            <v>2.1747531986832835</v>
          </cell>
          <cell r="G12">
            <v>2.3014021148359367</v>
          </cell>
          <cell r="H12">
            <v>2.7880319956682378</v>
          </cell>
          <cell r="I12">
            <v>5002.2310744192173</v>
          </cell>
          <cell r="J12">
            <v>-4.2328730191313975</v>
          </cell>
          <cell r="K12">
            <v>28.8942818064539</v>
          </cell>
          <cell r="L12">
            <v>1.2114493063577427</v>
          </cell>
          <cell r="M12">
            <v>3.6180790364203658E-2</v>
          </cell>
          <cell r="N12">
            <v>7.1594011237664974E-4</v>
          </cell>
          <cell r="O12">
            <v>0.23881050943241836</v>
          </cell>
          <cell r="P12">
            <v>0.21472938642296457</v>
          </cell>
          <cell r="Q12">
            <v>0.24709832212175795</v>
          </cell>
          <cell r="R12">
            <v>0.22988074855023363</v>
          </cell>
          <cell r="S12">
            <v>0.23469462936605301</v>
          </cell>
          <cell r="T12">
            <v>0.2323159135266917</v>
          </cell>
          <cell r="U12">
            <v>0.22070408352291224</v>
          </cell>
          <cell r="V12">
            <v>0.22996527405255024</v>
          </cell>
          <cell r="W12">
            <v>0.21486107462615203</v>
          </cell>
          <cell r="X12">
            <v>0.2449824529177991</v>
          </cell>
          <cell r="Y12">
            <v>0.21679615135952729</v>
          </cell>
          <cell r="Z12">
            <v>0.23603433507354635</v>
          </cell>
          <cell r="AA12">
            <v>0</v>
          </cell>
          <cell r="AB12">
            <v>0.10138931323719953</v>
          </cell>
          <cell r="AC12">
            <v>8.7110722105310026E-2</v>
          </cell>
          <cell r="AD12">
            <v>8.3557522345235266E-2</v>
          </cell>
          <cell r="AE12">
            <v>8.7247983890966704E-2</v>
          </cell>
          <cell r="AF12">
            <v>8.5601970150961548E-2</v>
          </cell>
          <cell r="AG12">
            <v>7.5113354954516681E-2</v>
          </cell>
          <cell r="AH12">
            <v>8.8192626815540034E-2</v>
          </cell>
          <cell r="AI12">
            <v>7.2326874666500632E-2</v>
          </cell>
          <cell r="AJ12">
            <v>8.9042228085504743E-2</v>
          </cell>
          <cell r="AK12">
            <v>7.997381075693287E-2</v>
          </cell>
          <cell r="AL12">
            <v>9.5952139134686476E-2</v>
          </cell>
          <cell r="AM12">
            <v>0.10208678177769888</v>
          </cell>
        </row>
        <row r="13">
          <cell r="A13" t="str">
            <v>VRF-New-Xlarge Ret</v>
          </cell>
          <cell r="B13">
            <v>0</v>
          </cell>
          <cell r="C13">
            <v>4.0589351681124262</v>
          </cell>
          <cell r="D13">
            <v>1.9381263635476327</v>
          </cell>
          <cell r="E13">
            <v>0.38762527270952657</v>
          </cell>
          <cell r="F13">
            <v>2.3257516362571593</v>
          </cell>
          <cell r="G13">
            <v>2.4611940966478683</v>
          </cell>
          <cell r="H13">
            <v>2.9713891507913743</v>
          </cell>
          <cell r="I13">
            <v>5019.4406882057392</v>
          </cell>
          <cell r="J13">
            <v>-4.1938685537583558</v>
          </cell>
          <cell r="K13">
            <v>29.047256524682727</v>
          </cell>
          <cell r="L13">
            <v>1.2072957410544698</v>
          </cell>
          <cell r="M13">
            <v>3.8560248993657731E-2</v>
          </cell>
          <cell r="N13">
            <v>7.6302448674820647E-4</v>
          </cell>
          <cell r="O13">
            <v>0.25451607367668388</v>
          </cell>
          <cell r="P13">
            <v>0.22885123634327542</v>
          </cell>
          <cell r="Q13">
            <v>0.26334894099928158</v>
          </cell>
          <cell r="R13">
            <v>0.2449990399246644</v>
          </cell>
          <cell r="S13">
            <v>0.25012950946430829</v>
          </cell>
          <cell r="T13">
            <v>0.24759435547437006</v>
          </cell>
          <cell r="U13">
            <v>0.2352188641788355</v>
          </cell>
          <cell r="V13">
            <v>0.24508912431427649</v>
          </cell>
          <cell r="W13">
            <v>0.22899158512651982</v>
          </cell>
          <cell r="X13">
            <v>0.26109391996404774</v>
          </cell>
          <cell r="Y13">
            <v>0.23105392372967556</v>
          </cell>
          <cell r="Z13">
            <v>0.25155732198966091</v>
          </cell>
          <cell r="AA13">
            <v>0</v>
          </cell>
          <cell r="AB13">
            <v>0.10805726255196547</v>
          </cell>
          <cell r="AC13">
            <v>9.2839628448841277E-2</v>
          </cell>
          <cell r="AD13">
            <v>8.9052749663345088E-2</v>
          </cell>
          <cell r="AE13">
            <v>9.2985917365665832E-2</v>
          </cell>
          <cell r="AF13">
            <v>9.1231652214941603E-2</v>
          </cell>
          <cell r="AG13">
            <v>8.0053244847320279E-2</v>
          </cell>
          <cell r="AH13">
            <v>9.3992685488058281E-2</v>
          </cell>
          <cell r="AI13">
            <v>7.7083509453476487E-2</v>
          </cell>
          <cell r="AJ13">
            <v>9.4898161465376343E-2</v>
          </cell>
          <cell r="AK13">
            <v>8.5233352414822897E-2</v>
          </cell>
          <cell r="AL13">
            <v>0.10226250834388156</v>
          </cell>
          <cell r="AM13">
            <v>0.10880060066913128</v>
          </cell>
        </row>
        <row r="14">
          <cell r="A14" t="str">
            <v>VRF-New-Large Ret</v>
          </cell>
          <cell r="B14">
            <v>0</v>
          </cell>
          <cell r="C14">
            <v>4.0977909902096235</v>
          </cell>
          <cell r="D14">
            <v>1.9876323579252317</v>
          </cell>
          <cell r="E14">
            <v>0.39752647158504639</v>
          </cell>
          <cell r="F14">
            <v>2.3851588295102779</v>
          </cell>
          <cell r="G14">
            <v>2.5240609269033536</v>
          </cell>
          <cell r="H14">
            <v>2.9998339924660375</v>
          </cell>
          <cell r="I14">
            <v>5098.8426194575632</v>
          </cell>
          <cell r="J14">
            <v>-4.0139092637660578</v>
          </cell>
          <cell r="K14">
            <v>29.753053192216626</v>
          </cell>
          <cell r="L14">
            <v>1.1884950796914346</v>
          </cell>
          <cell r="M14">
            <v>3.892938279670341E-2</v>
          </cell>
          <cell r="N14">
            <v>7.7032885168258928E-4</v>
          </cell>
          <cell r="O14">
            <v>0.25695253320857075</v>
          </cell>
          <cell r="P14">
            <v>0.23104200869064781</v>
          </cell>
          <cell r="Q14">
            <v>0.26586995677734637</v>
          </cell>
          <cell r="R14">
            <v>0.24734439374654471</v>
          </cell>
          <cell r="S14">
            <v>0.25252397681066013</v>
          </cell>
          <cell r="T14">
            <v>0.2499645540190924</v>
          </cell>
          <cell r="U14">
            <v>0.23747059325601808</v>
          </cell>
          <cell r="V14">
            <v>0.24743534050593399</v>
          </cell>
          <cell r="W14">
            <v>0.23118370102019867</v>
          </cell>
          <cell r="X14">
            <v>0.26359334862811795</v>
          </cell>
          <cell r="Y14">
            <v>0.23326578220571886</v>
          </cell>
          <cell r="Z14">
            <v>0.25396545765717959</v>
          </cell>
          <cell r="AA14">
            <v>0</v>
          </cell>
          <cell r="AB14">
            <v>0.10909168502882949</v>
          </cell>
          <cell r="AC14">
            <v>9.3728373880135177E-2</v>
          </cell>
          <cell r="AD14">
            <v>8.9905243643877003E-2</v>
          </cell>
          <cell r="AE14">
            <v>9.3876063207631866E-2</v>
          </cell>
          <cell r="AF14">
            <v>9.2105004634055423E-2</v>
          </cell>
          <cell r="AG14">
            <v>8.0819587375904542E-2</v>
          </cell>
          <cell r="AH14">
            <v>9.4892469030908075E-2</v>
          </cell>
          <cell r="AI14">
            <v>7.7821422971652926E-2</v>
          </cell>
          <cell r="AJ14">
            <v>9.5806613048495512E-2</v>
          </cell>
          <cell r="AK14">
            <v>8.6049283648264654E-2</v>
          </cell>
          <cell r="AL14">
            <v>0.10324145815875896</v>
          </cell>
          <cell r="AM14">
            <v>0.1098421390550804</v>
          </cell>
        </row>
        <row r="15">
          <cell r="A15" t="str">
            <v>VRF-New-Warehouse</v>
          </cell>
          <cell r="B15">
            <v>0</v>
          </cell>
          <cell r="C15">
            <v>4.0898458077684587</v>
          </cell>
          <cell r="D15">
            <v>1.9867934739976052</v>
          </cell>
          <cell r="E15">
            <v>0.39735869479952107</v>
          </cell>
          <cell r="F15">
            <v>2.3841521687971263</v>
          </cell>
          <cell r="G15">
            <v>2.5229956423020607</v>
          </cell>
          <cell r="H15">
            <v>2.9940176322806877</v>
          </cell>
          <cell r="I15">
            <v>5106.5917837275128</v>
          </cell>
          <cell r="J15">
            <v>-3.9963462891876285</v>
          </cell>
          <cell r="K15">
            <v>29.821934820555839</v>
          </cell>
          <cell r="L15">
            <v>1.1866915590662106</v>
          </cell>
          <cell r="M15">
            <v>3.8853902849243747E-2</v>
          </cell>
          <cell r="N15">
            <v>7.6883526567956141E-4</v>
          </cell>
          <cell r="O15">
            <v>0.25645432947882002</v>
          </cell>
          <cell r="P15">
            <v>0.23059404272190853</v>
          </cell>
          <cell r="Q15">
            <v>0.26535446310837507</v>
          </cell>
          <cell r="R15">
            <v>0.24686481918092856</v>
          </cell>
          <cell r="S15">
            <v>0.25203435958242115</v>
          </cell>
          <cell r="T15">
            <v>0.24947989924039551</v>
          </cell>
          <cell r="U15">
            <v>0.23701016294311572</v>
          </cell>
          <cell r="V15">
            <v>0.24695558960419003</v>
          </cell>
          <cell r="W15">
            <v>0.2307354603250491</v>
          </cell>
          <cell r="X15">
            <v>0.26308226906107035</v>
          </cell>
          <cell r="Y15">
            <v>0.23281350457581207</v>
          </cell>
          <cell r="Z15">
            <v>0.25347304555034911</v>
          </cell>
          <cell r="AA15">
            <v>0</v>
          </cell>
          <cell r="AB15">
            <v>0.10888016781322749</v>
          </cell>
          <cell r="AC15">
            <v>9.3546644496628167E-2</v>
          </cell>
          <cell r="AD15">
            <v>8.9730926904718136E-2</v>
          </cell>
          <cell r="AE15">
            <v>9.3694047470171141E-2</v>
          </cell>
          <cell r="AF15">
            <v>9.1926422791469939E-2</v>
          </cell>
          <cell r="AG15">
            <v>8.066288676134041E-2</v>
          </cell>
          <cell r="AH15">
            <v>9.4708482590275936E-2</v>
          </cell>
          <cell r="AI15">
            <v>7.7670535480119554E-2</v>
          </cell>
          <cell r="AJ15">
            <v>9.5620854179495354E-2</v>
          </cell>
          <cell r="AK15">
            <v>8.5882443206877962E-2</v>
          </cell>
          <cell r="AL15">
            <v>0.10304128391304389</v>
          </cell>
          <cell r="AM15">
            <v>0.10962916678865553</v>
          </cell>
        </row>
        <row r="16">
          <cell r="A16" t="str">
            <v>VRF-New-Small Off</v>
          </cell>
          <cell r="B16">
            <v>0</v>
          </cell>
          <cell r="C16">
            <v>3.2602314947007653</v>
          </cell>
          <cell r="D16">
            <v>1.9018540421587167</v>
          </cell>
          <cell r="E16">
            <v>0.38037080843174337</v>
          </cell>
          <cell r="F16">
            <v>2.2822248505904601</v>
          </cell>
          <cell r="G16">
            <v>2.4151324853137628</v>
          </cell>
          <cell r="H16">
            <v>2.3866891416566403</v>
          </cell>
          <cell r="I16">
            <v>6132.1687504915617</v>
          </cell>
          <cell r="J16">
            <v>-1.6719430931750763</v>
          </cell>
          <cell r="K16">
            <v>38.938196780808177</v>
          </cell>
          <cell r="L16">
            <v>0.98822286403330484</v>
          </cell>
          <cell r="M16">
            <v>3.0972492293117708E-2</v>
          </cell>
          <cell r="N16">
            <v>6.1287908278693788E-4</v>
          </cell>
          <cell r="O16">
            <v>0.20443325279673982</v>
          </cell>
          <cell r="P16">
            <v>0.18381865623010829</v>
          </cell>
          <cell r="Q16">
            <v>0.21152801805928478</v>
          </cell>
          <cell r="R16">
            <v>0.19678894908422367</v>
          </cell>
          <cell r="S16">
            <v>0.20090986200423183</v>
          </cell>
          <cell r="T16">
            <v>0.19887356712895382</v>
          </cell>
          <cell r="U16">
            <v>0.18893328357846292</v>
          </cell>
          <cell r="V16">
            <v>0.19686130696924276</v>
          </cell>
          <cell r="W16">
            <v>0.18393138764966163</v>
          </cell>
          <cell r="X16">
            <v>0.20971673251374576</v>
          </cell>
          <cell r="Y16">
            <v>0.18558790616702253</v>
          </cell>
          <cell r="Z16">
            <v>0.20205671436104036</v>
          </cell>
          <cell r="AA16">
            <v>0</v>
          </cell>
          <cell r="AB16">
            <v>8.6794116193508394E-2</v>
          </cell>
          <cell r="AC16">
            <v>7.4570957181853109E-2</v>
          </cell>
          <cell r="AD16">
            <v>7.1529247725618958E-2</v>
          </cell>
          <cell r="AE16">
            <v>7.4688459855387773E-2</v>
          </cell>
          <cell r="AF16">
            <v>7.3279393127892639E-2</v>
          </cell>
          <cell r="AG16">
            <v>6.4300635337715323E-2</v>
          </cell>
          <cell r="AH16">
            <v>7.549711951722983E-2</v>
          </cell>
          <cell r="AI16">
            <v>6.191527453225075E-2</v>
          </cell>
          <cell r="AJ16">
            <v>7.6224418963187754E-2</v>
          </cell>
          <cell r="AK16">
            <v>6.8461418680644037E-2</v>
          </cell>
          <cell r="AL16">
            <v>8.2139634318147303E-2</v>
          </cell>
          <cell r="AM16">
            <v>8.739118272461105E-2</v>
          </cell>
        </row>
        <row r="17">
          <cell r="A17" t="str">
            <v>VRF-New-Supermarket</v>
          </cell>
          <cell r="B17">
            <v>0</v>
          </cell>
          <cell r="C17">
            <v>2.347546574552124</v>
          </cell>
          <cell r="D17">
            <v>1.5262636850237556</v>
          </cell>
          <cell r="E17">
            <v>0.30525273700475114</v>
          </cell>
          <cell r="F17">
            <v>1.8315164220285067</v>
          </cell>
          <cell r="G17">
            <v>1.9381766030118648</v>
          </cell>
          <cell r="H17">
            <v>1.7185478786165289</v>
          </cell>
          <cell r="I17">
            <v>6834.4049191146232</v>
          </cell>
          <cell r="J17">
            <v>-8.0370692857512693E-2</v>
          </cell>
          <cell r="K17">
            <v>45.180311296436336</v>
          </cell>
          <cell r="L17">
            <v>0.88668281102246316</v>
          </cell>
          <cell r="M17">
            <v>2.2301903501709477E-2</v>
          </cell>
          <cell r="N17">
            <v>4.4130675804761462E-4</v>
          </cell>
          <cell r="O17">
            <v>0.14720322256490048</v>
          </cell>
          <cell r="P17">
            <v>0.13235957553111477</v>
          </cell>
          <cell r="Q17">
            <v>0.15231184504045495</v>
          </cell>
          <cell r="R17">
            <v>0.14169890208203845</v>
          </cell>
          <cell r="S17">
            <v>0.14466618677489448</v>
          </cell>
          <cell r="T17">
            <v>0.14319994210269654</v>
          </cell>
          <cell r="U17">
            <v>0.13604238944517474</v>
          </cell>
          <cell r="V17">
            <v>0.1417510037519335</v>
          </cell>
          <cell r="W17">
            <v>0.1324407483736712</v>
          </cell>
          <cell r="X17">
            <v>0.15100761950160063</v>
          </cell>
          <cell r="Y17">
            <v>0.1336335331122499</v>
          </cell>
          <cell r="Z17">
            <v>0.14549198375468533</v>
          </cell>
          <cell r="AA17">
            <v>0</v>
          </cell>
          <cell r="AB17">
            <v>6.2496552926543263E-2</v>
          </cell>
          <cell r="AC17">
            <v>5.369520396875984E-2</v>
          </cell>
          <cell r="AD17">
            <v>5.1505005319868916E-2</v>
          </cell>
          <cell r="AE17">
            <v>5.3779812377458845E-2</v>
          </cell>
          <cell r="AF17">
            <v>5.2765206581881691E-2</v>
          </cell>
          <cell r="AG17">
            <v>4.6300005528421354E-2</v>
          </cell>
          <cell r="AH17">
            <v>5.4362091955526055E-2</v>
          </cell>
          <cell r="AI17">
            <v>4.4582414125160216E-2</v>
          </cell>
          <cell r="AJ17">
            <v>5.4885787688730085E-2</v>
          </cell>
          <cell r="AK17">
            <v>4.9295999125815386E-2</v>
          </cell>
          <cell r="AL17">
            <v>5.9145069143695592E-2</v>
          </cell>
          <cell r="AM17">
            <v>6.2926473774847461E-2</v>
          </cell>
        </row>
        <row r="18">
          <cell r="A18" t="str">
            <v>VRF-New-Restaurant</v>
          </cell>
          <cell r="B18">
            <v>0</v>
          </cell>
          <cell r="C18">
            <v>3.7573935520667674</v>
          </cell>
          <cell r="D18">
            <v>2.4711102162046097</v>
          </cell>
          <cell r="E18">
            <v>0.49422204324092195</v>
          </cell>
          <cell r="F18">
            <v>2.9653322594455318</v>
          </cell>
          <cell r="G18">
            <v>3.1380213337361949</v>
          </cell>
          <cell r="H18">
            <v>2.7506422185739638</v>
          </cell>
          <cell r="I18">
            <v>6913.385630966045</v>
          </cell>
          <cell r="J18">
            <v>9.8633930881301332E-2</v>
          </cell>
          <cell r="K18">
            <v>45.882363782381468</v>
          </cell>
          <cell r="L18">
            <v>0.87655306514407627</v>
          </cell>
          <cell r="M18">
            <v>3.569557653275765E-2</v>
          </cell>
          <cell r="N18">
            <v>7.0633877306052958E-4</v>
          </cell>
          <cell r="O18">
            <v>0.23560786623129276</v>
          </cell>
          <cell r="P18">
            <v>0.21184969067111578</v>
          </cell>
          <cell r="Q18">
            <v>0.24378453261042685</v>
          </cell>
          <cell r="R18">
            <v>0.22679786070679719</v>
          </cell>
          <cell r="S18">
            <v>0.23154718346483907</v>
          </cell>
          <cell r="T18">
            <v>0.22920036813994191</v>
          </cell>
          <cell r="U18">
            <v>0.21774426222260493</v>
          </cell>
          <cell r="V18">
            <v>0.2268812526533672</v>
          </cell>
          <cell r="W18">
            <v>0.21197961282837166</v>
          </cell>
          <cell r="X18">
            <v>0.24169703893372865</v>
          </cell>
          <cell r="Y18">
            <v>0.2138887386085894</v>
          </cell>
          <cell r="Z18">
            <v>0.23286892262895953</v>
          </cell>
          <cell r="AA18">
            <v>0</v>
          </cell>
          <cell r="AB18">
            <v>0.10002960006763401</v>
          </cell>
          <cell r="AC18">
            <v>8.5942496458294854E-2</v>
          </cell>
          <cell r="AD18">
            <v>8.2436947997490337E-2</v>
          </cell>
          <cell r="AE18">
            <v>8.6077917451744965E-2</v>
          </cell>
          <cell r="AF18">
            <v>8.4453978095006751E-2</v>
          </cell>
          <cell r="AG18">
            <v>7.4106023760715539E-2</v>
          </cell>
          <cell r="AH18">
            <v>8.7009891946243464E-2</v>
          </cell>
          <cell r="AI18">
            <v>7.1356912440131856E-2</v>
          </cell>
          <cell r="AJ18">
            <v>8.784809937203697E-2</v>
          </cell>
          <cell r="AK18">
            <v>7.8901296896895748E-2</v>
          </cell>
          <cell r="AL18">
            <v>9.4665342892915033E-2</v>
          </cell>
          <cell r="AM18">
            <v>0.10071771498762253</v>
          </cell>
        </row>
        <row r="19">
          <cell r="A19" t="str">
            <v>VRF-New-MiniMart</v>
          </cell>
          <cell r="B19">
            <v>0</v>
          </cell>
          <cell r="C19">
            <v>3.9670517690227078</v>
          </cell>
          <cell r="D19">
            <v>2.6278655191822664</v>
          </cell>
          <cell r="E19">
            <v>0.52557310383645328</v>
          </cell>
          <cell r="F19">
            <v>3.1534386230187197</v>
          </cell>
          <cell r="G19">
            <v>3.3370822585360935</v>
          </cell>
          <cell r="H19">
            <v>2.904124874845821</v>
          </cell>
          <cell r="I19">
            <v>6963.3884168971281</v>
          </cell>
          <cell r="J19">
            <v>0.21196197859912538</v>
          </cell>
          <cell r="K19">
            <v>46.32683407575054</v>
          </cell>
          <cell r="L19">
            <v>0.87025870201946964</v>
          </cell>
          <cell r="M19">
            <v>3.7687348442025953E-2</v>
          </cell>
          <cell r="N19">
            <v>7.457516601256229E-4</v>
          </cell>
          <cell r="O19">
            <v>0.24875451282296412</v>
          </cell>
          <cell r="P19">
            <v>0.22367065852909876</v>
          </cell>
          <cell r="Q19">
            <v>0.25738742773447509</v>
          </cell>
          <cell r="R19">
            <v>0.2394529191738704</v>
          </cell>
          <cell r="S19">
            <v>0.24446724865197003</v>
          </cell>
          <cell r="T19">
            <v>0.24198948374467627</v>
          </cell>
          <cell r="U19">
            <v>0.22989414035950309</v>
          </cell>
          <cell r="V19">
            <v>0.23954096429466454</v>
          </cell>
          <cell r="W19">
            <v>0.22380783019254977</v>
          </cell>
          <cell r="X19">
            <v>0.25518345432359452</v>
          </cell>
          <cell r="Y19">
            <v>0.22582348298450544</v>
          </cell>
          <cell r="Z19">
            <v>0.2458627393336226</v>
          </cell>
          <cell r="AA19">
            <v>0</v>
          </cell>
          <cell r="AB19">
            <v>0.105611136125112</v>
          </cell>
          <cell r="AC19">
            <v>9.0737988417947876E-2</v>
          </cell>
          <cell r="AD19">
            <v>8.703683440516688E-2</v>
          </cell>
          <cell r="AE19">
            <v>9.0880965746296574E-2</v>
          </cell>
          <cell r="AF19">
            <v>8.9166412450597657E-2</v>
          </cell>
          <cell r="AG19">
            <v>7.8241054225868717E-2</v>
          </cell>
          <cell r="AH19">
            <v>9.1864943340299376E-2</v>
          </cell>
          <cell r="AI19">
            <v>7.5338545671351426E-2</v>
          </cell>
          <cell r="AJ19">
            <v>9.2749921771550767E-2</v>
          </cell>
          <cell r="AK19">
            <v>8.330389806009178E-2</v>
          </cell>
          <cell r="AL19">
            <v>9.9947559600700189E-2</v>
          </cell>
          <cell r="AM19">
            <v>0.10633764706222952</v>
          </cell>
        </row>
        <row r="20">
          <cell r="A20" t="str">
            <v>VRF-New-Assembly</v>
          </cell>
          <cell r="B20">
            <v>0</v>
          </cell>
          <cell r="C20">
            <v>3.7909390211690437</v>
          </cell>
          <cell r="D20">
            <v>2.6536674378850664</v>
          </cell>
          <cell r="E20">
            <v>0.53073348757701333</v>
          </cell>
          <cell r="F20">
            <v>3.1844009254620795</v>
          </cell>
          <cell r="G20">
            <v>3.3698476814661449</v>
          </cell>
          <cell r="H20">
            <v>2.7751995565999055</v>
          </cell>
          <cell r="I20">
            <v>7358.4280705326391</v>
          </cell>
          <cell r="J20">
            <v>1.1072935463110325</v>
          </cell>
          <cell r="K20">
            <v>49.838306236237564</v>
          </cell>
          <cell r="L20">
            <v>0.82353857471459324</v>
          </cell>
          <cell r="M20">
            <v>3.6014261504953078E-2</v>
          </cell>
          <cell r="N20">
            <v>7.126448640140333E-4</v>
          </cell>
          <cell r="O20">
            <v>0.23771133936696354</v>
          </cell>
          <cell r="P20">
            <v>0.21374105423318548</v>
          </cell>
          <cell r="Q20">
            <v>0.24596100584725283</v>
          </cell>
          <cell r="R20">
            <v>0.22882267938053377</v>
          </cell>
          <cell r="S20">
            <v>0.23361440340893208</v>
          </cell>
          <cell r="T20">
            <v>0.23124663605442206</v>
          </cell>
          <cell r="U20">
            <v>0.21968825167150591</v>
          </cell>
          <cell r="V20">
            <v>0.22890681583840616</v>
          </cell>
          <cell r="W20">
            <v>0.21387213631677102</v>
          </cell>
          <cell r="X20">
            <v>0.24385487532731145</v>
          </cell>
          <cell r="Y20">
            <v>0.2157983064973118</v>
          </cell>
          <cell r="Z20">
            <v>0.23494794287016724</v>
          </cell>
          <cell r="AA20">
            <v>0</v>
          </cell>
          <cell r="AB20">
            <v>0.10092264994699417</v>
          </cell>
          <cell r="AC20">
            <v>8.6709778703171328E-2</v>
          </cell>
          <cell r="AD20">
            <v>8.3172933210009445E-2</v>
          </cell>
          <cell r="AE20">
            <v>8.6846408715769596E-2</v>
          </cell>
          <cell r="AF20">
            <v>8.5207971062070856E-2</v>
          </cell>
          <cell r="AG20">
            <v>7.4767631680117602E-2</v>
          </cell>
          <cell r="AH20">
            <v>8.7786703744483136E-2</v>
          </cell>
          <cell r="AI20">
            <v>7.1993976689145006E-2</v>
          </cell>
          <cell r="AJ20">
            <v>8.8632394565591396E-2</v>
          </cell>
          <cell r="AK20">
            <v>7.9605716325019921E-2</v>
          </cell>
          <cell r="AL20">
            <v>9.5510501455909835E-2</v>
          </cell>
          <cell r="AM20">
            <v>0.1016169082579976</v>
          </cell>
        </row>
        <row r="21">
          <cell r="A21" t="str">
            <v>VRF-New-Lodging</v>
          </cell>
          <cell r="B21">
            <v>0</v>
          </cell>
          <cell r="C21">
            <v>3.5215726814852979</v>
          </cell>
          <cell r="D21">
            <v>2.7848373287035759</v>
          </cell>
          <cell r="E21">
            <v>0.55696746574071521</v>
          </cell>
          <cell r="F21">
            <v>3.341804794444291</v>
          </cell>
          <cell r="G21">
            <v>3.5364181213571375</v>
          </cell>
          <cell r="H21">
            <v>2.5780068973988781</v>
          </cell>
          <cell r="I21">
            <v>8312.8228911024416</v>
          </cell>
          <cell r="J21">
            <v>3.270367058180041</v>
          </cell>
          <cell r="K21">
            <v>58.321836463398</v>
          </cell>
          <cell r="L21">
            <v>0.7289881481575321</v>
          </cell>
          <cell r="M21">
            <v>3.3455257062035192E-2</v>
          </cell>
          <cell r="N21">
            <v>6.6200766372092918E-4</v>
          </cell>
          <cell r="O21">
            <v>0.22082068693783169</v>
          </cell>
          <cell r="P21">
            <v>0.1985536177966101</v>
          </cell>
          <cell r="Q21">
            <v>0.22848417082562919</v>
          </cell>
          <cell r="R21">
            <v>0.21256361342426996</v>
          </cell>
          <cell r="S21">
            <v>0.21701486002607376</v>
          </cell>
          <cell r="T21">
            <v>0.21481533511016418</v>
          </cell>
          <cell r="U21">
            <v>0.20407823528933094</v>
          </cell>
          <cell r="V21">
            <v>0.21264177154021585</v>
          </cell>
          <cell r="W21">
            <v>0.19867538580237576</v>
          </cell>
          <cell r="X21">
            <v>0.22652769205842896</v>
          </cell>
          <cell r="Y21">
            <v>0.20046469136751574</v>
          </cell>
          <cell r="Z21">
            <v>0.21825364443018697</v>
          </cell>
          <cell r="AA21">
            <v>0</v>
          </cell>
          <cell r="AB21">
            <v>9.3751559972821377E-2</v>
          </cell>
          <cell r="AC21">
            <v>8.0548588672512869E-2</v>
          </cell>
          <cell r="AD21">
            <v>7.7263054825146366E-2</v>
          </cell>
          <cell r="AE21">
            <v>8.0675510397486619E-2</v>
          </cell>
          <cell r="AF21">
            <v>7.9153492435877978E-2</v>
          </cell>
          <cell r="AG21">
            <v>6.9454994584128377E-2</v>
          </cell>
          <cell r="AH21">
            <v>8.1548992473342546E-2</v>
          </cell>
          <cell r="AI21">
            <v>6.6878422502770471E-2</v>
          </cell>
          <cell r="AJ21">
            <v>8.2334592472700849E-2</v>
          </cell>
          <cell r="AK21">
            <v>7.3949307634552347E-2</v>
          </cell>
          <cell r="AL21">
            <v>8.8723973359606204E-2</v>
          </cell>
          <cell r="AM21">
            <v>9.4396487545718569E-2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7th Plan Notes"/>
      <sheetName val="CBSA v2  food detail"/>
      <sheetName val="CBSA Summary"/>
      <sheetName val="Summary"/>
      <sheetName val="Checklist"/>
      <sheetName val="MeasureTable"/>
      <sheetName val="ProData"/>
      <sheetName val="Measure_InputOutput"/>
      <sheetName val="LookupTable"/>
      <sheetName val="Analysis Summary"/>
      <sheetName val="FlowRate"/>
      <sheetName val="Hours"/>
      <sheetName val="PSE"/>
      <sheetName val="AVISTA meter data (B2)"/>
      <sheetName val="WaterTemp"/>
      <sheetName val="Cost"/>
      <sheetName val="Water"/>
      <sheetName val="Lifetime and Removal"/>
      <sheetName val="Lookups"/>
      <sheetName val="SCL"/>
      <sheetName val="FacilityTypes"/>
      <sheetName val="FSTC Report Samples"/>
      <sheetName val="CUWCC01"/>
      <sheetName val="CUWCC02"/>
      <sheetName val="Reports"/>
      <sheetName val="ValidationLists"/>
      <sheetName val="Notes"/>
      <sheetName val="ProCost 6th Plan Inputs"/>
      <sheetName val="Levelized Cost Note"/>
      <sheetName val="Problems"/>
    </sheetNames>
    <sheetDataSet>
      <sheetData sheetId="0"/>
      <sheetData sheetId="1"/>
      <sheetData sheetId="2"/>
      <sheetData sheetId="3"/>
      <sheetData sheetId="4"/>
      <sheetData sheetId="5"/>
      <sheetData sheetId="6"/>
      <sheetData sheetId="7"/>
      <sheetData sheetId="8"/>
      <sheetData sheetId="9"/>
      <sheetData sheetId="10">
        <row r="2">
          <cell r="C2">
            <v>1.3325624791290998</v>
          </cell>
        </row>
        <row r="28">
          <cell r="C28" t="str">
            <v>0.81_to_1.00_gpm</v>
          </cell>
          <cell r="H28">
            <v>0.92083333333333339</v>
          </cell>
        </row>
        <row r="29">
          <cell r="C29" t="str">
            <v>0.61_to_0.80_gpm</v>
          </cell>
          <cell r="H29">
            <v>0.66333333333333333</v>
          </cell>
        </row>
      </sheetData>
      <sheetData sheetId="11">
        <row r="29">
          <cell r="I29">
            <v>0.63400206562222794</v>
          </cell>
        </row>
      </sheetData>
      <sheetData sheetId="12"/>
      <sheetData sheetId="13"/>
      <sheetData sheetId="14">
        <row r="3">
          <cell r="A3">
            <v>57.263157894736857</v>
          </cell>
        </row>
        <row r="46">
          <cell r="P46">
            <v>93.53</v>
          </cell>
        </row>
      </sheetData>
      <sheetData sheetId="15">
        <row r="15">
          <cell r="B15">
            <v>108.76198014004956</v>
          </cell>
        </row>
        <row r="21">
          <cell r="B21">
            <v>144.63556274507238</v>
          </cell>
        </row>
      </sheetData>
      <sheetData sheetId="16">
        <row r="21">
          <cell r="D21">
            <v>5.29</v>
          </cell>
        </row>
        <row r="24">
          <cell r="D24">
            <v>12.532652487280602</v>
          </cell>
        </row>
        <row r="38">
          <cell r="B38">
            <v>2.4438952572399999E-3</v>
          </cell>
        </row>
        <row r="39">
          <cell r="B39">
            <v>8.332460879559779</v>
          </cell>
        </row>
        <row r="40">
          <cell r="B40">
            <v>8.3409069815688021E-5</v>
          </cell>
        </row>
      </sheetData>
      <sheetData sheetId="17"/>
      <sheetData sheetId="18"/>
      <sheetData sheetId="19"/>
      <sheetData sheetId="20"/>
      <sheetData sheetId="21"/>
      <sheetData sheetId="22"/>
      <sheetData sheetId="23"/>
      <sheetData sheetId="24"/>
      <sheetData sheetId="25"/>
      <sheetData sheetId="26"/>
      <sheetData sheetId="27">
        <row r="58">
          <cell r="G58" t="str">
            <v>'Measure_InputOutput'!A78:DA91</v>
          </cell>
        </row>
      </sheetData>
      <sheetData sheetId="28"/>
      <sheetData sheetId="29"/>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C1:F20"/>
  <sheetViews>
    <sheetView tabSelected="1" zoomScaleNormal="100" zoomScaleSheetLayoutView="90" workbookViewId="0">
      <selection activeCell="C26" sqref="C26"/>
    </sheetView>
  </sheetViews>
  <sheetFormatPr defaultRowHeight="15"/>
  <cols>
    <col min="1" max="1" width="4" style="3" customWidth="1"/>
    <col min="2" max="2" width="4.28515625" style="3" customWidth="1"/>
    <col min="3" max="3" width="28.140625" style="3" customWidth="1"/>
    <col min="4" max="4" width="48.85546875" style="3" customWidth="1"/>
    <col min="5" max="5" width="44.85546875" style="3" customWidth="1"/>
    <col min="6" max="6" width="43.28515625" style="3" customWidth="1"/>
    <col min="7" max="16384" width="9.140625" style="3"/>
  </cols>
  <sheetData>
    <row r="1" spans="3:6" ht="15.75" thickBot="1"/>
    <row r="2" spans="3:6" ht="19.5" thickBot="1">
      <c r="C2" s="13" t="s">
        <v>13</v>
      </c>
      <c r="D2" s="14" t="s">
        <v>70</v>
      </c>
      <c r="E2" s="14"/>
      <c r="F2" s="15"/>
    </row>
    <row r="3" spans="3:6">
      <c r="C3" s="12" t="s">
        <v>0</v>
      </c>
      <c r="D3" s="12" t="s">
        <v>1</v>
      </c>
      <c r="E3" s="12" t="s">
        <v>2</v>
      </c>
      <c r="F3" s="12" t="s">
        <v>3</v>
      </c>
    </row>
    <row r="4" spans="3:6" ht="45">
      <c r="C4" s="2" t="s">
        <v>4</v>
      </c>
      <c r="D4" s="4" t="s">
        <v>71</v>
      </c>
      <c r="E4" s="5" t="s">
        <v>330</v>
      </c>
      <c r="F4" s="6" t="s">
        <v>331</v>
      </c>
    </row>
    <row r="5" spans="3:6" ht="60">
      <c r="C5" s="2" t="s">
        <v>5</v>
      </c>
      <c r="D5" s="7" t="s">
        <v>74</v>
      </c>
      <c r="E5" s="8" t="s">
        <v>332</v>
      </c>
      <c r="F5" s="6"/>
    </row>
    <row r="6" spans="3:6">
      <c r="C6" s="2" t="s">
        <v>6</v>
      </c>
      <c r="D6" s="7" t="s">
        <v>116</v>
      </c>
      <c r="E6" s="7" t="s">
        <v>181</v>
      </c>
      <c r="F6" s="6" t="s">
        <v>328</v>
      </c>
    </row>
    <row r="7" spans="3:6">
      <c r="C7" s="2" t="s">
        <v>7</v>
      </c>
      <c r="D7" s="8" t="s">
        <v>329</v>
      </c>
      <c r="E7" s="7"/>
      <c r="F7" s="6"/>
    </row>
    <row r="8" spans="3:6" ht="45">
      <c r="C8" s="2" t="s">
        <v>72</v>
      </c>
      <c r="D8" s="7" t="s">
        <v>179</v>
      </c>
      <c r="E8" s="9" t="s">
        <v>177</v>
      </c>
      <c r="F8" s="6"/>
    </row>
    <row r="9" spans="3:6" ht="60">
      <c r="C9" s="2" t="s">
        <v>8</v>
      </c>
      <c r="D9" s="75" t="s">
        <v>127</v>
      </c>
      <c r="E9" s="7" t="s">
        <v>180</v>
      </c>
      <c r="F9" s="6"/>
    </row>
    <row r="10" spans="3:6" ht="45">
      <c r="C10" s="2" t="s">
        <v>9</v>
      </c>
      <c r="D10" s="7" t="s">
        <v>333</v>
      </c>
      <c r="E10" s="7"/>
      <c r="F10" s="6" t="s">
        <v>233</v>
      </c>
    </row>
    <row r="11" spans="3:6">
      <c r="C11" s="2" t="s">
        <v>10</v>
      </c>
      <c r="D11" s="10" t="s">
        <v>73</v>
      </c>
      <c r="E11" s="9"/>
      <c r="F11" s="6"/>
    </row>
    <row r="12" spans="3:6">
      <c r="C12" s="2" t="s">
        <v>11</v>
      </c>
      <c r="D12" t="s">
        <v>200</v>
      </c>
      <c r="E12" s="11"/>
      <c r="F12" s="6"/>
    </row>
    <row r="13" spans="3:6">
      <c r="C13" s="2" t="s">
        <v>12</v>
      </c>
      <c r="D13" s="10" t="s">
        <v>560</v>
      </c>
      <c r="E13" s="9"/>
      <c r="F13" s="6"/>
    </row>
    <row r="17" spans="3:4">
      <c r="C17" s="289" t="s">
        <v>554</v>
      </c>
    </row>
    <row r="18" spans="3:4">
      <c r="C18" s="289" t="s">
        <v>555</v>
      </c>
      <c r="D18" s="3" t="s">
        <v>556</v>
      </c>
    </row>
    <row r="19" spans="3:4">
      <c r="C19" s="289" t="s">
        <v>557</v>
      </c>
      <c r="D19" s="3" t="s">
        <v>558</v>
      </c>
    </row>
    <row r="20" spans="3:4">
      <c r="C20" s="289" t="s">
        <v>561</v>
      </c>
      <c r="D20" s="3" t="s">
        <v>562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
  <sheetViews>
    <sheetView workbookViewId="0">
      <selection activeCell="AE3" sqref="AE3:AE4"/>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78" t="s">
        <v>544</v>
      </c>
      <c r="B1" s="78" t="s">
        <v>545</v>
      </c>
      <c r="C1" s="78" t="s">
        <v>546</v>
      </c>
      <c r="D1" s="78" t="s">
        <v>547</v>
      </c>
      <c r="E1" s="78" t="s">
        <v>548</v>
      </c>
      <c r="F1" s="78" t="s">
        <v>549</v>
      </c>
      <c r="G1" s="78" t="s">
        <v>550</v>
      </c>
      <c r="H1" s="78" t="s">
        <v>551</v>
      </c>
      <c r="I1" s="78" t="s">
        <v>130</v>
      </c>
      <c r="J1" s="78" t="s">
        <v>131</v>
      </c>
      <c r="K1" s="79">
        <v>2016</v>
      </c>
      <c r="L1" s="265">
        <v>2017</v>
      </c>
      <c r="M1" s="265">
        <v>2018</v>
      </c>
      <c r="N1" s="265">
        <v>2019</v>
      </c>
      <c r="O1" s="265">
        <v>2020</v>
      </c>
      <c r="P1" s="265">
        <v>2021</v>
      </c>
      <c r="Q1" s="265">
        <v>2022</v>
      </c>
      <c r="R1" s="265">
        <v>2023</v>
      </c>
      <c r="S1" s="265">
        <v>2024</v>
      </c>
      <c r="T1" s="265">
        <v>2025</v>
      </c>
      <c r="U1" s="265">
        <v>2026</v>
      </c>
      <c r="V1" s="265">
        <v>2027</v>
      </c>
      <c r="W1" s="265">
        <v>2028</v>
      </c>
      <c r="X1" s="265">
        <v>2029</v>
      </c>
      <c r="Y1" s="265">
        <v>2030</v>
      </c>
      <c r="Z1" s="265">
        <v>2031</v>
      </c>
      <c r="AA1" s="265">
        <v>2032</v>
      </c>
      <c r="AB1" s="265">
        <v>2033</v>
      </c>
      <c r="AC1" s="265">
        <v>2034</v>
      </c>
      <c r="AD1" s="265">
        <v>2035</v>
      </c>
      <c r="AE1" s="266" t="s">
        <v>83</v>
      </c>
      <c r="AF1" s="228" t="s">
        <v>338</v>
      </c>
      <c r="AG1" s="229"/>
      <c r="AH1" s="229"/>
      <c r="AI1" s="229"/>
      <c r="AJ1" s="229"/>
      <c r="AK1" s="229"/>
      <c r="AL1" s="229"/>
      <c r="AM1" s="229"/>
      <c r="AN1" s="229"/>
      <c r="AO1" s="229"/>
      <c r="AP1" s="229"/>
      <c r="AQ1" s="230"/>
      <c r="AR1" s="227"/>
      <c r="AS1" s="228" t="s">
        <v>339</v>
      </c>
      <c r="AT1" s="229"/>
      <c r="AU1" s="229"/>
      <c r="AV1" s="229"/>
      <c r="AW1" s="229"/>
      <c r="AX1" s="229"/>
      <c r="AY1" s="229"/>
      <c r="AZ1" s="229"/>
      <c r="BA1" s="229"/>
      <c r="BB1" s="229"/>
      <c r="BC1" s="229"/>
      <c r="BD1" s="230"/>
    </row>
    <row r="2" spans="1:56" ht="15">
      <c r="A2" s="78"/>
      <c r="B2" s="78"/>
      <c r="C2" s="78"/>
      <c r="D2" s="78"/>
      <c r="E2" s="78"/>
      <c r="F2" s="78" t="s">
        <v>353</v>
      </c>
      <c r="G2" s="78" t="s">
        <v>342</v>
      </c>
      <c r="H2" s="78" t="s">
        <v>129</v>
      </c>
      <c r="I2" s="78"/>
      <c r="J2" s="78"/>
      <c r="K2" s="80" t="str">
        <f t="shared" ref="K2:AD2" si="0">CONCATENATE("aMW_",K$1)</f>
        <v>aMW_2016</v>
      </c>
      <c r="L2" s="267" t="str">
        <f t="shared" si="0"/>
        <v>aMW_2017</v>
      </c>
      <c r="M2" s="267" t="str">
        <f t="shared" si="0"/>
        <v>aMW_2018</v>
      </c>
      <c r="N2" s="267" t="str">
        <f t="shared" si="0"/>
        <v>aMW_2019</v>
      </c>
      <c r="O2" s="267" t="str">
        <f t="shared" si="0"/>
        <v>aMW_2020</v>
      </c>
      <c r="P2" s="267" t="str">
        <f t="shared" si="0"/>
        <v>aMW_2021</v>
      </c>
      <c r="Q2" s="267" t="str">
        <f t="shared" si="0"/>
        <v>aMW_2022</v>
      </c>
      <c r="R2" s="267" t="str">
        <f t="shared" si="0"/>
        <v>aMW_2023</v>
      </c>
      <c r="S2" s="267" t="str">
        <f t="shared" si="0"/>
        <v>aMW_2024</v>
      </c>
      <c r="T2" s="267" t="str">
        <f t="shared" si="0"/>
        <v>aMW_2025</v>
      </c>
      <c r="U2" s="267" t="str">
        <f t="shared" si="0"/>
        <v>aMW_2026</v>
      </c>
      <c r="V2" s="267" t="str">
        <f t="shared" si="0"/>
        <v>aMW_2027</v>
      </c>
      <c r="W2" s="267" t="str">
        <f t="shared" si="0"/>
        <v>aMW_2028</v>
      </c>
      <c r="X2" s="267" t="str">
        <f t="shared" si="0"/>
        <v>aMW_2029</v>
      </c>
      <c r="Y2" s="267" t="str">
        <f t="shared" si="0"/>
        <v>aMW_2030</v>
      </c>
      <c r="Z2" s="267" t="str">
        <f t="shared" si="0"/>
        <v>aMW_2031</v>
      </c>
      <c r="AA2" s="267" t="str">
        <f t="shared" si="0"/>
        <v>aMW_2032</v>
      </c>
      <c r="AB2" s="267" t="str">
        <f t="shared" si="0"/>
        <v>aMW_2033</v>
      </c>
      <c r="AC2" s="267" t="str">
        <f t="shared" si="0"/>
        <v>aMW_2034</v>
      </c>
      <c r="AD2" s="267" t="str">
        <f t="shared" si="0"/>
        <v>aMW_2035</v>
      </c>
      <c r="AE2" s="268" t="s">
        <v>83</v>
      </c>
      <c r="AF2" s="269" t="s">
        <v>354</v>
      </c>
      <c r="AG2" s="270" t="s">
        <v>355</v>
      </c>
      <c r="AH2" s="270" t="s">
        <v>356</v>
      </c>
      <c r="AI2" s="270" t="s">
        <v>357</v>
      </c>
      <c r="AJ2" s="270" t="s">
        <v>358</v>
      </c>
      <c r="AK2" s="270" t="s">
        <v>359</v>
      </c>
      <c r="AL2" s="270" t="s">
        <v>360</v>
      </c>
      <c r="AM2" s="270" t="s">
        <v>361</v>
      </c>
      <c r="AN2" s="270" t="s">
        <v>362</v>
      </c>
      <c r="AO2" s="270" t="s">
        <v>363</v>
      </c>
      <c r="AP2" s="270" t="s">
        <v>364</v>
      </c>
      <c r="AQ2" s="270" t="s">
        <v>365</v>
      </c>
      <c r="AR2" s="233"/>
      <c r="AS2" s="233" t="s">
        <v>354</v>
      </c>
      <c r="AT2" s="233" t="s">
        <v>355</v>
      </c>
      <c r="AU2" s="233" t="s">
        <v>356</v>
      </c>
      <c r="AV2" s="233" t="s">
        <v>357</v>
      </c>
      <c r="AW2" s="233" t="s">
        <v>358</v>
      </c>
      <c r="AX2" s="233" t="s">
        <v>359</v>
      </c>
      <c r="AY2" s="233" t="s">
        <v>360</v>
      </c>
      <c r="AZ2" s="233" t="s">
        <v>361</v>
      </c>
      <c r="BA2" s="233" t="s">
        <v>362</v>
      </c>
      <c r="BB2" s="233" t="s">
        <v>363</v>
      </c>
      <c r="BC2" s="233" t="s">
        <v>364</v>
      </c>
      <c r="BD2" s="233" t="s">
        <v>365</v>
      </c>
    </row>
    <row r="3" spans="1:56" ht="15">
      <c r="A3" s="271" t="str">
        <f>VLOOKUP(CONCATENATE($C3,"-",$B3),[1]ACHIEV!$B$19:$C$100,2,FALSE)</f>
        <v>Retro12Med</v>
      </c>
      <c r="B3" s="271" t="str">
        <f>'SC-Retro'!$C$7</f>
        <v>Retro</v>
      </c>
      <c r="C3" s="271" t="str">
        <f>'7PSourceSummary'!$D$2</f>
        <v>Pre-Rinse Spray Valve</v>
      </c>
      <c r="D3" s="271" t="s">
        <v>552</v>
      </c>
      <c r="E3" s="272" t="str">
        <f>'SC-Retro'!$A$9</f>
        <v>Food Preparation</v>
      </c>
      <c r="F3" s="275">
        <f t="shared" ref="F3:F4" si="1">VLOOKUP(J3,MeasureOutputR,14,FALSE)</f>
        <v>2.3960541601094554E-2</v>
      </c>
      <c r="G3" s="275">
        <f>'SC-Retro'!A38</f>
        <v>142.33383891615159</v>
      </c>
      <c r="H3" s="275">
        <f>'SC-Retro'!B38</f>
        <v>-312.67661086705334</v>
      </c>
      <c r="I3" s="276"/>
      <c r="J3" s="277" t="str">
        <f>'SC-Retro'!D38</f>
        <v>Pre-Rinse Spray Valve_0.81_to_1.0gpm</v>
      </c>
      <c r="K3" s="277">
        <f>'SC-Retro'!E38</f>
        <v>6.2942104666152424E-2</v>
      </c>
      <c r="L3" s="273">
        <f>'SC-Retro'!F38</f>
        <v>6.3599235504405674E-2</v>
      </c>
      <c r="M3" s="273">
        <f>'SC-Retro'!G38</f>
        <v>6.4259587540538662E-2</v>
      </c>
      <c r="N3" s="273">
        <f>'SC-Retro'!H38</f>
        <v>6.4914045522408328E-2</v>
      </c>
      <c r="O3" s="273">
        <f>'SC-Retro'!I38</f>
        <v>6.5558912951457937E-2</v>
      </c>
      <c r="P3" s="273">
        <f>'SC-Retro'!J38</f>
        <v>5.9572464570583301E-2</v>
      </c>
      <c r="Q3" s="273">
        <f>'SC-Retro'!K38</f>
        <v>4.8104439654132414E-2</v>
      </c>
      <c r="R3" s="273">
        <f>'SC-Retro'!L38</f>
        <v>3.88335271736239E-2</v>
      </c>
      <c r="S3" s="273">
        <f>'SC-Retro'!M38</f>
        <v>3.1341364089456328E-2</v>
      </c>
      <c r="T3" s="273">
        <f>'SC-Retro'!N38</f>
        <v>2.5289021185768139E-2</v>
      </c>
      <c r="U3" s="273">
        <f>'SC-Retro'!O38</f>
        <v>2.040155744718318E-2</v>
      </c>
      <c r="V3" s="273">
        <f>'SC-Retro'!P38</f>
        <v>1.645607233202441E-2</v>
      </c>
      <c r="W3" s="273">
        <f>'SC-Retro'!Q38</f>
        <v>1.3271721198308689E-2</v>
      </c>
      <c r="X3" s="273">
        <f>'SC-Retro'!R38</f>
        <v>1.0702074746564696E-2</v>
      </c>
      <c r="Y3" s="273">
        <f>'SC-Retro'!S38</f>
        <v>8.6288189890243502E-3</v>
      </c>
      <c r="Z3" s="273">
        <f>'SC-Retro'!T38</f>
        <v>6.9563484220493306E-3</v>
      </c>
      <c r="AA3" s="273">
        <f>'SC-Retro'!U38</f>
        <v>4.7808477612957945E-5</v>
      </c>
      <c r="AB3" s="273">
        <f>'SC-Retro'!V38</f>
        <v>1.720247692312428E-5</v>
      </c>
      <c r="AC3" s="273">
        <f>'SC-Retro'!W38</f>
        <v>5.9078613515592102E-6</v>
      </c>
      <c r="AD3" s="273">
        <f>'SC-Retro'!X38</f>
        <v>1.9405627930185565E-6</v>
      </c>
      <c r="AE3" s="273">
        <f>'SC-Retro'!Y38</f>
        <v>0.67798749701888028</v>
      </c>
      <c r="AF3" s="274">
        <f t="shared" ref="AF3:AO4" si="2">VLOOKUP($J3,MeasureOutputR,COLUMN()-17,FALSE)</f>
        <v>9.2300324750430356</v>
      </c>
      <c r="AG3" s="274">
        <f t="shared" si="2"/>
        <v>8.6616383291976735</v>
      </c>
      <c r="AH3" s="274">
        <f t="shared" si="2"/>
        <v>10.007257860196262</v>
      </c>
      <c r="AI3" s="274">
        <f t="shared" si="2"/>
        <v>8.6595923576990721</v>
      </c>
      <c r="AJ3" s="274">
        <f t="shared" si="2"/>
        <v>8.8043771936731314</v>
      </c>
      <c r="AK3" s="274">
        <f t="shared" si="2"/>
        <v>8.0361845155941225</v>
      </c>
      <c r="AL3" s="274">
        <f t="shared" si="2"/>
        <v>7.3851575127264297</v>
      </c>
      <c r="AM3" s="274">
        <f t="shared" si="2"/>
        <v>7.7626126843779559</v>
      </c>
      <c r="AN3" s="274">
        <f t="shared" si="2"/>
        <v>6.9245507005132643</v>
      </c>
      <c r="AO3" s="274">
        <f t="shared" si="2"/>
        <v>7.8408129004218612</v>
      </c>
      <c r="AP3" s="274">
        <f t="shared" ref="AP3:BD4" si="3">VLOOKUP($J3,MeasureOutputR,COLUMN()-17,FALSE)</f>
        <v>7.6856797523824483</v>
      </c>
      <c r="AQ3" s="274">
        <f t="shared" si="3"/>
        <v>8.65909571537874</v>
      </c>
      <c r="AR3" s="274">
        <f t="shared" si="3"/>
        <v>0</v>
      </c>
      <c r="AS3" s="274">
        <f t="shared" si="3"/>
        <v>4.1722024637899695</v>
      </c>
      <c r="AT3" s="274">
        <f t="shared" si="3"/>
        <v>3.7315042010831938</v>
      </c>
      <c r="AU3" s="274">
        <f t="shared" si="3"/>
        <v>3.6973817643142799</v>
      </c>
      <c r="AV3" s="274">
        <f t="shared" si="3"/>
        <v>3.72451785986406</v>
      </c>
      <c r="AW3" s="274">
        <f t="shared" si="3"/>
        <v>3.7500984723502278</v>
      </c>
      <c r="AX3" s="274">
        <f t="shared" si="3"/>
        <v>3.1665056930086615</v>
      </c>
      <c r="AY3" s="274">
        <f t="shared" si="3"/>
        <v>3.5012111971882183</v>
      </c>
      <c r="AZ3" s="274">
        <f t="shared" si="3"/>
        <v>2.9965137898522283</v>
      </c>
      <c r="BA3" s="274">
        <f t="shared" si="3"/>
        <v>3.3698200158570346</v>
      </c>
      <c r="BB3" s="274">
        <f t="shared" si="3"/>
        <v>2.9901084225232597</v>
      </c>
      <c r="BC3" s="274">
        <f t="shared" si="3"/>
        <v>3.5945010531493606</v>
      </c>
      <c r="BD3" s="274">
        <f t="shared" si="3"/>
        <v>3.9824819859671035</v>
      </c>
    </row>
    <row r="4" spans="1:56" ht="15">
      <c r="A4" s="271" t="str">
        <f>VLOOKUP(CONCATENATE($C4,"-",$B4),[1]ACHIEV!$B$19:$C$100,2,FALSE)</f>
        <v>Retro12Med</v>
      </c>
      <c r="B4" s="271" t="str">
        <f>'SC-Retro'!$C$7</f>
        <v>Retro</v>
      </c>
      <c r="C4" s="271" t="str">
        <f>'7PSourceSummary'!$D$2</f>
        <v>Pre-Rinse Spray Valve</v>
      </c>
      <c r="D4" s="271" t="s">
        <v>552</v>
      </c>
      <c r="E4" s="272" t="str">
        <f>'SC-Retro'!$A$9</f>
        <v>Food Preparation</v>
      </c>
      <c r="F4" s="275">
        <f t="shared" si="1"/>
        <v>1.4985189961126357E-2</v>
      </c>
      <c r="G4" s="275">
        <f>'SC-Retro'!A39</f>
        <v>89.017170378045904</v>
      </c>
      <c r="H4" s="275">
        <f>'SC-Retro'!B39</f>
        <v>-118.16628367184099</v>
      </c>
      <c r="I4" s="276"/>
      <c r="J4" s="277" t="str">
        <f>'SC-Retro'!D39</f>
        <v>Pre-Rinse Spray Valve_0.61_to_0.8gpm</v>
      </c>
      <c r="K4" s="277">
        <f>'SC-Retro'!E39</f>
        <v>3.9364694282716245E-2</v>
      </c>
      <c r="L4" s="273">
        <f>'SC-Retro'!F39</f>
        <v>3.9775671238265919E-2</v>
      </c>
      <c r="M4" s="273">
        <f>'SC-Retro'!G39</f>
        <v>4.0188662766897205E-2</v>
      </c>
      <c r="N4" s="273">
        <f>'SC-Retro'!H39</f>
        <v>4.0597968088252889E-2</v>
      </c>
      <c r="O4" s="273">
        <f>'SC-Retro'!I39</f>
        <v>4.1001275370906733E-2</v>
      </c>
      <c r="P4" s="273">
        <f>'SC-Retro'!J39</f>
        <v>3.7257283783680428E-2</v>
      </c>
      <c r="Q4" s="273">
        <f>'SC-Retro'!K39</f>
        <v>3.0085053092363492E-2</v>
      </c>
      <c r="R4" s="273">
        <f>'SC-Retro'!L39</f>
        <v>2.4286921023969385E-2</v>
      </c>
      <c r="S4" s="273">
        <f>'SC-Retro'!M39</f>
        <v>1.9601238667320962E-2</v>
      </c>
      <c r="T4" s="273">
        <f>'SC-Retro'!N39</f>
        <v>1.5816035910572779E-2</v>
      </c>
      <c r="U4" s="273">
        <f>'SC-Retro'!O39</f>
        <v>1.2759361576155117E-2</v>
      </c>
      <c r="V4" s="273">
        <f>'SC-Retro'!P39</f>
        <v>1.0291811179182882E-2</v>
      </c>
      <c r="W4" s="273">
        <f>'SC-Retro'!Q39</f>
        <v>8.3002824635098442E-3</v>
      </c>
      <c r="X4" s="273">
        <f>'SC-Retro'!R39</f>
        <v>6.6931969120480614E-3</v>
      </c>
      <c r="Y4" s="273">
        <f>'SC-Retro'!S39</f>
        <v>5.3965596372327965E-3</v>
      </c>
      <c r="Z4" s="273">
        <f>'SC-Retro'!T39</f>
        <v>4.350577890753056E-3</v>
      </c>
      <c r="AA4" s="273">
        <f>'SC-Retro'!U39</f>
        <v>2.9899955130801571E-5</v>
      </c>
      <c r="AB4" s="273">
        <f>'SC-Retro'!V39</f>
        <v>1.0758620935477262E-5</v>
      </c>
      <c r="AC4" s="273">
        <f>'SC-Retro'!W39</f>
        <v>3.6948423825723228E-6</v>
      </c>
      <c r="AD4" s="273">
        <f>'SC-Retro'!X39</f>
        <v>1.2136496148129052E-6</v>
      </c>
      <c r="AE4" s="273">
        <f>'SC-Retro'!Y39</f>
        <v>0.42402094256635647</v>
      </c>
      <c r="AF4" s="274">
        <f t="shared" si="2"/>
        <v>5.7725652570210171</v>
      </c>
      <c r="AG4" s="274">
        <f t="shared" si="2"/>
        <v>5.4170852186275695</v>
      </c>
      <c r="AH4" s="274">
        <f t="shared" si="2"/>
        <v>6.2586506816759693</v>
      </c>
      <c r="AI4" s="274">
        <f t="shared" si="2"/>
        <v>5.4158056452326084</v>
      </c>
      <c r="AJ4" s="274">
        <f t="shared" si="2"/>
        <v>5.5063556965078568</v>
      </c>
      <c r="AK4" s="274">
        <f t="shared" si="2"/>
        <v>5.0259194276033803</v>
      </c>
      <c r="AL4" s="274">
        <f t="shared" si="2"/>
        <v>4.618759878782936</v>
      </c>
      <c r="AM4" s="274">
        <f t="shared" si="2"/>
        <v>4.854824553078501</v>
      </c>
      <c r="AN4" s="274">
        <f t="shared" si="2"/>
        <v>4.330691241048644</v>
      </c>
      <c r="AO4" s="274">
        <f t="shared" si="2"/>
        <v>4.9037318403981454</v>
      </c>
      <c r="AP4" s="274">
        <f t="shared" si="3"/>
        <v>4.8067098393373699</v>
      </c>
      <c r="AQ4" s="274">
        <f t="shared" si="3"/>
        <v>5.4154950395861752</v>
      </c>
      <c r="AR4" s="274">
        <f t="shared" si="3"/>
        <v>0</v>
      </c>
      <c r="AS4" s="274">
        <f t="shared" si="3"/>
        <v>2.6093419554972015</v>
      </c>
      <c r="AT4" s="274">
        <f t="shared" si="3"/>
        <v>2.3337243466741304</v>
      </c>
      <c r="AU4" s="274">
        <f t="shared" si="3"/>
        <v>2.3123837941343939</v>
      </c>
      <c r="AV4" s="274">
        <f t="shared" si="3"/>
        <v>2.3293550109535559</v>
      </c>
      <c r="AW4" s="274">
        <f t="shared" si="3"/>
        <v>2.3453534113156613</v>
      </c>
      <c r="AX4" s="274">
        <f t="shared" si="3"/>
        <v>1.9803679780157906</v>
      </c>
      <c r="AY4" s="274">
        <f t="shared" si="3"/>
        <v>2.1896965334661447</v>
      </c>
      <c r="AZ4" s="274">
        <f t="shared" si="3"/>
        <v>1.8740531457777674</v>
      </c>
      <c r="BA4" s="274">
        <f t="shared" si="3"/>
        <v>2.1075230231906237</v>
      </c>
      <c r="BB4" s="274">
        <f t="shared" si="3"/>
        <v>1.8700471576079924</v>
      </c>
      <c r="BC4" s="274">
        <f t="shared" si="3"/>
        <v>2.2480410498922661</v>
      </c>
      <c r="BD4" s="274">
        <f t="shared" si="3"/>
        <v>2.4906886526202148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82"/>
  <sheetViews>
    <sheetView workbookViewId="0">
      <selection activeCell="E13" sqref="E13"/>
    </sheetView>
  </sheetViews>
  <sheetFormatPr defaultRowHeight="12.75"/>
  <cols>
    <col min="1" max="1" width="45.5703125" style="25" customWidth="1"/>
    <col min="2" max="2" width="20.28515625" style="25" customWidth="1"/>
    <col min="3" max="3" width="26" style="25" customWidth="1"/>
    <col min="4" max="4" width="32.7109375" style="25" customWidth="1"/>
    <col min="5" max="5" width="11" style="25" customWidth="1"/>
    <col min="6" max="24" width="10.42578125" style="25" bestFit="1" customWidth="1"/>
    <col min="25" max="25" width="12.42578125" style="25" customWidth="1"/>
    <col min="26" max="255" width="9.140625" style="25"/>
    <col min="256" max="256" width="35" style="25" customWidth="1"/>
    <col min="257" max="257" width="16" style="25" customWidth="1"/>
    <col min="258" max="258" width="29.140625" style="25" customWidth="1"/>
    <col min="259" max="259" width="12.85546875" style="25" bestFit="1" customWidth="1"/>
    <col min="260" max="260" width="9.42578125" style="25" customWidth="1"/>
    <col min="261" max="511" width="9.140625" style="25"/>
    <col min="512" max="512" width="35" style="25" customWidth="1"/>
    <col min="513" max="513" width="16" style="25" customWidth="1"/>
    <col min="514" max="514" width="29.140625" style="25" customWidth="1"/>
    <col min="515" max="515" width="12.85546875" style="25" bestFit="1" customWidth="1"/>
    <col min="516" max="516" width="9.42578125" style="25" customWidth="1"/>
    <col min="517" max="767" width="9.140625" style="25"/>
    <col min="768" max="768" width="35" style="25" customWidth="1"/>
    <col min="769" max="769" width="16" style="25" customWidth="1"/>
    <col min="770" max="770" width="29.140625" style="25" customWidth="1"/>
    <col min="771" max="771" width="12.85546875" style="25" bestFit="1" customWidth="1"/>
    <col min="772" max="772" width="9.42578125" style="25" customWidth="1"/>
    <col min="773" max="1023" width="9.140625" style="25"/>
    <col min="1024" max="1024" width="35" style="25" customWidth="1"/>
    <col min="1025" max="1025" width="16" style="25" customWidth="1"/>
    <col min="1026" max="1026" width="29.140625" style="25" customWidth="1"/>
    <col min="1027" max="1027" width="12.85546875" style="25" bestFit="1" customWidth="1"/>
    <col min="1028" max="1028" width="9.42578125" style="25" customWidth="1"/>
    <col min="1029" max="1279" width="9.140625" style="25"/>
    <col min="1280" max="1280" width="35" style="25" customWidth="1"/>
    <col min="1281" max="1281" width="16" style="25" customWidth="1"/>
    <col min="1282" max="1282" width="29.140625" style="25" customWidth="1"/>
    <col min="1283" max="1283" width="12.85546875" style="25" bestFit="1" customWidth="1"/>
    <col min="1284" max="1284" width="9.42578125" style="25" customWidth="1"/>
    <col min="1285" max="1535" width="9.140625" style="25"/>
    <col min="1536" max="1536" width="35" style="25" customWidth="1"/>
    <col min="1537" max="1537" width="16" style="25" customWidth="1"/>
    <col min="1538" max="1538" width="29.140625" style="25" customWidth="1"/>
    <col min="1539" max="1539" width="12.85546875" style="25" bestFit="1" customWidth="1"/>
    <col min="1540" max="1540" width="9.42578125" style="25" customWidth="1"/>
    <col min="1541" max="1791" width="9.140625" style="25"/>
    <col min="1792" max="1792" width="35" style="25" customWidth="1"/>
    <col min="1793" max="1793" width="16" style="25" customWidth="1"/>
    <col min="1794" max="1794" width="29.140625" style="25" customWidth="1"/>
    <col min="1795" max="1795" width="12.85546875" style="25" bestFit="1" customWidth="1"/>
    <col min="1796" max="1796" width="9.42578125" style="25" customWidth="1"/>
    <col min="1797" max="2047" width="9.140625" style="25"/>
    <col min="2048" max="2048" width="35" style="25" customWidth="1"/>
    <col min="2049" max="2049" width="16" style="25" customWidth="1"/>
    <col min="2050" max="2050" width="29.140625" style="25" customWidth="1"/>
    <col min="2051" max="2051" width="12.85546875" style="25" bestFit="1" customWidth="1"/>
    <col min="2052" max="2052" width="9.42578125" style="25" customWidth="1"/>
    <col min="2053" max="2303" width="9.140625" style="25"/>
    <col min="2304" max="2304" width="35" style="25" customWidth="1"/>
    <col min="2305" max="2305" width="16" style="25" customWidth="1"/>
    <col min="2306" max="2306" width="29.140625" style="25" customWidth="1"/>
    <col min="2307" max="2307" width="12.85546875" style="25" bestFit="1" customWidth="1"/>
    <col min="2308" max="2308" width="9.42578125" style="25" customWidth="1"/>
    <col min="2309" max="2559" width="9.140625" style="25"/>
    <col min="2560" max="2560" width="35" style="25" customWidth="1"/>
    <col min="2561" max="2561" width="16" style="25" customWidth="1"/>
    <col min="2562" max="2562" width="29.140625" style="25" customWidth="1"/>
    <col min="2563" max="2563" width="12.85546875" style="25" bestFit="1" customWidth="1"/>
    <col min="2564" max="2564" width="9.42578125" style="25" customWidth="1"/>
    <col min="2565" max="2815" width="9.140625" style="25"/>
    <col min="2816" max="2816" width="35" style="25" customWidth="1"/>
    <col min="2817" max="2817" width="16" style="25" customWidth="1"/>
    <col min="2818" max="2818" width="29.140625" style="25" customWidth="1"/>
    <col min="2819" max="2819" width="12.85546875" style="25" bestFit="1" customWidth="1"/>
    <col min="2820" max="2820" width="9.42578125" style="25" customWidth="1"/>
    <col min="2821" max="3071" width="9.140625" style="25"/>
    <col min="3072" max="3072" width="35" style="25" customWidth="1"/>
    <col min="3073" max="3073" width="16" style="25" customWidth="1"/>
    <col min="3074" max="3074" width="29.140625" style="25" customWidth="1"/>
    <col min="3075" max="3075" width="12.85546875" style="25" bestFit="1" customWidth="1"/>
    <col min="3076" max="3076" width="9.42578125" style="25" customWidth="1"/>
    <col min="3077" max="3327" width="9.140625" style="25"/>
    <col min="3328" max="3328" width="35" style="25" customWidth="1"/>
    <col min="3329" max="3329" width="16" style="25" customWidth="1"/>
    <col min="3330" max="3330" width="29.140625" style="25" customWidth="1"/>
    <col min="3331" max="3331" width="12.85546875" style="25" bestFit="1" customWidth="1"/>
    <col min="3332" max="3332" width="9.42578125" style="25" customWidth="1"/>
    <col min="3333" max="3583" width="9.140625" style="25"/>
    <col min="3584" max="3584" width="35" style="25" customWidth="1"/>
    <col min="3585" max="3585" width="16" style="25" customWidth="1"/>
    <col min="3586" max="3586" width="29.140625" style="25" customWidth="1"/>
    <col min="3587" max="3587" width="12.85546875" style="25" bestFit="1" customWidth="1"/>
    <col min="3588" max="3588" width="9.42578125" style="25" customWidth="1"/>
    <col min="3589" max="3839" width="9.140625" style="25"/>
    <col min="3840" max="3840" width="35" style="25" customWidth="1"/>
    <col min="3841" max="3841" width="16" style="25" customWidth="1"/>
    <col min="3842" max="3842" width="29.140625" style="25" customWidth="1"/>
    <col min="3843" max="3843" width="12.85546875" style="25" bestFit="1" customWidth="1"/>
    <col min="3844" max="3844" width="9.42578125" style="25" customWidth="1"/>
    <col min="3845" max="4095" width="9.140625" style="25"/>
    <col min="4096" max="4096" width="35" style="25" customWidth="1"/>
    <col min="4097" max="4097" width="16" style="25" customWidth="1"/>
    <col min="4098" max="4098" width="29.140625" style="25" customWidth="1"/>
    <col min="4099" max="4099" width="12.85546875" style="25" bestFit="1" customWidth="1"/>
    <col min="4100" max="4100" width="9.42578125" style="25" customWidth="1"/>
    <col min="4101" max="4351" width="9.140625" style="25"/>
    <col min="4352" max="4352" width="35" style="25" customWidth="1"/>
    <col min="4353" max="4353" width="16" style="25" customWidth="1"/>
    <col min="4354" max="4354" width="29.140625" style="25" customWidth="1"/>
    <col min="4355" max="4355" width="12.85546875" style="25" bestFit="1" customWidth="1"/>
    <col min="4356" max="4356" width="9.42578125" style="25" customWidth="1"/>
    <col min="4357" max="4607" width="9.140625" style="25"/>
    <col min="4608" max="4608" width="35" style="25" customWidth="1"/>
    <col min="4609" max="4609" width="16" style="25" customWidth="1"/>
    <col min="4610" max="4610" width="29.140625" style="25" customWidth="1"/>
    <col min="4611" max="4611" width="12.85546875" style="25" bestFit="1" customWidth="1"/>
    <col min="4612" max="4612" width="9.42578125" style="25" customWidth="1"/>
    <col min="4613" max="4863" width="9.140625" style="25"/>
    <col min="4864" max="4864" width="35" style="25" customWidth="1"/>
    <col min="4865" max="4865" width="16" style="25" customWidth="1"/>
    <col min="4866" max="4866" width="29.140625" style="25" customWidth="1"/>
    <col min="4867" max="4867" width="12.85546875" style="25" bestFit="1" customWidth="1"/>
    <col min="4868" max="4868" width="9.42578125" style="25" customWidth="1"/>
    <col min="4869" max="5119" width="9.140625" style="25"/>
    <col min="5120" max="5120" width="35" style="25" customWidth="1"/>
    <col min="5121" max="5121" width="16" style="25" customWidth="1"/>
    <col min="5122" max="5122" width="29.140625" style="25" customWidth="1"/>
    <col min="5123" max="5123" width="12.85546875" style="25" bestFit="1" customWidth="1"/>
    <col min="5124" max="5124" width="9.42578125" style="25" customWidth="1"/>
    <col min="5125" max="5375" width="9.140625" style="25"/>
    <col min="5376" max="5376" width="35" style="25" customWidth="1"/>
    <col min="5377" max="5377" width="16" style="25" customWidth="1"/>
    <col min="5378" max="5378" width="29.140625" style="25" customWidth="1"/>
    <col min="5379" max="5379" width="12.85546875" style="25" bestFit="1" customWidth="1"/>
    <col min="5380" max="5380" width="9.42578125" style="25" customWidth="1"/>
    <col min="5381" max="5631" width="9.140625" style="25"/>
    <col min="5632" max="5632" width="35" style="25" customWidth="1"/>
    <col min="5633" max="5633" width="16" style="25" customWidth="1"/>
    <col min="5634" max="5634" width="29.140625" style="25" customWidth="1"/>
    <col min="5635" max="5635" width="12.85546875" style="25" bestFit="1" customWidth="1"/>
    <col min="5636" max="5636" width="9.42578125" style="25" customWidth="1"/>
    <col min="5637" max="5887" width="9.140625" style="25"/>
    <col min="5888" max="5888" width="35" style="25" customWidth="1"/>
    <col min="5889" max="5889" width="16" style="25" customWidth="1"/>
    <col min="5890" max="5890" width="29.140625" style="25" customWidth="1"/>
    <col min="5891" max="5891" width="12.85546875" style="25" bestFit="1" customWidth="1"/>
    <col min="5892" max="5892" width="9.42578125" style="25" customWidth="1"/>
    <col min="5893" max="6143" width="9.140625" style="25"/>
    <col min="6144" max="6144" width="35" style="25" customWidth="1"/>
    <col min="6145" max="6145" width="16" style="25" customWidth="1"/>
    <col min="6146" max="6146" width="29.140625" style="25" customWidth="1"/>
    <col min="6147" max="6147" width="12.85546875" style="25" bestFit="1" customWidth="1"/>
    <col min="6148" max="6148" width="9.42578125" style="25" customWidth="1"/>
    <col min="6149" max="6399" width="9.140625" style="25"/>
    <col min="6400" max="6400" width="35" style="25" customWidth="1"/>
    <col min="6401" max="6401" width="16" style="25" customWidth="1"/>
    <col min="6402" max="6402" width="29.140625" style="25" customWidth="1"/>
    <col min="6403" max="6403" width="12.85546875" style="25" bestFit="1" customWidth="1"/>
    <col min="6404" max="6404" width="9.42578125" style="25" customWidth="1"/>
    <col min="6405" max="6655" width="9.140625" style="25"/>
    <col min="6656" max="6656" width="35" style="25" customWidth="1"/>
    <col min="6657" max="6657" width="16" style="25" customWidth="1"/>
    <col min="6658" max="6658" width="29.140625" style="25" customWidth="1"/>
    <col min="6659" max="6659" width="12.85546875" style="25" bestFit="1" customWidth="1"/>
    <col min="6660" max="6660" width="9.42578125" style="25" customWidth="1"/>
    <col min="6661" max="6911" width="9.140625" style="25"/>
    <col min="6912" max="6912" width="35" style="25" customWidth="1"/>
    <col min="6913" max="6913" width="16" style="25" customWidth="1"/>
    <col min="6914" max="6914" width="29.140625" style="25" customWidth="1"/>
    <col min="6915" max="6915" width="12.85546875" style="25" bestFit="1" customWidth="1"/>
    <col min="6916" max="6916" width="9.42578125" style="25" customWidth="1"/>
    <col min="6917" max="7167" width="9.140625" style="25"/>
    <col min="7168" max="7168" width="35" style="25" customWidth="1"/>
    <col min="7169" max="7169" width="16" style="25" customWidth="1"/>
    <col min="7170" max="7170" width="29.140625" style="25" customWidth="1"/>
    <col min="7171" max="7171" width="12.85546875" style="25" bestFit="1" customWidth="1"/>
    <col min="7172" max="7172" width="9.42578125" style="25" customWidth="1"/>
    <col min="7173" max="7423" width="9.140625" style="25"/>
    <col min="7424" max="7424" width="35" style="25" customWidth="1"/>
    <col min="7425" max="7425" width="16" style="25" customWidth="1"/>
    <col min="7426" max="7426" width="29.140625" style="25" customWidth="1"/>
    <col min="7427" max="7427" width="12.85546875" style="25" bestFit="1" customWidth="1"/>
    <col min="7428" max="7428" width="9.42578125" style="25" customWidth="1"/>
    <col min="7429" max="7679" width="9.140625" style="25"/>
    <col min="7680" max="7680" width="35" style="25" customWidth="1"/>
    <col min="7681" max="7681" width="16" style="25" customWidth="1"/>
    <col min="7682" max="7682" width="29.140625" style="25" customWidth="1"/>
    <col min="7683" max="7683" width="12.85546875" style="25" bestFit="1" customWidth="1"/>
    <col min="7684" max="7684" width="9.42578125" style="25" customWidth="1"/>
    <col min="7685" max="7935" width="9.140625" style="25"/>
    <col min="7936" max="7936" width="35" style="25" customWidth="1"/>
    <col min="7937" max="7937" width="16" style="25" customWidth="1"/>
    <col min="7938" max="7938" width="29.140625" style="25" customWidth="1"/>
    <col min="7939" max="7939" width="12.85546875" style="25" bestFit="1" customWidth="1"/>
    <col min="7940" max="7940" width="9.42578125" style="25" customWidth="1"/>
    <col min="7941" max="8191" width="9.140625" style="25"/>
    <col min="8192" max="8192" width="35" style="25" customWidth="1"/>
    <col min="8193" max="8193" width="16" style="25" customWidth="1"/>
    <col min="8194" max="8194" width="29.140625" style="25" customWidth="1"/>
    <col min="8195" max="8195" width="12.85546875" style="25" bestFit="1" customWidth="1"/>
    <col min="8196" max="8196" width="9.42578125" style="25" customWidth="1"/>
    <col min="8197" max="8447" width="9.140625" style="25"/>
    <col min="8448" max="8448" width="35" style="25" customWidth="1"/>
    <col min="8449" max="8449" width="16" style="25" customWidth="1"/>
    <col min="8450" max="8450" width="29.140625" style="25" customWidth="1"/>
    <col min="8451" max="8451" width="12.85546875" style="25" bestFit="1" customWidth="1"/>
    <col min="8452" max="8452" width="9.42578125" style="25" customWidth="1"/>
    <col min="8453" max="8703" width="9.140625" style="25"/>
    <col min="8704" max="8704" width="35" style="25" customWidth="1"/>
    <col min="8705" max="8705" width="16" style="25" customWidth="1"/>
    <col min="8706" max="8706" width="29.140625" style="25" customWidth="1"/>
    <col min="8707" max="8707" width="12.85546875" style="25" bestFit="1" customWidth="1"/>
    <col min="8708" max="8708" width="9.42578125" style="25" customWidth="1"/>
    <col min="8709" max="8959" width="9.140625" style="25"/>
    <col min="8960" max="8960" width="35" style="25" customWidth="1"/>
    <col min="8961" max="8961" width="16" style="25" customWidth="1"/>
    <col min="8962" max="8962" width="29.140625" style="25" customWidth="1"/>
    <col min="8963" max="8963" width="12.85546875" style="25" bestFit="1" customWidth="1"/>
    <col min="8964" max="8964" width="9.42578125" style="25" customWidth="1"/>
    <col min="8965" max="9215" width="9.140625" style="25"/>
    <col min="9216" max="9216" width="35" style="25" customWidth="1"/>
    <col min="9217" max="9217" width="16" style="25" customWidth="1"/>
    <col min="9218" max="9218" width="29.140625" style="25" customWidth="1"/>
    <col min="9219" max="9219" width="12.85546875" style="25" bestFit="1" customWidth="1"/>
    <col min="9220" max="9220" width="9.42578125" style="25" customWidth="1"/>
    <col min="9221" max="9471" width="9.140625" style="25"/>
    <col min="9472" max="9472" width="35" style="25" customWidth="1"/>
    <col min="9473" max="9473" width="16" style="25" customWidth="1"/>
    <col min="9474" max="9474" width="29.140625" style="25" customWidth="1"/>
    <col min="9475" max="9475" width="12.85546875" style="25" bestFit="1" customWidth="1"/>
    <col min="9476" max="9476" width="9.42578125" style="25" customWidth="1"/>
    <col min="9477" max="9727" width="9.140625" style="25"/>
    <col min="9728" max="9728" width="35" style="25" customWidth="1"/>
    <col min="9729" max="9729" width="16" style="25" customWidth="1"/>
    <col min="9730" max="9730" width="29.140625" style="25" customWidth="1"/>
    <col min="9731" max="9731" width="12.85546875" style="25" bestFit="1" customWidth="1"/>
    <col min="9732" max="9732" width="9.42578125" style="25" customWidth="1"/>
    <col min="9733" max="9983" width="9.140625" style="25"/>
    <col min="9984" max="9984" width="35" style="25" customWidth="1"/>
    <col min="9985" max="9985" width="16" style="25" customWidth="1"/>
    <col min="9986" max="9986" width="29.140625" style="25" customWidth="1"/>
    <col min="9987" max="9987" width="12.85546875" style="25" bestFit="1" customWidth="1"/>
    <col min="9988" max="9988" width="9.42578125" style="25" customWidth="1"/>
    <col min="9989" max="10239" width="9.140625" style="25"/>
    <col min="10240" max="10240" width="35" style="25" customWidth="1"/>
    <col min="10241" max="10241" width="16" style="25" customWidth="1"/>
    <col min="10242" max="10242" width="29.140625" style="25" customWidth="1"/>
    <col min="10243" max="10243" width="12.85546875" style="25" bestFit="1" customWidth="1"/>
    <col min="10244" max="10244" width="9.42578125" style="25" customWidth="1"/>
    <col min="10245" max="10495" width="9.140625" style="25"/>
    <col min="10496" max="10496" width="35" style="25" customWidth="1"/>
    <col min="10497" max="10497" width="16" style="25" customWidth="1"/>
    <col min="10498" max="10498" width="29.140625" style="25" customWidth="1"/>
    <col min="10499" max="10499" width="12.85546875" style="25" bestFit="1" customWidth="1"/>
    <col min="10500" max="10500" width="9.42578125" style="25" customWidth="1"/>
    <col min="10501" max="10751" width="9.140625" style="25"/>
    <col min="10752" max="10752" width="35" style="25" customWidth="1"/>
    <col min="10753" max="10753" width="16" style="25" customWidth="1"/>
    <col min="10754" max="10754" width="29.140625" style="25" customWidth="1"/>
    <col min="10755" max="10755" width="12.85546875" style="25" bestFit="1" customWidth="1"/>
    <col min="10756" max="10756" width="9.42578125" style="25" customWidth="1"/>
    <col min="10757" max="11007" width="9.140625" style="25"/>
    <col min="11008" max="11008" width="35" style="25" customWidth="1"/>
    <col min="11009" max="11009" width="16" style="25" customWidth="1"/>
    <col min="11010" max="11010" width="29.140625" style="25" customWidth="1"/>
    <col min="11011" max="11011" width="12.85546875" style="25" bestFit="1" customWidth="1"/>
    <col min="11012" max="11012" width="9.42578125" style="25" customWidth="1"/>
    <col min="11013" max="11263" width="9.140625" style="25"/>
    <col min="11264" max="11264" width="35" style="25" customWidth="1"/>
    <col min="11265" max="11265" width="16" style="25" customWidth="1"/>
    <col min="11266" max="11266" width="29.140625" style="25" customWidth="1"/>
    <col min="11267" max="11267" width="12.85546875" style="25" bestFit="1" customWidth="1"/>
    <col min="11268" max="11268" width="9.42578125" style="25" customWidth="1"/>
    <col min="11269" max="11519" width="9.140625" style="25"/>
    <col min="11520" max="11520" width="35" style="25" customWidth="1"/>
    <col min="11521" max="11521" width="16" style="25" customWidth="1"/>
    <col min="11522" max="11522" width="29.140625" style="25" customWidth="1"/>
    <col min="11523" max="11523" width="12.85546875" style="25" bestFit="1" customWidth="1"/>
    <col min="11524" max="11524" width="9.42578125" style="25" customWidth="1"/>
    <col min="11525" max="11775" width="9.140625" style="25"/>
    <col min="11776" max="11776" width="35" style="25" customWidth="1"/>
    <col min="11777" max="11777" width="16" style="25" customWidth="1"/>
    <col min="11778" max="11778" width="29.140625" style="25" customWidth="1"/>
    <col min="11779" max="11779" width="12.85546875" style="25" bestFit="1" customWidth="1"/>
    <col min="11780" max="11780" width="9.42578125" style="25" customWidth="1"/>
    <col min="11781" max="12031" width="9.140625" style="25"/>
    <col min="12032" max="12032" width="35" style="25" customWidth="1"/>
    <col min="12033" max="12033" width="16" style="25" customWidth="1"/>
    <col min="12034" max="12034" width="29.140625" style="25" customWidth="1"/>
    <col min="12035" max="12035" width="12.85546875" style="25" bestFit="1" customWidth="1"/>
    <col min="12036" max="12036" width="9.42578125" style="25" customWidth="1"/>
    <col min="12037" max="12287" width="9.140625" style="25"/>
    <col min="12288" max="12288" width="35" style="25" customWidth="1"/>
    <col min="12289" max="12289" width="16" style="25" customWidth="1"/>
    <col min="12290" max="12290" width="29.140625" style="25" customWidth="1"/>
    <col min="12291" max="12291" width="12.85546875" style="25" bestFit="1" customWidth="1"/>
    <col min="12292" max="12292" width="9.42578125" style="25" customWidth="1"/>
    <col min="12293" max="12543" width="9.140625" style="25"/>
    <col min="12544" max="12544" width="35" style="25" customWidth="1"/>
    <col min="12545" max="12545" width="16" style="25" customWidth="1"/>
    <col min="12546" max="12546" width="29.140625" style="25" customWidth="1"/>
    <col min="12547" max="12547" width="12.85546875" style="25" bestFit="1" customWidth="1"/>
    <col min="12548" max="12548" width="9.42578125" style="25" customWidth="1"/>
    <col min="12549" max="12799" width="9.140625" style="25"/>
    <col min="12800" max="12800" width="35" style="25" customWidth="1"/>
    <col min="12801" max="12801" width="16" style="25" customWidth="1"/>
    <col min="12802" max="12802" width="29.140625" style="25" customWidth="1"/>
    <col min="12803" max="12803" width="12.85546875" style="25" bestFit="1" customWidth="1"/>
    <col min="12804" max="12804" width="9.42578125" style="25" customWidth="1"/>
    <col min="12805" max="13055" width="9.140625" style="25"/>
    <col min="13056" max="13056" width="35" style="25" customWidth="1"/>
    <col min="13057" max="13057" width="16" style="25" customWidth="1"/>
    <col min="13058" max="13058" width="29.140625" style="25" customWidth="1"/>
    <col min="13059" max="13059" width="12.85546875" style="25" bestFit="1" customWidth="1"/>
    <col min="13060" max="13060" width="9.42578125" style="25" customWidth="1"/>
    <col min="13061" max="13311" width="9.140625" style="25"/>
    <col min="13312" max="13312" width="35" style="25" customWidth="1"/>
    <col min="13313" max="13313" width="16" style="25" customWidth="1"/>
    <col min="13314" max="13314" width="29.140625" style="25" customWidth="1"/>
    <col min="13315" max="13315" width="12.85546875" style="25" bestFit="1" customWidth="1"/>
    <col min="13316" max="13316" width="9.42578125" style="25" customWidth="1"/>
    <col min="13317" max="13567" width="9.140625" style="25"/>
    <col min="13568" max="13568" width="35" style="25" customWidth="1"/>
    <col min="13569" max="13569" width="16" style="25" customWidth="1"/>
    <col min="13570" max="13570" width="29.140625" style="25" customWidth="1"/>
    <col min="13571" max="13571" width="12.85546875" style="25" bestFit="1" customWidth="1"/>
    <col min="13572" max="13572" width="9.42578125" style="25" customWidth="1"/>
    <col min="13573" max="13823" width="9.140625" style="25"/>
    <col min="13824" max="13824" width="35" style="25" customWidth="1"/>
    <col min="13825" max="13825" width="16" style="25" customWidth="1"/>
    <col min="13826" max="13826" width="29.140625" style="25" customWidth="1"/>
    <col min="13827" max="13827" width="12.85546875" style="25" bestFit="1" customWidth="1"/>
    <col min="13828" max="13828" width="9.42578125" style="25" customWidth="1"/>
    <col min="13829" max="14079" width="9.140625" style="25"/>
    <col min="14080" max="14080" width="35" style="25" customWidth="1"/>
    <col min="14081" max="14081" width="16" style="25" customWidth="1"/>
    <col min="14082" max="14082" width="29.140625" style="25" customWidth="1"/>
    <col min="14083" max="14083" width="12.85546875" style="25" bestFit="1" customWidth="1"/>
    <col min="14084" max="14084" width="9.42578125" style="25" customWidth="1"/>
    <col min="14085" max="14335" width="9.140625" style="25"/>
    <col min="14336" max="14336" width="35" style="25" customWidth="1"/>
    <col min="14337" max="14337" width="16" style="25" customWidth="1"/>
    <col min="14338" max="14338" width="29.140625" style="25" customWidth="1"/>
    <col min="14339" max="14339" width="12.85546875" style="25" bestFit="1" customWidth="1"/>
    <col min="14340" max="14340" width="9.42578125" style="25" customWidth="1"/>
    <col min="14341" max="14591" width="9.140625" style="25"/>
    <col min="14592" max="14592" width="35" style="25" customWidth="1"/>
    <col min="14593" max="14593" width="16" style="25" customWidth="1"/>
    <col min="14594" max="14594" width="29.140625" style="25" customWidth="1"/>
    <col min="14595" max="14595" width="12.85546875" style="25" bestFit="1" customWidth="1"/>
    <col min="14596" max="14596" width="9.42578125" style="25" customWidth="1"/>
    <col min="14597" max="14847" width="9.140625" style="25"/>
    <col min="14848" max="14848" width="35" style="25" customWidth="1"/>
    <col min="14849" max="14849" width="16" style="25" customWidth="1"/>
    <col min="14850" max="14850" width="29.140625" style="25" customWidth="1"/>
    <col min="14851" max="14851" width="12.85546875" style="25" bestFit="1" customWidth="1"/>
    <col min="14852" max="14852" width="9.42578125" style="25" customWidth="1"/>
    <col min="14853" max="15103" width="9.140625" style="25"/>
    <col min="15104" max="15104" width="35" style="25" customWidth="1"/>
    <col min="15105" max="15105" width="16" style="25" customWidth="1"/>
    <col min="15106" max="15106" width="29.140625" style="25" customWidth="1"/>
    <col min="15107" max="15107" width="12.85546875" style="25" bestFit="1" customWidth="1"/>
    <col min="15108" max="15108" width="9.42578125" style="25" customWidth="1"/>
    <col min="15109" max="15359" width="9.140625" style="25"/>
    <col min="15360" max="15360" width="35" style="25" customWidth="1"/>
    <col min="15361" max="15361" width="16" style="25" customWidth="1"/>
    <col min="15362" max="15362" width="29.140625" style="25" customWidth="1"/>
    <col min="15363" max="15363" width="12.85546875" style="25" bestFit="1" customWidth="1"/>
    <col min="15364" max="15364" width="9.42578125" style="25" customWidth="1"/>
    <col min="15365" max="15615" width="9.140625" style="25"/>
    <col min="15616" max="15616" width="35" style="25" customWidth="1"/>
    <col min="15617" max="15617" width="16" style="25" customWidth="1"/>
    <col min="15618" max="15618" width="29.140625" style="25" customWidth="1"/>
    <col min="15619" max="15619" width="12.85546875" style="25" bestFit="1" customWidth="1"/>
    <col min="15620" max="15620" width="9.42578125" style="25" customWidth="1"/>
    <col min="15621" max="15871" width="9.140625" style="25"/>
    <col min="15872" max="15872" width="35" style="25" customWidth="1"/>
    <col min="15873" max="15873" width="16" style="25" customWidth="1"/>
    <col min="15874" max="15874" width="29.140625" style="25" customWidth="1"/>
    <col min="15875" max="15875" width="12.85546875" style="25" bestFit="1" customWidth="1"/>
    <col min="15876" max="15876" width="9.42578125" style="25" customWidth="1"/>
    <col min="15877" max="16127" width="9.140625" style="25"/>
    <col min="16128" max="16128" width="35" style="25" customWidth="1"/>
    <col min="16129" max="16129" width="16" style="25" customWidth="1"/>
    <col min="16130" max="16130" width="29.140625" style="25" customWidth="1"/>
    <col min="16131" max="16131" width="12.85546875" style="25" bestFit="1" customWidth="1"/>
    <col min="16132" max="16132" width="9.42578125" style="25" customWidth="1"/>
    <col min="16133" max="16384" width="9.140625" style="25"/>
  </cols>
  <sheetData>
    <row r="1" spans="1:27" ht="12.75" customHeight="1">
      <c r="A1" s="94" t="s">
        <v>79</v>
      </c>
      <c r="B1" s="292" t="s">
        <v>327</v>
      </c>
      <c r="C1" s="293"/>
      <c r="D1" s="293"/>
      <c r="E1" s="293"/>
      <c r="F1" s="293"/>
      <c r="G1" s="293"/>
      <c r="H1" s="293"/>
      <c r="I1" s="293"/>
      <c r="J1" s="293"/>
      <c r="K1" s="293"/>
      <c r="L1" s="293"/>
      <c r="M1" s="293"/>
      <c r="N1" s="293"/>
      <c r="O1" s="293"/>
      <c r="P1" s="293"/>
      <c r="Q1" s="293"/>
      <c r="R1" s="293"/>
      <c r="S1" s="294"/>
      <c r="T1" s="60"/>
      <c r="U1" s="60"/>
      <c r="V1" s="60"/>
      <c r="W1" s="60"/>
    </row>
    <row r="2" spans="1:27" ht="12.75" customHeight="1">
      <c r="A2" s="95"/>
      <c r="B2" s="295"/>
      <c r="C2" s="296"/>
      <c r="D2" s="296"/>
      <c r="E2" s="296"/>
      <c r="F2" s="296"/>
      <c r="G2" s="296"/>
      <c r="H2" s="296"/>
      <c r="I2" s="296"/>
      <c r="J2" s="296"/>
      <c r="K2" s="296"/>
      <c r="L2" s="296"/>
      <c r="M2" s="296"/>
      <c r="N2" s="296"/>
      <c r="O2" s="296"/>
      <c r="P2" s="296"/>
      <c r="Q2" s="296"/>
      <c r="R2" s="296"/>
      <c r="S2" s="297"/>
      <c r="T2" s="61"/>
      <c r="U2" s="61"/>
      <c r="V2" s="61"/>
      <c r="W2" s="61"/>
    </row>
    <row r="3" spans="1:27">
      <c r="A3" s="95"/>
      <c r="B3" s="295"/>
      <c r="C3" s="296"/>
      <c r="D3" s="296"/>
      <c r="E3" s="296"/>
      <c r="F3" s="296"/>
      <c r="G3" s="296"/>
      <c r="H3" s="296"/>
      <c r="I3" s="296"/>
      <c r="J3" s="296"/>
      <c r="K3" s="296"/>
      <c r="L3" s="296"/>
      <c r="M3" s="296"/>
      <c r="N3" s="296"/>
      <c r="O3" s="296"/>
      <c r="P3" s="296"/>
      <c r="Q3" s="296"/>
      <c r="R3" s="296"/>
      <c r="S3" s="297"/>
      <c r="T3" s="61"/>
      <c r="U3" s="61"/>
      <c r="V3" s="61"/>
      <c r="W3" s="61"/>
    </row>
    <row r="4" spans="1:27">
      <c r="A4" s="95"/>
      <c r="B4" s="295"/>
      <c r="C4" s="296"/>
      <c r="D4" s="296"/>
      <c r="E4" s="296"/>
      <c r="F4" s="296"/>
      <c r="G4" s="296"/>
      <c r="H4" s="296"/>
      <c r="I4" s="296"/>
      <c r="J4" s="296"/>
      <c r="K4" s="296"/>
      <c r="L4" s="296"/>
      <c r="M4" s="296"/>
      <c r="N4" s="296"/>
      <c r="O4" s="296"/>
      <c r="P4" s="296"/>
      <c r="Q4" s="296"/>
      <c r="R4" s="296"/>
      <c r="S4" s="297"/>
      <c r="T4" s="61"/>
      <c r="U4" s="61"/>
      <c r="V4" s="61"/>
      <c r="W4" s="61"/>
    </row>
    <row r="5" spans="1:27">
      <c r="A5" s="96"/>
      <c r="B5" s="295"/>
      <c r="C5" s="296"/>
      <c r="D5" s="298"/>
      <c r="E5" s="298"/>
      <c r="F5" s="298"/>
      <c r="G5" s="298"/>
      <c r="H5" s="298"/>
      <c r="I5" s="298"/>
      <c r="J5" s="298"/>
      <c r="K5" s="298"/>
      <c r="L5" s="298"/>
      <c r="M5" s="298"/>
      <c r="N5" s="298"/>
      <c r="O5" s="298"/>
      <c r="P5" s="298"/>
      <c r="Q5" s="298"/>
      <c r="R5" s="298"/>
      <c r="S5" s="299"/>
      <c r="T5" s="61"/>
      <c r="U5" s="61"/>
      <c r="V5" s="61"/>
      <c r="W5" s="61"/>
    </row>
    <row r="6" spans="1:27">
      <c r="A6" s="101"/>
      <c r="B6" s="100"/>
      <c r="C6" s="100"/>
      <c r="D6" s="99"/>
      <c r="E6" s="97"/>
      <c r="F6" s="97"/>
      <c r="G6" s="97"/>
      <c r="H6" s="97"/>
      <c r="I6" s="97"/>
      <c r="J6" s="97"/>
      <c r="K6" s="97"/>
      <c r="L6" s="97"/>
      <c r="M6" s="97"/>
      <c r="N6" s="97"/>
      <c r="O6" s="97"/>
      <c r="P6" s="97"/>
      <c r="Q6" s="97"/>
      <c r="R6" s="97"/>
      <c r="S6" s="98"/>
      <c r="T6" s="61"/>
      <c r="U6" s="61"/>
      <c r="V6" s="61"/>
      <c r="W6" s="61"/>
    </row>
    <row r="7" spans="1:27">
      <c r="A7" s="278"/>
      <c r="B7" s="281" t="s">
        <v>196</v>
      </c>
      <c r="C7" s="282" t="s">
        <v>197</v>
      </c>
      <c r="D7" s="283" t="s">
        <v>565</v>
      </c>
    </row>
    <row r="8" spans="1:27">
      <c r="A8" s="279" t="s">
        <v>553</v>
      </c>
      <c r="B8" s="284" t="s">
        <v>80</v>
      </c>
      <c r="C8" s="285" t="str">
        <f>[1]MLIST!$D$20</f>
        <v>Pre-Rinse Spray Valve-Retro</v>
      </c>
      <c r="D8" s="290" t="str">
        <f>[4]!switch_ForecastState</f>
        <v>Region</v>
      </c>
      <c r="E8" s="102"/>
    </row>
    <row r="9" spans="1:27">
      <c r="A9" s="279" t="str">
        <f>INDEX([1]ACHIEV!$A$19:$B$100,MATCH(C8,[1]ACHIEV!$B$19:$B$100,0),1)</f>
        <v>Food Preparation</v>
      </c>
      <c r="B9" s="286" t="s">
        <v>81</v>
      </c>
      <c r="C9" s="285">
        <f>[1]FILES!$H$4</f>
        <v>2035</v>
      </c>
      <c r="D9" s="290" t="str">
        <f>[4]!switch_ForecastScenario</f>
        <v>Base</v>
      </c>
      <c r="E9" s="103"/>
    </row>
    <row r="10" spans="1:27">
      <c r="A10" s="280"/>
      <c r="B10" s="287" t="s">
        <v>199</v>
      </c>
      <c r="C10" s="288">
        <f>MIN(SUM(E42:X42),Y42)</f>
        <v>0.97671631632425404</v>
      </c>
      <c r="D10" s="291"/>
      <c r="E10" s="25">
        <v>1</v>
      </c>
      <c r="F10" s="25">
        <f>E10+1</f>
        <v>2</v>
      </c>
      <c r="G10" s="25">
        <f t="shared" ref="G10:X10" si="0">F10+1</f>
        <v>3</v>
      </c>
      <c r="H10" s="25">
        <f t="shared" si="0"/>
        <v>4</v>
      </c>
      <c r="I10" s="25">
        <f t="shared" si="0"/>
        <v>5</v>
      </c>
      <c r="J10" s="25">
        <f t="shared" si="0"/>
        <v>6</v>
      </c>
      <c r="K10" s="25">
        <f t="shared" si="0"/>
        <v>7</v>
      </c>
      <c r="L10" s="25">
        <f t="shared" si="0"/>
        <v>8</v>
      </c>
      <c r="M10" s="25">
        <f t="shared" si="0"/>
        <v>9</v>
      </c>
      <c r="N10" s="25">
        <f t="shared" si="0"/>
        <v>10</v>
      </c>
      <c r="O10" s="25">
        <f t="shared" si="0"/>
        <v>11</v>
      </c>
      <c r="P10" s="25">
        <f t="shared" si="0"/>
        <v>12</v>
      </c>
      <c r="Q10" s="25">
        <f t="shared" si="0"/>
        <v>13</v>
      </c>
      <c r="R10" s="25">
        <f t="shared" si="0"/>
        <v>14</v>
      </c>
      <c r="S10" s="25">
        <f t="shared" si="0"/>
        <v>15</v>
      </c>
      <c r="T10" s="25">
        <f t="shared" si="0"/>
        <v>16</v>
      </c>
      <c r="U10" s="25">
        <f t="shared" si="0"/>
        <v>17</v>
      </c>
      <c r="V10" s="25">
        <f t="shared" si="0"/>
        <v>18</v>
      </c>
      <c r="W10" s="25">
        <f t="shared" si="0"/>
        <v>19</v>
      </c>
      <c r="X10" s="25">
        <f t="shared" si="0"/>
        <v>20</v>
      </c>
    </row>
    <row r="11" spans="1:27">
      <c r="A11" s="66" t="s">
        <v>82</v>
      </c>
      <c r="B11" s="66"/>
      <c r="C11" s="66"/>
      <c r="D11" s="66"/>
      <c r="E11" s="66">
        <f>C9-20+1</f>
        <v>2016</v>
      </c>
      <c r="F11" s="66">
        <f>E11+1</f>
        <v>2017</v>
      </c>
      <c r="G11" s="66">
        <f t="shared" ref="G11:X11" si="1">F11+1</f>
        <v>2018</v>
      </c>
      <c r="H11" s="66">
        <f t="shared" si="1"/>
        <v>2019</v>
      </c>
      <c r="I11" s="66">
        <f t="shared" si="1"/>
        <v>2020</v>
      </c>
      <c r="J11" s="66">
        <f t="shared" si="1"/>
        <v>2021</v>
      </c>
      <c r="K11" s="66">
        <f t="shared" si="1"/>
        <v>2022</v>
      </c>
      <c r="L11" s="66">
        <f t="shared" si="1"/>
        <v>2023</v>
      </c>
      <c r="M11" s="66">
        <f t="shared" si="1"/>
        <v>2024</v>
      </c>
      <c r="N11" s="66">
        <f t="shared" si="1"/>
        <v>2025</v>
      </c>
      <c r="O11" s="66">
        <f t="shared" si="1"/>
        <v>2026</v>
      </c>
      <c r="P11" s="66">
        <f t="shared" si="1"/>
        <v>2027</v>
      </c>
      <c r="Q11" s="66">
        <f t="shared" si="1"/>
        <v>2028</v>
      </c>
      <c r="R11" s="66">
        <f t="shared" si="1"/>
        <v>2029</v>
      </c>
      <c r="S11" s="66">
        <f t="shared" si="1"/>
        <v>2030</v>
      </c>
      <c r="T11" s="66">
        <f t="shared" si="1"/>
        <v>2031</v>
      </c>
      <c r="U11" s="66">
        <f t="shared" si="1"/>
        <v>2032</v>
      </c>
      <c r="V11" s="66">
        <f t="shared" si="1"/>
        <v>2033</v>
      </c>
      <c r="W11" s="66">
        <f t="shared" si="1"/>
        <v>2034</v>
      </c>
      <c r="X11" s="66">
        <f t="shared" si="1"/>
        <v>2035</v>
      </c>
    </row>
    <row r="12" spans="1:27">
      <c r="A12" s="66"/>
      <c r="B12" s="66"/>
      <c r="C12" s="66"/>
      <c r="D12" s="66"/>
      <c r="E12" s="66" t="str">
        <f>CONCATENATE("POP_",E11)</f>
        <v>POP_2016</v>
      </c>
      <c r="F12" s="66" t="str">
        <f t="shared" ref="F12:X12" si="2">CONCATENATE("POP_",F11)</f>
        <v>POP_2017</v>
      </c>
      <c r="G12" s="66" t="str">
        <f t="shared" si="2"/>
        <v>POP_2018</v>
      </c>
      <c r="H12" s="66" t="str">
        <f t="shared" si="2"/>
        <v>POP_2019</v>
      </c>
      <c r="I12" s="66" t="str">
        <f t="shared" si="2"/>
        <v>POP_2020</v>
      </c>
      <c r="J12" s="66" t="str">
        <f t="shared" si="2"/>
        <v>POP_2021</v>
      </c>
      <c r="K12" s="66" t="str">
        <f t="shared" si="2"/>
        <v>POP_2022</v>
      </c>
      <c r="L12" s="66" t="str">
        <f t="shared" si="2"/>
        <v>POP_2023</v>
      </c>
      <c r="M12" s="66" t="str">
        <f t="shared" si="2"/>
        <v>POP_2024</v>
      </c>
      <c r="N12" s="66" t="str">
        <f t="shared" si="2"/>
        <v>POP_2025</v>
      </c>
      <c r="O12" s="66" t="str">
        <f t="shared" si="2"/>
        <v>POP_2026</v>
      </c>
      <c r="P12" s="66" t="str">
        <f t="shared" si="2"/>
        <v>POP_2027</v>
      </c>
      <c r="Q12" s="66" t="str">
        <f t="shared" si="2"/>
        <v>POP_2028</v>
      </c>
      <c r="R12" s="66" t="str">
        <f t="shared" si="2"/>
        <v>POP_2029</v>
      </c>
      <c r="S12" s="66" t="str">
        <f t="shared" si="2"/>
        <v>POP_2030</v>
      </c>
      <c r="T12" s="66" t="str">
        <f t="shared" si="2"/>
        <v>POP_2031</v>
      </c>
      <c r="U12" s="66" t="str">
        <f t="shared" si="2"/>
        <v>POP_2032</v>
      </c>
      <c r="V12" s="66" t="str">
        <f t="shared" si="2"/>
        <v>POP_2033</v>
      </c>
      <c r="W12" s="66" t="str">
        <f t="shared" si="2"/>
        <v>POP_2034</v>
      </c>
      <c r="X12" s="66" t="str">
        <f t="shared" si="2"/>
        <v>POP_2035</v>
      </c>
    </row>
    <row r="13" spans="1:27">
      <c r="C13" s="105" t="s">
        <v>563</v>
      </c>
      <c r="D13" s="213" t="s">
        <v>564</v>
      </c>
      <c r="E13" s="102">
        <f>INDEX([4]!tbl_Forecast,MATCH($D$8&amp;$C13&amp;$D$7,[4]!rng_ForecastRowLookup,0),MATCH(E$11,[4]!rng_ForecastColumnLookup,0))</f>
        <v>13520.68111</v>
      </c>
      <c r="F13" s="102">
        <f>INDEX([4]!tbl_Forecast,MATCH($D$8&amp;$C13&amp;$D$7,[4]!rng_ForecastRowLookup,0),MATCH(F$11,[4]!rng_ForecastColumnLookup,0))</f>
        <v>13661.840299999998</v>
      </c>
      <c r="G13" s="102">
        <f>INDEX([4]!tbl_Forecast,MATCH($D$8&amp;$C13&amp;$D$7,[4]!rng_ForecastRowLookup,0),MATCH(G$11,[4]!rng_ForecastColumnLookup,0))</f>
        <v>13803.691440000001</v>
      </c>
      <c r="H13" s="102">
        <f>INDEX([4]!tbl_Forecast,MATCH($D$8&amp;$C13&amp;$D$7,[4]!rng_ForecastRowLookup,0),MATCH(H$11,[4]!rng_ForecastColumnLookup,0))</f>
        <v>13944.276469999999</v>
      </c>
      <c r="I13" s="102">
        <f>INDEX([4]!tbl_Forecast,MATCH($D$8&amp;$C13&amp;$D$7,[4]!rng_ForecastRowLookup,0),MATCH(I$11,[4]!rng_ForecastColumnLookup,0))</f>
        <v>14082.801340000002</v>
      </c>
      <c r="J13" s="102">
        <f>INDEX([4]!tbl_Forecast,MATCH($D$8&amp;$C13&amp;$D$7,[4]!rng_ForecastRowLookup,0),MATCH(J$11,[4]!rng_ForecastColumnLookup,0))</f>
        <v>14218.715590000002</v>
      </c>
      <c r="K13" s="102">
        <f>INDEX([4]!tbl_Forecast,MATCH($D$8&amp;$C13&amp;$D$7,[4]!rng_ForecastRowLookup,0),MATCH(K$11,[4]!rng_ForecastColumnLookup,0))</f>
        <v>14351.918940000001</v>
      </c>
      <c r="L13" s="102">
        <f>INDEX([4]!tbl_Forecast,MATCH($D$8&amp;$C13&amp;$D$7,[4]!rng_ForecastRowLookup,0),MATCH(L$11,[4]!rng_ForecastColumnLookup,0))</f>
        <v>14482.437540000003</v>
      </c>
      <c r="M13" s="102">
        <f>INDEX([4]!tbl_Forecast,MATCH($D$8&amp;$C13&amp;$D$7,[4]!rng_ForecastRowLookup,0),MATCH(M$11,[4]!rng_ForecastColumnLookup,0))</f>
        <v>14610.4211</v>
      </c>
      <c r="N13" s="102">
        <f>INDEX([4]!tbl_Forecast,MATCH($D$8&amp;$C13&amp;$D$7,[4]!rng_ForecastRowLookup,0),MATCH(N$11,[4]!rng_ForecastColumnLookup,0))</f>
        <v>14736.24631</v>
      </c>
      <c r="O13" s="102">
        <f>INDEX([4]!tbl_Forecast,MATCH($D$8&amp;$C13&amp;$D$7,[4]!rng_ForecastRowLookup,0),MATCH(O$11,[4]!rng_ForecastColumnLookup,0))</f>
        <v>14860.320880000001</v>
      </c>
      <c r="P13" s="102">
        <f>INDEX([4]!tbl_Forecast,MATCH($D$8&amp;$C13&amp;$D$7,[4]!rng_ForecastRowLookup,0),MATCH(P$11,[4]!rng_ForecastColumnLookup,0))</f>
        <v>14983.078860000001</v>
      </c>
      <c r="Q13" s="102">
        <f>INDEX([4]!tbl_Forecast,MATCH($D$8&amp;$C13&amp;$D$7,[4]!rng_ForecastRowLookup,0),MATCH(Q$11,[4]!rng_ForecastColumnLookup,0))</f>
        <v>15104.70127</v>
      </c>
      <c r="R13" s="102">
        <f>INDEX([4]!tbl_Forecast,MATCH($D$8&amp;$C13&amp;$D$7,[4]!rng_ForecastRowLookup,0),MATCH(R$11,[4]!rng_ForecastColumnLookup,0))</f>
        <v>15225.195700000002</v>
      </c>
      <c r="S13" s="102">
        <f>INDEX([4]!tbl_Forecast,MATCH($D$8&amp;$C13&amp;$D$7,[4]!rng_ForecastRowLookup,0),MATCH(S$11,[4]!rng_ForecastColumnLookup,0))</f>
        <v>15344.62486</v>
      </c>
      <c r="T13" s="102">
        <f>INDEX([4]!tbl_Forecast,MATCH($D$8&amp;$C13&amp;$D$7,[4]!rng_ForecastRowLookup,0),MATCH(T$11,[4]!rng_ForecastColumnLookup,0))</f>
        <v>15463.089019999998</v>
      </c>
      <c r="U13" s="102">
        <f>INDEX([4]!tbl_Forecast,MATCH($D$8&amp;$C13&amp;$D$7,[4]!rng_ForecastRowLookup,0),MATCH(U$11,[4]!rng_ForecastColumnLookup,0))</f>
        <v>15580.68845</v>
      </c>
      <c r="V13" s="102">
        <f>INDEX([4]!tbl_Forecast,MATCH($D$8&amp;$C13&amp;$D$7,[4]!rng_ForecastRowLookup,0),MATCH(V$11,[4]!rng_ForecastColumnLookup,0))</f>
        <v>15697.50913</v>
      </c>
      <c r="W13" s="102">
        <f>INDEX([4]!tbl_Forecast,MATCH($D$8&amp;$C13&amp;$D$7,[4]!rng_ForecastRowLookup,0),MATCH(W$11,[4]!rng_ForecastColumnLookup,0))</f>
        <v>15813.626329999999</v>
      </c>
      <c r="X13" s="102">
        <f>INDEX([4]!tbl_Forecast,MATCH($D$8&amp;$C13&amp;$D$7,[4]!rng_ForecastRowLookup,0),MATCH(X$11,[4]!rng_ForecastColumnLookup,0))</f>
        <v>15929.254489999999</v>
      </c>
      <c r="Y13" s="63"/>
    </row>
    <row r="14" spans="1:27">
      <c r="C14" s="25" t="s">
        <v>84</v>
      </c>
      <c r="E14" s="63"/>
      <c r="F14" s="64">
        <f>F13/E13</f>
        <v>1.0104402425330183</v>
      </c>
      <c r="G14" s="64">
        <f t="shared" ref="G14:X14" si="3">G13/F13</f>
        <v>1.0103830184576232</v>
      </c>
      <c r="H14" s="64">
        <f t="shared" si="3"/>
        <v>1.0101845966791618</v>
      </c>
      <c r="I14" s="64">
        <f t="shared" si="3"/>
        <v>1.0099341740891346</v>
      </c>
      <c r="J14" s="64">
        <f t="shared" si="3"/>
        <v>1.0096510805427579</v>
      </c>
      <c r="K14" s="64">
        <f t="shared" si="3"/>
        <v>1.0093681703636916</v>
      </c>
      <c r="L14" s="64">
        <f t="shared" si="3"/>
        <v>1.009094156714907</v>
      </c>
      <c r="M14" s="64">
        <f t="shared" si="3"/>
        <v>1.0088371560137241</v>
      </c>
      <c r="N14" s="64">
        <f t="shared" si="3"/>
        <v>1.0086120180341689</v>
      </c>
      <c r="O14" s="64">
        <f t="shared" si="3"/>
        <v>1.0084196862206221</v>
      </c>
      <c r="P14" s="64">
        <f t="shared" si="3"/>
        <v>1.0082607893188373</v>
      </c>
      <c r="Q14" s="64">
        <f t="shared" si="3"/>
        <v>1.0081173176178557</v>
      </c>
      <c r="R14" s="64">
        <f t="shared" si="3"/>
        <v>1.0079772799108131</v>
      </c>
      <c r="S14" s="64">
        <f t="shared" si="3"/>
        <v>1.0078441789749868</v>
      </c>
      <c r="T14" s="64">
        <f t="shared" si="3"/>
        <v>1.0077202382645931</v>
      </c>
      <c r="U14" s="64">
        <f t="shared" si="3"/>
        <v>1.0076051705999944</v>
      </c>
      <c r="V14" s="64">
        <f t="shared" si="3"/>
        <v>1.0074977867874639</v>
      </c>
      <c r="W14" s="64">
        <f t="shared" si="3"/>
        <v>1.0073971735922156</v>
      </c>
      <c r="X14" s="64">
        <f t="shared" si="3"/>
        <v>1.0073119319748085</v>
      </c>
      <c r="Y14" s="63"/>
    </row>
    <row r="15" spans="1:27">
      <c r="E15" s="63"/>
      <c r="F15" s="63"/>
      <c r="G15" s="63"/>
      <c r="H15" s="63"/>
      <c r="I15" s="63"/>
      <c r="J15" s="63"/>
      <c r="K15" s="63"/>
      <c r="L15" s="63"/>
      <c r="M15" s="63"/>
      <c r="N15" s="63"/>
      <c r="O15" s="63"/>
      <c r="P15" s="63"/>
      <c r="Q15" s="63"/>
      <c r="R15" s="63"/>
      <c r="S15" s="63"/>
      <c r="T15" s="63"/>
      <c r="U15" s="63"/>
      <c r="V15" s="63"/>
      <c r="W15" s="63"/>
      <c r="X15" s="63"/>
      <c r="Y15" s="63"/>
    </row>
    <row r="16" spans="1:27">
      <c r="B16" s="72">
        <f>'Market Data'!C7</f>
        <v>56308</v>
      </c>
      <c r="C16" s="25" t="s">
        <v>326</v>
      </c>
      <c r="E16" s="186">
        <f>B16</f>
        <v>56308</v>
      </c>
      <c r="F16" s="186">
        <f>E16*F14</f>
        <v>56895.869176549197</v>
      </c>
      <c r="G16" s="186">
        <f t="shared" ref="G16:X16" si="4">F16*G14</f>
        <v>57486.620036371824</v>
      </c>
      <c r="H16" s="186">
        <f t="shared" si="4"/>
        <v>58072.098075890492</v>
      </c>
      <c r="I16" s="186">
        <f t="shared" si="4"/>
        <v>58648.996407897685</v>
      </c>
      <c r="J16" s="186">
        <f t="shared" si="4"/>
        <v>59215.02259598222</v>
      </c>
      <c r="K16" s="186">
        <f t="shared" si="4"/>
        <v>59769.759015751231</v>
      </c>
      <c r="L16" s="186">
        <f t="shared" si="4"/>
        <v>60313.314571052695</v>
      </c>
      <c r="M16" s="186">
        <f t="shared" si="4"/>
        <v>60846.312741621907</v>
      </c>
      <c r="N16" s="186">
        <f t="shared" si="4"/>
        <v>61370.322284265436</v>
      </c>
      <c r="O16" s="186">
        <f t="shared" si="4"/>
        <v>61887.041141157402</v>
      </c>
      <c r="P16" s="186">
        <f t="shared" si="4"/>
        <v>62398.27694959072</v>
      </c>
      <c r="Q16" s="186">
        <f t="shared" si="4"/>
        <v>62904.783582397475</v>
      </c>
      <c r="R16" s="186">
        <f t="shared" si="4"/>
        <v>63406.592648763377</v>
      </c>
      <c r="S16" s="186">
        <f t="shared" si="4"/>
        <v>63903.965309694358</v>
      </c>
      <c r="T16" s="186">
        <f t="shared" si="4"/>
        <v>64397.319147937495</v>
      </c>
      <c r="U16" s="186">
        <f t="shared" si="4"/>
        <v>64887.071746239846</v>
      </c>
      <c r="V16" s="186">
        <f t="shared" si="4"/>
        <v>65373.581175456027</v>
      </c>
      <c r="W16" s="186">
        <f t="shared" si="4"/>
        <v>65857.160903755677</v>
      </c>
      <c r="X16" s="186">
        <f t="shared" si="4"/>
        <v>66338.703984337961</v>
      </c>
      <c r="Y16" s="187">
        <f>X16*Y20</f>
        <v>56387.898386687266</v>
      </c>
      <c r="AA16" s="220">
        <f>$Y$16*$A$22*A38/8760000</f>
        <v>0.67798749701888028</v>
      </c>
    </row>
    <row r="17" spans="1:27">
      <c r="E17" s="104"/>
      <c r="F17" s="104"/>
      <c r="G17" s="104"/>
      <c r="H17" s="104"/>
      <c r="I17" s="104"/>
      <c r="J17" s="104"/>
      <c r="K17" s="104"/>
      <c r="L17" s="104"/>
      <c r="M17" s="104"/>
      <c r="N17" s="104"/>
      <c r="O17" s="104"/>
      <c r="P17" s="104"/>
      <c r="Q17" s="104"/>
      <c r="R17" s="104"/>
      <c r="S17" s="104"/>
      <c r="T17" s="104"/>
      <c r="U17" s="104"/>
      <c r="V17" s="104"/>
      <c r="W17" s="104"/>
      <c r="X17" s="104"/>
      <c r="Y17" s="63"/>
      <c r="AA17" s="220">
        <f>$Y$16*$A$22*A39/8760000</f>
        <v>0.42402094256635647</v>
      </c>
    </row>
    <row r="18" spans="1:27">
      <c r="E18" s="104"/>
      <c r="F18" s="104"/>
      <c r="G18" s="104"/>
      <c r="H18" s="104"/>
      <c r="I18" s="104"/>
      <c r="J18" s="104"/>
      <c r="K18" s="104"/>
      <c r="L18" s="104"/>
      <c r="M18" s="104"/>
      <c r="N18" s="104"/>
      <c r="O18" s="104"/>
      <c r="P18" s="104"/>
      <c r="Q18" s="104"/>
      <c r="R18" s="104"/>
      <c r="S18" s="104"/>
      <c r="T18" s="104"/>
      <c r="U18" s="104"/>
      <c r="V18" s="104"/>
      <c r="W18" s="104"/>
      <c r="X18" s="104"/>
      <c r="AA18" s="220">
        <f>SUM(AA16:AA17)</f>
        <v>1.1020084395852368</v>
      </c>
    </row>
    <row r="19" spans="1:27">
      <c r="E19" s="63"/>
      <c r="F19" s="63"/>
      <c r="G19" s="63"/>
      <c r="H19" s="63"/>
      <c r="I19" s="63"/>
      <c r="J19" s="63"/>
      <c r="K19" s="63"/>
      <c r="L19" s="63"/>
      <c r="M19" s="63"/>
      <c r="N19" s="63"/>
      <c r="O19" s="63"/>
      <c r="P19" s="63"/>
      <c r="Q19" s="63"/>
      <c r="R19" s="63"/>
      <c r="S19" s="63"/>
      <c r="T19" s="63"/>
      <c r="U19" s="63"/>
      <c r="V19" s="63"/>
      <c r="W19" s="63"/>
      <c r="X19" s="63"/>
      <c r="Y19" s="25" t="s">
        <v>83</v>
      </c>
    </row>
    <row r="20" spans="1:27">
      <c r="A20" s="66" t="s">
        <v>85</v>
      </c>
      <c r="B20" s="66"/>
      <c r="C20" s="66"/>
      <c r="D20" s="66"/>
      <c r="E20" s="67">
        <f>E11</f>
        <v>2016</v>
      </c>
      <c r="F20" s="67">
        <f t="shared" ref="F20:X20" si="5">F11</f>
        <v>2017</v>
      </c>
      <c r="G20" s="67">
        <f t="shared" si="5"/>
        <v>2018</v>
      </c>
      <c r="H20" s="67">
        <f t="shared" si="5"/>
        <v>2019</v>
      </c>
      <c r="I20" s="67">
        <f t="shared" si="5"/>
        <v>2020</v>
      </c>
      <c r="J20" s="67">
        <f t="shared" si="5"/>
        <v>2021</v>
      </c>
      <c r="K20" s="67">
        <f t="shared" si="5"/>
        <v>2022</v>
      </c>
      <c r="L20" s="67">
        <f t="shared" si="5"/>
        <v>2023</v>
      </c>
      <c r="M20" s="67">
        <f t="shared" si="5"/>
        <v>2024</v>
      </c>
      <c r="N20" s="67">
        <f t="shared" si="5"/>
        <v>2025</v>
      </c>
      <c r="O20" s="67">
        <f t="shared" si="5"/>
        <v>2026</v>
      </c>
      <c r="P20" s="67">
        <f t="shared" si="5"/>
        <v>2027</v>
      </c>
      <c r="Q20" s="67">
        <f t="shared" si="5"/>
        <v>2028</v>
      </c>
      <c r="R20" s="67">
        <f t="shared" si="5"/>
        <v>2029</v>
      </c>
      <c r="S20" s="67">
        <f t="shared" si="5"/>
        <v>2030</v>
      </c>
      <c r="T20" s="67">
        <f t="shared" si="5"/>
        <v>2031</v>
      </c>
      <c r="U20" s="67">
        <f t="shared" si="5"/>
        <v>2032</v>
      </c>
      <c r="V20" s="67">
        <f t="shared" si="5"/>
        <v>2033</v>
      </c>
      <c r="W20" s="67">
        <f t="shared" si="5"/>
        <v>2034</v>
      </c>
      <c r="X20" s="67">
        <f t="shared" si="5"/>
        <v>2035</v>
      </c>
      <c r="Y20" s="62">
        <v>0.85</v>
      </c>
    </row>
    <row r="21" spans="1:27">
      <c r="A21" s="66" t="s">
        <v>86</v>
      </c>
      <c r="B21" s="66" t="s">
        <v>87</v>
      </c>
      <c r="C21" s="66" t="str">
        <f>C8</f>
        <v>Pre-Rinse Spray Valve-Retro</v>
      </c>
      <c r="D21" s="66"/>
      <c r="E21" s="68"/>
      <c r="F21" s="68"/>
      <c r="G21" s="68"/>
      <c r="H21" s="68"/>
      <c r="I21" s="68"/>
      <c r="J21" s="68"/>
      <c r="K21" s="68"/>
      <c r="L21" s="68"/>
      <c r="M21" s="68"/>
      <c r="N21" s="68"/>
      <c r="O21" s="68"/>
      <c r="P21" s="68"/>
      <c r="Q21" s="68"/>
      <c r="R21" s="68"/>
      <c r="S21" s="68"/>
      <c r="T21" s="68"/>
      <c r="U21" s="68"/>
      <c r="V21" s="68"/>
      <c r="W21" s="68"/>
      <c r="X21" s="68"/>
    </row>
    <row r="22" spans="1:27">
      <c r="A22" s="69">
        <f>VLOOKUP($C$21,[1]!APPLIC,MATCH(C22,BLDGTYP,0)+1,FALSE)</f>
        <v>0.74</v>
      </c>
      <c r="B22" s="70">
        <v>1</v>
      </c>
      <c r="C22" s="25" t="s">
        <v>88</v>
      </c>
      <c r="E22" s="186">
        <f>E16*$A22*$B22</f>
        <v>41667.919999999998</v>
      </c>
      <c r="F22" s="186">
        <f t="shared" ref="F22:X22" si="6">F16*$A22*$B22</f>
        <v>42102.943190646401</v>
      </c>
      <c r="G22" s="186">
        <f t="shared" si="6"/>
        <v>42540.098826915149</v>
      </c>
      <c r="H22" s="186">
        <f t="shared" si="6"/>
        <v>42973.352576158963</v>
      </c>
      <c r="I22" s="186">
        <f t="shared" si="6"/>
        <v>43400.257341844284</v>
      </c>
      <c r="J22" s="186">
        <f t="shared" si="6"/>
        <v>43819.11672102684</v>
      </c>
      <c r="K22" s="186">
        <f t="shared" si="6"/>
        <v>44229.621671655914</v>
      </c>
      <c r="L22" s="186">
        <f t="shared" si="6"/>
        <v>44631.852782578993</v>
      </c>
      <c r="M22" s="186">
        <f t="shared" si="6"/>
        <v>45026.27142880021</v>
      </c>
      <c r="N22" s="186">
        <f t="shared" si="6"/>
        <v>45414.038490356419</v>
      </c>
      <c r="O22" s="186">
        <f t="shared" si="6"/>
        <v>45796.41044445648</v>
      </c>
      <c r="P22" s="186">
        <f t="shared" si="6"/>
        <v>46174.724942697132</v>
      </c>
      <c r="Q22" s="186">
        <f t="shared" si="6"/>
        <v>46549.539850974128</v>
      </c>
      <c r="R22" s="186">
        <f t="shared" si="6"/>
        <v>46920.878560084901</v>
      </c>
      <c r="S22" s="186">
        <f t="shared" si="6"/>
        <v>47288.934329173826</v>
      </c>
      <c r="T22" s="186">
        <f t="shared" si="6"/>
        <v>47654.016169473747</v>
      </c>
      <c r="U22" s="186">
        <f t="shared" si="6"/>
        <v>48016.433092217485</v>
      </c>
      <c r="V22" s="186">
        <f t="shared" si="6"/>
        <v>48376.450069837461</v>
      </c>
      <c r="W22" s="186">
        <f t="shared" si="6"/>
        <v>48734.299068779197</v>
      </c>
      <c r="X22" s="186">
        <f t="shared" si="6"/>
        <v>49090.640948410088</v>
      </c>
      <c r="Y22" s="76"/>
    </row>
    <row r="23" spans="1:27">
      <c r="A23" s="60"/>
      <c r="B23" s="60"/>
      <c r="E23" s="186"/>
      <c r="F23" s="186">
        <f>E22+F22</f>
        <v>83770.8631906464</v>
      </c>
      <c r="G23" s="186">
        <f t="shared" ref="G23:X23" si="7">F22+G22</f>
        <v>84643.042017561558</v>
      </c>
      <c r="H23" s="186">
        <f t="shared" si="7"/>
        <v>85513.451403074112</v>
      </c>
      <c r="I23" s="186">
        <f t="shared" si="7"/>
        <v>86373.609918003247</v>
      </c>
      <c r="J23" s="186">
        <f t="shared" si="7"/>
        <v>87219.374062871124</v>
      </c>
      <c r="K23" s="186">
        <f t="shared" si="7"/>
        <v>88048.738392682746</v>
      </c>
      <c r="L23" s="186">
        <f t="shared" si="7"/>
        <v>88861.474454234907</v>
      </c>
      <c r="M23" s="186">
        <f t="shared" si="7"/>
        <v>89658.12421137921</v>
      </c>
      <c r="N23" s="186">
        <f t="shared" si="7"/>
        <v>90440.309919156629</v>
      </c>
      <c r="O23" s="186">
        <f t="shared" si="7"/>
        <v>91210.448934812899</v>
      </c>
      <c r="P23" s="186">
        <f t="shared" si="7"/>
        <v>91971.135387153612</v>
      </c>
      <c r="Q23" s="186">
        <f t="shared" si="7"/>
        <v>92724.26479367126</v>
      </c>
      <c r="R23" s="186">
        <f t="shared" si="7"/>
        <v>93470.418411059029</v>
      </c>
      <c r="S23" s="186">
        <f t="shared" si="7"/>
        <v>94209.812889258726</v>
      </c>
      <c r="T23" s="186">
        <f t="shared" si="7"/>
        <v>94942.95049864758</v>
      </c>
      <c r="U23" s="186">
        <f t="shared" si="7"/>
        <v>95670.449261691232</v>
      </c>
      <c r="V23" s="186">
        <f t="shared" si="7"/>
        <v>96392.883162054946</v>
      </c>
      <c r="W23" s="186">
        <f t="shared" si="7"/>
        <v>97110.749138616666</v>
      </c>
      <c r="X23" s="186">
        <f t="shared" si="7"/>
        <v>97824.940017189278</v>
      </c>
      <c r="Y23" s="60"/>
    </row>
    <row r="24" spans="1:27">
      <c r="A24" s="66"/>
      <c r="B24" s="66"/>
      <c r="C24" s="66"/>
      <c r="D24" s="213" t="s">
        <v>89</v>
      </c>
      <c r="E24" s="66" t="s">
        <v>89</v>
      </c>
      <c r="Y24" s="60"/>
    </row>
    <row r="25" spans="1:27">
      <c r="A25" s="66" t="s">
        <v>90</v>
      </c>
      <c r="B25" s="66"/>
      <c r="C25" s="66" t="str">
        <f>C8</f>
        <v>Pre-Rinse Spray Valve-Retro</v>
      </c>
      <c r="D25" s="213" t="str">
        <f>VLOOKUP(C25,[1]ACHIEV!$B$12:$C$93,2,FALSE)</f>
        <v>Retro12Med</v>
      </c>
      <c r="E25" s="68">
        <f>VLOOKUP($C$25,[1]!ACHIEV,MATCH(E$11,$E$11:$X$11,0)+2,FALSE)</f>
        <v>0.10937459468255628</v>
      </c>
      <c r="F25" s="68">
        <f>VLOOKUP($C$25,[1]!ACHIEV,MATCH(F$11,$E$11:$X$11,0)+2,FALSE)</f>
        <v>0.10937459468255628</v>
      </c>
      <c r="G25" s="68">
        <f>VLOOKUP($C$25,[1]!ACHIEV,MATCH(G$11,$E$11:$X$11,0)+2,FALSE)</f>
        <v>0.10937459468255628</v>
      </c>
      <c r="H25" s="68">
        <f>VLOOKUP($C$25,[1]!ACHIEV,MATCH(H$11,$E$11:$X$11,0)+2,FALSE)</f>
        <v>0.10937459468255628</v>
      </c>
      <c r="I25" s="68">
        <f>VLOOKUP($C$25,[1]!ACHIEV,MATCH(I$11,$E$11:$X$11,0)+2,FALSE)</f>
        <v>0.10937459468255628</v>
      </c>
      <c r="J25" s="68">
        <f>VLOOKUP($C$25,[1]!ACHIEV,MATCH(J$11,$E$11:$X$11,0)+2,FALSE)</f>
        <v>9.8437135214300656E-2</v>
      </c>
      <c r="K25" s="68">
        <f>VLOOKUP($C$25,[1]!ACHIEV,MATCH(K$11,$E$11:$X$11,0)+2,FALSE)</f>
        <v>7.874970817144053E-2</v>
      </c>
      <c r="L25" s="68">
        <f>VLOOKUP($C$25,[1]!ACHIEV,MATCH(L$11,$E$11:$X$11,0)+2,FALSE)</f>
        <v>6.2999766537152418E-2</v>
      </c>
      <c r="M25" s="68">
        <f>VLOOKUP($C$25,[1]!ACHIEV,MATCH(M$11,$E$11:$X$11,0)+2,FALSE)</f>
        <v>5.0399813229721938E-2</v>
      </c>
      <c r="N25" s="68">
        <f>VLOOKUP($C$25,[1]!ACHIEV,MATCH(N$11,$E$11:$X$11,0)+2,FALSE)</f>
        <v>4.0319850583777551E-2</v>
      </c>
      <c r="O25" s="68">
        <f>VLOOKUP($C$25,[1]!ACHIEV,MATCH(O$11,$E$11:$X$11,0)+2,FALSE)</f>
        <v>3.225588046702204E-2</v>
      </c>
      <c r="P25" s="68">
        <f>VLOOKUP($C$25,[1]!ACHIEV,MATCH(P$11,$E$11:$X$11,0)+2,FALSE)</f>
        <v>2.5804704373617631E-2</v>
      </c>
      <c r="Q25" s="68">
        <f>VLOOKUP($C$25,[1]!ACHIEV,MATCH(Q$11,$E$11:$X$11,0)+2,FALSE)</f>
        <v>2.0643763498894106E-2</v>
      </c>
      <c r="R25" s="68">
        <f>VLOOKUP($C$25,[1]!ACHIEV,MATCH(R$11,$E$11:$X$11,0)+2,FALSE)</f>
        <v>1.6515010799115284E-2</v>
      </c>
      <c r="S25" s="68">
        <f>VLOOKUP($C$25,[1]!ACHIEV,MATCH(S$11,$E$11:$X$11,0)+2,FALSE)</f>
        <v>1.3212008639292228E-2</v>
      </c>
      <c r="T25" s="68">
        <f>VLOOKUP($C$25,[1]!ACHIEV,MATCH(T$11,$E$11:$X$11,0)+2,FALSE)</f>
        <v>1.0569606911433781E-2</v>
      </c>
      <c r="U25" s="68">
        <f>VLOOKUP($C$25,[1]!ACHIEV,MATCH(U$11,$E$11:$X$11,0)+2,FALSE)</f>
        <v>7.2092823794611682E-5</v>
      </c>
      <c r="V25" s="68">
        <f>VLOOKUP($C$25,[1]!ACHIEV,MATCH(V$11,$E$11:$X$11,0)+2,FALSE)</f>
        <v>2.5747437069512102E-5</v>
      </c>
      <c r="W25" s="68">
        <f>VLOOKUP($C$25,[1]!ACHIEV,MATCH(W$11,$E$11:$X$11,0)+2,FALSE)</f>
        <v>8.7775353646568632E-6</v>
      </c>
      <c r="X25" s="68">
        <f>VLOOKUP($C$25,[1]!ACHIEV,MATCH(X$11,$E$11:$X$11,0)+2,FALSE)</f>
        <v>2.8622397928446119E-6</v>
      </c>
      <c r="Y25" s="60"/>
    </row>
    <row r="26" spans="1:27">
      <c r="C26" s="25" t="s">
        <v>315</v>
      </c>
      <c r="E26" s="186">
        <f>E22*E25*$Y$20</f>
        <v>3873.8000820754028</v>
      </c>
      <c r="F26" s="186">
        <f t="shared" ref="F26:X26" si="8">F22*F25*$Y$20</f>
        <v>3914.2434944566962</v>
      </c>
      <c r="G26" s="186">
        <f t="shared" si="8"/>
        <v>3954.8851569072726</v>
      </c>
      <c r="H26" s="186">
        <f t="shared" si="8"/>
        <v>3995.1640671427763</v>
      </c>
      <c r="I26" s="186">
        <f t="shared" si="8"/>
        <v>4034.8527225004277</v>
      </c>
      <c r="J26" s="186">
        <f t="shared" si="8"/>
        <v>3666.4140699931004</v>
      </c>
      <c r="K26" s="186">
        <f t="shared" si="8"/>
        <v>2960.6093292997061</v>
      </c>
      <c r="L26" s="186">
        <f t="shared" si="8"/>
        <v>2390.026859609578</v>
      </c>
      <c r="M26" s="186">
        <f t="shared" si="8"/>
        <v>1928.9183198759515</v>
      </c>
      <c r="N26" s="186">
        <f t="shared" si="8"/>
        <v>1556.4241593865293</v>
      </c>
      <c r="O26" s="186">
        <f t="shared" si="8"/>
        <v>1255.6230099478078</v>
      </c>
      <c r="P26" s="186">
        <f t="shared" si="8"/>
        <v>1012.7963576774965</v>
      </c>
      <c r="Q26" s="186">
        <f t="shared" si="8"/>
        <v>816.81403791597779</v>
      </c>
      <c r="R26" s="186">
        <f t="shared" si="8"/>
        <v>658.66399370521208</v>
      </c>
      <c r="S26" s="186">
        <f t="shared" si="8"/>
        <v>531.06453756497228</v>
      </c>
      <c r="T26" s="186">
        <f t="shared" si="8"/>
        <v>428.13158586307986</v>
      </c>
      <c r="U26" s="186">
        <f t="shared" si="8"/>
        <v>2.9423942126385469</v>
      </c>
      <c r="V26" s="186">
        <f t="shared" si="8"/>
        <v>1.0587341632466041</v>
      </c>
      <c r="W26" s="186">
        <f t="shared" si="8"/>
        <v>0.36360197851577741</v>
      </c>
      <c r="X26" s="186">
        <f t="shared" si="8"/>
        <v>0.11943280808196853</v>
      </c>
      <c r="Y26" s="185"/>
    </row>
    <row r="27" spans="1:27">
      <c r="E27" s="186"/>
      <c r="F27" s="186"/>
      <c r="G27" s="186"/>
      <c r="H27" s="186"/>
      <c r="I27" s="186"/>
      <c r="J27" s="186"/>
      <c r="K27" s="186"/>
      <c r="L27" s="186"/>
      <c r="M27" s="186"/>
      <c r="N27" s="186"/>
      <c r="O27" s="186"/>
      <c r="P27" s="186"/>
      <c r="Q27" s="186"/>
      <c r="R27" s="186"/>
      <c r="S27" s="186"/>
      <c r="T27" s="186"/>
      <c r="U27" s="186"/>
      <c r="V27" s="186"/>
      <c r="W27" s="186"/>
      <c r="X27" s="186"/>
      <c r="Y27" s="185"/>
    </row>
    <row r="28" spans="1:27">
      <c r="E28" s="186"/>
      <c r="F28" s="186"/>
      <c r="G28" s="186"/>
      <c r="H28" s="186"/>
      <c r="I28" s="186"/>
      <c r="J28" s="186"/>
      <c r="K28" s="186"/>
      <c r="L28" s="186"/>
      <c r="M28" s="186"/>
      <c r="N28" s="186"/>
      <c r="O28" s="186"/>
      <c r="P28" s="186"/>
      <c r="Q28" s="186"/>
      <c r="R28" s="186"/>
      <c r="S28" s="186"/>
      <c r="T28" s="186"/>
      <c r="U28" s="186"/>
      <c r="V28" s="186"/>
      <c r="W28" s="186"/>
      <c r="X28" s="186"/>
      <c r="Y28" s="186"/>
    </row>
    <row r="29" spans="1:27">
      <c r="A29" s="66" t="s">
        <v>91</v>
      </c>
      <c r="B29" s="66"/>
      <c r="C29" s="66" t="str">
        <f>C8</f>
        <v>Pre-Rinse Spray Valve-Retro</v>
      </c>
      <c r="D29" s="66"/>
      <c r="E29" s="186"/>
      <c r="F29" s="186"/>
      <c r="G29" s="186"/>
      <c r="H29" s="186"/>
      <c r="I29" s="186"/>
      <c r="J29" s="186"/>
      <c r="K29" s="186"/>
      <c r="L29" s="186"/>
      <c r="M29" s="186"/>
      <c r="N29" s="186"/>
      <c r="O29" s="186"/>
      <c r="P29" s="186"/>
      <c r="Q29" s="186"/>
      <c r="R29" s="186"/>
      <c r="S29" s="186"/>
      <c r="T29" s="186"/>
      <c r="U29" s="186"/>
      <c r="V29" s="186"/>
      <c r="W29" s="186"/>
      <c r="X29" s="186"/>
      <c r="Y29" s="186"/>
    </row>
    <row r="30" spans="1:27">
      <c r="C30" s="25" t="s">
        <v>314</v>
      </c>
      <c r="E30" s="186">
        <f>E26</f>
        <v>3873.8000820754028</v>
      </c>
      <c r="F30" s="186">
        <f t="shared" ref="F30:X30" si="9">F26</f>
        <v>3914.2434944566962</v>
      </c>
      <c r="G30" s="186">
        <f t="shared" si="9"/>
        <v>3954.8851569072726</v>
      </c>
      <c r="H30" s="186">
        <f t="shared" si="9"/>
        <v>3995.1640671427763</v>
      </c>
      <c r="I30" s="186">
        <f t="shared" si="9"/>
        <v>4034.8527225004277</v>
      </c>
      <c r="J30" s="186">
        <f t="shared" si="9"/>
        <v>3666.4140699931004</v>
      </c>
      <c r="K30" s="186">
        <f t="shared" si="9"/>
        <v>2960.6093292997061</v>
      </c>
      <c r="L30" s="186">
        <f t="shared" si="9"/>
        <v>2390.026859609578</v>
      </c>
      <c r="M30" s="186">
        <f t="shared" si="9"/>
        <v>1928.9183198759515</v>
      </c>
      <c r="N30" s="186">
        <f t="shared" si="9"/>
        <v>1556.4241593865293</v>
      </c>
      <c r="O30" s="186">
        <f t="shared" si="9"/>
        <v>1255.6230099478078</v>
      </c>
      <c r="P30" s="186">
        <f t="shared" si="9"/>
        <v>1012.7963576774965</v>
      </c>
      <c r="Q30" s="186">
        <f t="shared" si="9"/>
        <v>816.81403791597779</v>
      </c>
      <c r="R30" s="186">
        <f t="shared" si="9"/>
        <v>658.66399370521208</v>
      </c>
      <c r="S30" s="186">
        <f t="shared" si="9"/>
        <v>531.06453756497228</v>
      </c>
      <c r="T30" s="186">
        <f t="shared" si="9"/>
        <v>428.13158586307986</v>
      </c>
      <c r="U30" s="186">
        <f t="shared" si="9"/>
        <v>2.9423942126385469</v>
      </c>
      <c r="V30" s="186">
        <f t="shared" si="9"/>
        <v>1.0587341632466041</v>
      </c>
      <c r="W30" s="186">
        <f t="shared" si="9"/>
        <v>0.36360197851577741</v>
      </c>
      <c r="X30" s="186">
        <f t="shared" si="9"/>
        <v>0.11943280808196853</v>
      </c>
      <c r="Y30" s="186"/>
    </row>
    <row r="31" spans="1:27">
      <c r="E31" s="65"/>
      <c r="F31" s="65"/>
      <c r="G31" s="65"/>
      <c r="H31" s="65"/>
      <c r="I31" s="65"/>
      <c r="J31" s="65"/>
      <c r="K31" s="65"/>
      <c r="L31" s="65"/>
      <c r="M31" s="65"/>
      <c r="N31" s="65"/>
      <c r="O31" s="65"/>
      <c r="P31" s="65"/>
      <c r="Q31" s="65"/>
      <c r="R31" s="65"/>
      <c r="S31" s="65"/>
      <c r="T31" s="65"/>
      <c r="U31" s="65"/>
      <c r="V31" s="65"/>
      <c r="W31" s="65"/>
      <c r="X31" s="65"/>
    </row>
    <row r="33" spans="1:80">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row>
    <row r="34" spans="1:80">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row>
    <row r="35" spans="1:80" ht="15">
      <c r="A35" s="77" t="s">
        <v>92</v>
      </c>
      <c r="C35" s="78" t="str">
        <f>C8</f>
        <v>Pre-Rinse Spray Valve-Retro</v>
      </c>
      <c r="D35" s="78"/>
      <c r="E35" s="25" t="s">
        <v>121</v>
      </c>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row>
    <row r="36" spans="1:80" ht="15">
      <c r="A36" s="78"/>
      <c r="B36" s="78"/>
      <c r="C36" s="78"/>
      <c r="D36" s="78"/>
      <c r="E36" s="79">
        <f>E11</f>
        <v>2016</v>
      </c>
      <c r="F36" s="79">
        <f t="shared" ref="F36:X36" si="10">F11</f>
        <v>2017</v>
      </c>
      <c r="G36" s="79">
        <f t="shared" si="10"/>
        <v>2018</v>
      </c>
      <c r="H36" s="79">
        <f t="shared" si="10"/>
        <v>2019</v>
      </c>
      <c r="I36" s="79">
        <f t="shared" si="10"/>
        <v>2020</v>
      </c>
      <c r="J36" s="79">
        <f t="shared" si="10"/>
        <v>2021</v>
      </c>
      <c r="K36" s="79">
        <f t="shared" si="10"/>
        <v>2022</v>
      </c>
      <c r="L36" s="79">
        <f t="shared" si="10"/>
        <v>2023</v>
      </c>
      <c r="M36" s="79">
        <f t="shared" si="10"/>
        <v>2024</v>
      </c>
      <c r="N36" s="79">
        <f t="shared" si="10"/>
        <v>2025</v>
      </c>
      <c r="O36" s="79">
        <f t="shared" si="10"/>
        <v>2026</v>
      </c>
      <c r="P36" s="79">
        <f t="shared" si="10"/>
        <v>2027</v>
      </c>
      <c r="Q36" s="79">
        <f t="shared" si="10"/>
        <v>2028</v>
      </c>
      <c r="R36" s="79">
        <f t="shared" si="10"/>
        <v>2029</v>
      </c>
      <c r="S36" s="79">
        <f t="shared" si="10"/>
        <v>2030</v>
      </c>
      <c r="T36" s="79">
        <f t="shared" si="10"/>
        <v>2031</v>
      </c>
      <c r="U36" s="79">
        <f t="shared" si="10"/>
        <v>2032</v>
      </c>
      <c r="V36" s="79">
        <f t="shared" si="10"/>
        <v>2033</v>
      </c>
      <c r="W36" s="79">
        <f t="shared" si="10"/>
        <v>2034</v>
      </c>
      <c r="X36" s="79">
        <f t="shared" si="10"/>
        <v>2035</v>
      </c>
      <c r="Y36" s="79" t="s">
        <v>335</v>
      </c>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row>
    <row r="37" spans="1:80" ht="15">
      <c r="A37" s="78" t="s">
        <v>178</v>
      </c>
      <c r="B37" s="78" t="s">
        <v>129</v>
      </c>
      <c r="C37" s="78" t="s">
        <v>130</v>
      </c>
      <c r="D37" s="78" t="s">
        <v>131</v>
      </c>
      <c r="E37" s="80" t="str">
        <f>CONCATENATE("aMW_",E$11)</f>
        <v>aMW_2016</v>
      </c>
      <c r="F37" s="80" t="str">
        <f t="shared" ref="F37:X37" si="11">CONCATENATE("aMW_",F$11)</f>
        <v>aMW_2017</v>
      </c>
      <c r="G37" s="80" t="str">
        <f t="shared" si="11"/>
        <v>aMW_2018</v>
      </c>
      <c r="H37" s="80" t="str">
        <f t="shared" si="11"/>
        <v>aMW_2019</v>
      </c>
      <c r="I37" s="80" t="str">
        <f t="shared" si="11"/>
        <v>aMW_2020</v>
      </c>
      <c r="J37" s="80" t="str">
        <f t="shared" si="11"/>
        <v>aMW_2021</v>
      </c>
      <c r="K37" s="80" t="str">
        <f t="shared" si="11"/>
        <v>aMW_2022</v>
      </c>
      <c r="L37" s="80" t="str">
        <f t="shared" si="11"/>
        <v>aMW_2023</v>
      </c>
      <c r="M37" s="80" t="str">
        <f t="shared" si="11"/>
        <v>aMW_2024</v>
      </c>
      <c r="N37" s="80" t="str">
        <f t="shared" si="11"/>
        <v>aMW_2025</v>
      </c>
      <c r="O37" s="80" t="str">
        <f t="shared" si="11"/>
        <v>aMW_2026</v>
      </c>
      <c r="P37" s="80" t="str">
        <f t="shared" si="11"/>
        <v>aMW_2027</v>
      </c>
      <c r="Q37" s="80" t="str">
        <f t="shared" si="11"/>
        <v>aMW_2028</v>
      </c>
      <c r="R37" s="80" t="str">
        <f t="shared" si="11"/>
        <v>aMW_2029</v>
      </c>
      <c r="S37" s="80" t="str">
        <f t="shared" si="11"/>
        <v>aMW_2030</v>
      </c>
      <c r="T37" s="80" t="str">
        <f t="shared" si="11"/>
        <v>aMW_2031</v>
      </c>
      <c r="U37" s="80" t="str">
        <f t="shared" si="11"/>
        <v>aMW_2032</v>
      </c>
      <c r="V37" s="80" t="str">
        <f t="shared" si="11"/>
        <v>aMW_2033</v>
      </c>
      <c r="W37" s="80" t="str">
        <f t="shared" si="11"/>
        <v>aMW_2034</v>
      </c>
      <c r="X37" s="80" t="str">
        <f t="shared" si="11"/>
        <v>aMW_2035</v>
      </c>
      <c r="Y37" s="80" t="s">
        <v>335</v>
      </c>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row>
    <row r="38" spans="1:80">
      <c r="A38" s="81">
        <f>'Measure InputOutput_Out'!C4</f>
        <v>142.33383891615159</v>
      </c>
      <c r="B38" s="81">
        <f>'Measure InputOutput_Out'!K4</f>
        <v>-312.67661086705334</v>
      </c>
      <c r="C38" s="25" t="s">
        <v>176</v>
      </c>
      <c r="D38" s="25" t="str">
        <f>'Measure InputOutput_Out'!A4</f>
        <v>Pre-Rinse Spray Valve_0.81_to_1.0gpm</v>
      </c>
      <c r="E38" s="64">
        <f>E30*$A38/8760/1000</f>
        <v>6.2942104666152424E-2</v>
      </c>
      <c r="F38" s="64">
        <f t="shared" ref="F38:X38" si="12">F30*$A38/8760/1000</f>
        <v>6.3599235504405674E-2</v>
      </c>
      <c r="G38" s="64">
        <f t="shared" si="12"/>
        <v>6.4259587540538662E-2</v>
      </c>
      <c r="H38" s="64">
        <f t="shared" si="12"/>
        <v>6.4914045522408328E-2</v>
      </c>
      <c r="I38" s="64">
        <f t="shared" si="12"/>
        <v>6.5558912951457937E-2</v>
      </c>
      <c r="J38" s="64">
        <f t="shared" si="12"/>
        <v>5.9572464570583301E-2</v>
      </c>
      <c r="K38" s="64">
        <f t="shared" si="12"/>
        <v>4.8104439654132414E-2</v>
      </c>
      <c r="L38" s="64">
        <f t="shared" si="12"/>
        <v>3.88335271736239E-2</v>
      </c>
      <c r="M38" s="64">
        <f t="shared" si="12"/>
        <v>3.1341364089456328E-2</v>
      </c>
      <c r="N38" s="64">
        <f t="shared" si="12"/>
        <v>2.5289021185768139E-2</v>
      </c>
      <c r="O38" s="64">
        <f t="shared" si="12"/>
        <v>2.040155744718318E-2</v>
      </c>
      <c r="P38" s="64">
        <f t="shared" si="12"/>
        <v>1.645607233202441E-2</v>
      </c>
      <c r="Q38" s="64">
        <f t="shared" si="12"/>
        <v>1.3271721198308689E-2</v>
      </c>
      <c r="R38" s="64">
        <f t="shared" si="12"/>
        <v>1.0702074746564696E-2</v>
      </c>
      <c r="S38" s="64">
        <f t="shared" si="12"/>
        <v>8.6288189890243502E-3</v>
      </c>
      <c r="T38" s="64">
        <f t="shared" si="12"/>
        <v>6.9563484220493306E-3</v>
      </c>
      <c r="U38" s="64">
        <f t="shared" si="12"/>
        <v>4.7808477612957945E-5</v>
      </c>
      <c r="V38" s="64">
        <f t="shared" si="12"/>
        <v>1.720247692312428E-5</v>
      </c>
      <c r="W38" s="64">
        <f t="shared" si="12"/>
        <v>5.9078613515592102E-6</v>
      </c>
      <c r="X38" s="64">
        <f t="shared" si="12"/>
        <v>1.9405627930185565E-6</v>
      </c>
      <c r="Y38" s="65">
        <f>AA16</f>
        <v>0.67798749701888028</v>
      </c>
      <c r="AA38" s="63">
        <f t="shared" ref="AA38:AA42" si="13">SUM(E38:Y38)</f>
        <v>1.2788916523912426</v>
      </c>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row>
    <row r="39" spans="1:80">
      <c r="A39" s="81">
        <f>'Measure InputOutput_Out'!C5</f>
        <v>89.017170378045904</v>
      </c>
      <c r="B39" s="81">
        <f>'Measure InputOutput_Out'!K5</f>
        <v>-118.16628367184099</v>
      </c>
      <c r="C39" s="25" t="s">
        <v>176</v>
      </c>
      <c r="D39" s="25" t="str">
        <f>'Measure InputOutput_Out'!A5</f>
        <v>Pre-Rinse Spray Valve_0.61_to_0.8gpm</v>
      </c>
      <c r="E39" s="64">
        <f>E30*$A39/8760/1000</f>
        <v>3.9364694282716245E-2</v>
      </c>
      <c r="F39" s="64">
        <f t="shared" ref="F39:X39" si="14">F30*$A39/8760/1000</f>
        <v>3.9775671238265919E-2</v>
      </c>
      <c r="G39" s="64">
        <f t="shared" si="14"/>
        <v>4.0188662766897205E-2</v>
      </c>
      <c r="H39" s="64">
        <f t="shared" si="14"/>
        <v>4.0597968088252889E-2</v>
      </c>
      <c r="I39" s="64">
        <f t="shared" si="14"/>
        <v>4.1001275370906733E-2</v>
      </c>
      <c r="J39" s="64">
        <f t="shared" si="14"/>
        <v>3.7257283783680428E-2</v>
      </c>
      <c r="K39" s="64">
        <f t="shared" si="14"/>
        <v>3.0085053092363492E-2</v>
      </c>
      <c r="L39" s="64">
        <f t="shared" si="14"/>
        <v>2.4286921023969385E-2</v>
      </c>
      <c r="M39" s="64">
        <f t="shared" si="14"/>
        <v>1.9601238667320962E-2</v>
      </c>
      <c r="N39" s="64">
        <f t="shared" si="14"/>
        <v>1.5816035910572779E-2</v>
      </c>
      <c r="O39" s="64">
        <f t="shared" si="14"/>
        <v>1.2759361576155117E-2</v>
      </c>
      <c r="P39" s="64">
        <f t="shared" si="14"/>
        <v>1.0291811179182882E-2</v>
      </c>
      <c r="Q39" s="64">
        <f t="shared" si="14"/>
        <v>8.3002824635098442E-3</v>
      </c>
      <c r="R39" s="64">
        <f t="shared" si="14"/>
        <v>6.6931969120480614E-3</v>
      </c>
      <c r="S39" s="64">
        <f t="shared" si="14"/>
        <v>5.3965596372327965E-3</v>
      </c>
      <c r="T39" s="64">
        <f t="shared" si="14"/>
        <v>4.350577890753056E-3</v>
      </c>
      <c r="U39" s="64">
        <f t="shared" si="14"/>
        <v>2.9899955130801571E-5</v>
      </c>
      <c r="V39" s="64">
        <f t="shared" si="14"/>
        <v>1.0758620935477262E-5</v>
      </c>
      <c r="W39" s="64">
        <f t="shared" si="14"/>
        <v>3.6948423825723228E-6</v>
      </c>
      <c r="X39" s="64">
        <f t="shared" si="14"/>
        <v>1.2136496148129052E-6</v>
      </c>
      <c r="Y39" s="65">
        <f>AA17</f>
        <v>0.42402094256635647</v>
      </c>
      <c r="AA39" s="63">
        <f t="shared" si="13"/>
        <v>0.79983310351824777</v>
      </c>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row>
    <row r="40" spans="1:80">
      <c r="A40" s="81"/>
      <c r="B40" s="81"/>
      <c r="E40" s="45"/>
      <c r="F40" s="45"/>
      <c r="G40" s="45"/>
      <c r="H40" s="45"/>
      <c r="I40" s="45"/>
      <c r="J40" s="45"/>
      <c r="K40" s="45"/>
      <c r="L40" s="45"/>
      <c r="M40" s="45"/>
      <c r="N40" s="45"/>
      <c r="O40" s="45"/>
      <c r="P40" s="45"/>
      <c r="Q40" s="45"/>
      <c r="R40" s="45"/>
      <c r="S40" s="45"/>
      <c r="T40" s="45"/>
      <c r="U40" s="45"/>
      <c r="V40" s="45"/>
      <c r="W40" s="45"/>
      <c r="X40" s="45"/>
      <c r="Y40" s="45"/>
      <c r="AA40" s="63"/>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row>
    <row r="41" spans="1:80">
      <c r="AA41" s="63"/>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row>
    <row r="42" spans="1:80">
      <c r="B42" s="82">
        <f>SUMPRODUCT(B38:B40,AA38:AA40)/SUM(AA38:AA40)</f>
        <v>-237.83466836138069</v>
      </c>
      <c r="E42" s="45">
        <f t="shared" ref="E42:Y42" si="15">SUM(E38:E39)</f>
        <v>0.10230679894886867</v>
      </c>
      <c r="F42" s="45">
        <f t="shared" si="15"/>
        <v>0.10337490674267159</v>
      </c>
      <c r="G42" s="45">
        <f t="shared" si="15"/>
        <v>0.10444825030743587</v>
      </c>
      <c r="H42" s="45">
        <f t="shared" si="15"/>
        <v>0.10551201361066122</v>
      </c>
      <c r="I42" s="45">
        <f t="shared" si="15"/>
        <v>0.10656018832236466</v>
      </c>
      <c r="J42" s="45">
        <f t="shared" si="15"/>
        <v>9.6829748354263723E-2</v>
      </c>
      <c r="K42" s="45">
        <f t="shared" si="15"/>
        <v>7.8189492746495906E-2</v>
      </c>
      <c r="L42" s="45">
        <f t="shared" si="15"/>
        <v>6.3120448197593285E-2</v>
      </c>
      <c r="M42" s="45">
        <f t="shared" si="15"/>
        <v>5.094260275677729E-2</v>
      </c>
      <c r="N42" s="45">
        <f t="shared" si="15"/>
        <v>4.1105057096340922E-2</v>
      </c>
      <c r="O42" s="45">
        <f t="shared" si="15"/>
        <v>3.3160919023338301E-2</v>
      </c>
      <c r="P42" s="45">
        <f t="shared" si="15"/>
        <v>2.6747883511207292E-2</v>
      </c>
      <c r="Q42" s="45">
        <f t="shared" si="15"/>
        <v>2.1572003661818533E-2</v>
      </c>
      <c r="R42" s="45">
        <f t="shared" si="15"/>
        <v>1.7395271658612758E-2</v>
      </c>
      <c r="S42" s="45">
        <f t="shared" si="15"/>
        <v>1.4025378626257147E-2</v>
      </c>
      <c r="T42" s="45">
        <f t="shared" si="15"/>
        <v>1.1306926312802387E-2</v>
      </c>
      <c r="U42" s="45">
        <f t="shared" si="15"/>
        <v>7.7708432743759509E-5</v>
      </c>
      <c r="V42" s="45">
        <f t="shared" si="15"/>
        <v>2.7961097858601541E-5</v>
      </c>
      <c r="W42" s="45">
        <f t="shared" si="15"/>
        <v>9.602703734131533E-6</v>
      </c>
      <c r="X42" s="45">
        <f t="shared" si="15"/>
        <v>3.154212407831462E-6</v>
      </c>
      <c r="Y42" s="45">
        <f t="shared" si="15"/>
        <v>1.1020084395852368</v>
      </c>
      <c r="AA42" s="63">
        <f t="shared" si="13"/>
        <v>2.0787247559094908</v>
      </c>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row>
    <row r="43" spans="1:80">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row>
    <row r="44" spans="1:80">
      <c r="D44" s="45"/>
      <c r="E44" s="45">
        <f t="shared" ref="E44:Y44" si="16">SUM(E38:E39)</f>
        <v>0.10230679894886867</v>
      </c>
      <c r="F44" s="45">
        <f t="shared" si="16"/>
        <v>0.10337490674267159</v>
      </c>
      <c r="G44" s="45">
        <f t="shared" si="16"/>
        <v>0.10444825030743587</v>
      </c>
      <c r="H44" s="45">
        <f t="shared" si="16"/>
        <v>0.10551201361066122</v>
      </c>
      <c r="I44" s="45">
        <f t="shared" si="16"/>
        <v>0.10656018832236466</v>
      </c>
      <c r="J44" s="45">
        <f t="shared" si="16"/>
        <v>9.6829748354263723E-2</v>
      </c>
      <c r="K44" s="45">
        <f t="shared" si="16"/>
        <v>7.8189492746495906E-2</v>
      </c>
      <c r="L44" s="45">
        <f t="shared" si="16"/>
        <v>6.3120448197593285E-2</v>
      </c>
      <c r="M44" s="45">
        <f t="shared" si="16"/>
        <v>5.094260275677729E-2</v>
      </c>
      <c r="N44" s="45">
        <f t="shared" si="16"/>
        <v>4.1105057096340922E-2</v>
      </c>
      <c r="O44" s="45">
        <f t="shared" si="16"/>
        <v>3.3160919023338301E-2</v>
      </c>
      <c r="P44" s="45">
        <f t="shared" si="16"/>
        <v>2.6747883511207292E-2</v>
      </c>
      <c r="Q44" s="45">
        <f t="shared" si="16"/>
        <v>2.1572003661818533E-2</v>
      </c>
      <c r="R44" s="45">
        <f t="shared" si="16"/>
        <v>1.7395271658612758E-2</v>
      </c>
      <c r="S44" s="45">
        <f t="shared" si="16"/>
        <v>1.4025378626257147E-2</v>
      </c>
      <c r="T44" s="45">
        <f t="shared" si="16"/>
        <v>1.1306926312802387E-2</v>
      </c>
      <c r="U44" s="45">
        <f t="shared" si="16"/>
        <v>7.7708432743759509E-5</v>
      </c>
      <c r="V44" s="45">
        <f t="shared" si="16"/>
        <v>2.7961097858601541E-5</v>
      </c>
      <c r="W44" s="45">
        <f t="shared" si="16"/>
        <v>9.602703734131533E-6</v>
      </c>
      <c r="X44" s="45">
        <f t="shared" si="16"/>
        <v>3.154212407831462E-6</v>
      </c>
      <c r="Y44" s="45">
        <f t="shared" si="16"/>
        <v>1.1020084395852368</v>
      </c>
      <c r="Z44" s="45"/>
      <c r="AA44" s="45">
        <f>SUM(AA38:AA39)</f>
        <v>2.0787247559094904</v>
      </c>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row>
    <row r="45" spans="1:80">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row>
    <row r="46" spans="1:80">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row>
    <row r="47" spans="1:80">
      <c r="A47" s="209" t="s">
        <v>334</v>
      </c>
      <c r="Z47" s="210"/>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row>
    <row r="48" spans="1:80">
      <c r="E48" s="66">
        <f>E36</f>
        <v>2016</v>
      </c>
      <c r="F48" s="66">
        <f t="shared" ref="F48:X48" si="17">F36</f>
        <v>2017</v>
      </c>
      <c r="G48" s="66">
        <f t="shared" si="17"/>
        <v>2018</v>
      </c>
      <c r="H48" s="66">
        <f t="shared" si="17"/>
        <v>2019</v>
      </c>
      <c r="I48" s="66">
        <f t="shared" si="17"/>
        <v>2020</v>
      </c>
      <c r="J48" s="66">
        <f t="shared" si="17"/>
        <v>2021</v>
      </c>
      <c r="K48" s="66">
        <f t="shared" si="17"/>
        <v>2022</v>
      </c>
      <c r="L48" s="66">
        <f t="shared" si="17"/>
        <v>2023</v>
      </c>
      <c r="M48" s="66">
        <f t="shared" si="17"/>
        <v>2024</v>
      </c>
      <c r="N48" s="66">
        <f t="shared" si="17"/>
        <v>2025</v>
      </c>
      <c r="O48" s="66">
        <f t="shared" si="17"/>
        <v>2026</v>
      </c>
      <c r="P48" s="66">
        <f t="shared" si="17"/>
        <v>2027</v>
      </c>
      <c r="Q48" s="66">
        <f t="shared" si="17"/>
        <v>2028</v>
      </c>
      <c r="R48" s="66">
        <f t="shared" si="17"/>
        <v>2029</v>
      </c>
      <c r="S48" s="66">
        <f t="shared" si="17"/>
        <v>2030</v>
      </c>
      <c r="T48" s="66">
        <f t="shared" si="17"/>
        <v>2031</v>
      </c>
      <c r="U48" s="66">
        <f t="shared" si="17"/>
        <v>2032</v>
      </c>
      <c r="V48" s="66">
        <f t="shared" si="17"/>
        <v>2033</v>
      </c>
      <c r="W48" s="66">
        <f t="shared" si="17"/>
        <v>2034</v>
      </c>
      <c r="X48" s="66">
        <f t="shared" si="17"/>
        <v>2035</v>
      </c>
      <c r="Y48" s="211" t="s">
        <v>335</v>
      </c>
      <c r="Z48" s="210"/>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row>
    <row r="49" spans="1:79">
      <c r="B49" s="212" t="s">
        <v>129</v>
      </c>
      <c r="C49" s="212" t="s">
        <v>129</v>
      </c>
      <c r="D49" s="212"/>
      <c r="E49" s="213" t="str">
        <f>E37</f>
        <v>aMW_2016</v>
      </c>
      <c r="F49" s="213" t="str">
        <f t="shared" ref="F49:X49" si="18">F37</f>
        <v>aMW_2017</v>
      </c>
      <c r="G49" s="213" t="str">
        <f t="shared" si="18"/>
        <v>aMW_2018</v>
      </c>
      <c r="H49" s="213" t="str">
        <f t="shared" si="18"/>
        <v>aMW_2019</v>
      </c>
      <c r="I49" s="213" t="str">
        <f t="shared" si="18"/>
        <v>aMW_2020</v>
      </c>
      <c r="J49" s="213" t="str">
        <f t="shared" si="18"/>
        <v>aMW_2021</v>
      </c>
      <c r="K49" s="213" t="str">
        <f t="shared" si="18"/>
        <v>aMW_2022</v>
      </c>
      <c r="L49" s="213" t="str">
        <f t="shared" si="18"/>
        <v>aMW_2023</v>
      </c>
      <c r="M49" s="213" t="str">
        <f t="shared" si="18"/>
        <v>aMW_2024</v>
      </c>
      <c r="N49" s="213" t="str">
        <f t="shared" si="18"/>
        <v>aMW_2025</v>
      </c>
      <c r="O49" s="213" t="str">
        <f t="shared" si="18"/>
        <v>aMW_2026</v>
      </c>
      <c r="P49" s="213" t="str">
        <f t="shared" si="18"/>
        <v>aMW_2027</v>
      </c>
      <c r="Q49" s="213" t="str">
        <f t="shared" si="18"/>
        <v>aMW_2028</v>
      </c>
      <c r="R49" s="213" t="str">
        <f t="shared" si="18"/>
        <v>aMW_2029</v>
      </c>
      <c r="S49" s="213" t="str">
        <f t="shared" si="18"/>
        <v>aMW_2030</v>
      </c>
      <c r="T49" s="213" t="str">
        <f t="shared" si="18"/>
        <v>aMW_2031</v>
      </c>
      <c r="U49" s="213" t="str">
        <f t="shared" si="18"/>
        <v>aMW_2032</v>
      </c>
      <c r="V49" s="213" t="str">
        <f t="shared" si="18"/>
        <v>aMW_2033</v>
      </c>
      <c r="W49" s="213" t="str">
        <f t="shared" si="18"/>
        <v>aMW_2034</v>
      </c>
      <c r="X49" s="213" t="str">
        <f t="shared" si="18"/>
        <v>aMW_2035</v>
      </c>
      <c r="Y49" s="211" t="s">
        <v>335</v>
      </c>
      <c r="Z49" s="210"/>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row>
    <row r="50" spans="1:79">
      <c r="A50" s="25" t="s">
        <v>93</v>
      </c>
      <c r="B50" s="105" t="s">
        <v>132</v>
      </c>
      <c r="C50" s="105" t="s">
        <v>133</v>
      </c>
      <c r="D50" s="105"/>
      <c r="E50" s="64">
        <f>DSUM($B$37:$Y$39,E$49,$B$49:$C50)</f>
        <v>0.10230679894886867</v>
      </c>
      <c r="F50" s="64">
        <f>DSUM($B$37:$Y$39,F$49,$B$49:$C50)</f>
        <v>0.10337490674267159</v>
      </c>
      <c r="G50" s="64">
        <f>DSUM($B$37:$Y$39,G$49,$B$49:$C50)</f>
        <v>0.10444825030743587</v>
      </c>
      <c r="H50" s="64">
        <f>DSUM($B$37:$Y$39,H$49,$B$49:$C50)</f>
        <v>0.10551201361066122</v>
      </c>
      <c r="I50" s="64">
        <f>DSUM($B$37:$Y$39,I$49,$B$49:$C50)</f>
        <v>0.10656018832236466</v>
      </c>
      <c r="J50" s="64">
        <f>DSUM($B$37:$Y$39,J$49,$B$49:$C50)</f>
        <v>9.6829748354263723E-2</v>
      </c>
      <c r="K50" s="64">
        <f>DSUM($B$37:$Y$39,K$49,$B$49:$C50)</f>
        <v>7.8189492746495906E-2</v>
      </c>
      <c r="L50" s="64">
        <f>DSUM($B$37:$Y$39,L$49,$B$49:$C50)</f>
        <v>6.3120448197593285E-2</v>
      </c>
      <c r="M50" s="64">
        <f>DSUM($B$37:$Y$39,M$49,$B$49:$C50)</f>
        <v>5.094260275677729E-2</v>
      </c>
      <c r="N50" s="64">
        <f>DSUM($B$37:$Y$39,N$49,$B$49:$C50)</f>
        <v>4.1105057096340922E-2</v>
      </c>
      <c r="O50" s="64">
        <f>DSUM($B$37:$Y$39,O$49,$B$49:$C50)</f>
        <v>3.3160919023338301E-2</v>
      </c>
      <c r="P50" s="64">
        <f>DSUM($B$37:$Y$39,P$49,$B$49:$C50)</f>
        <v>2.6747883511207292E-2</v>
      </c>
      <c r="Q50" s="64">
        <f>DSUM($B$37:$Y$39,Q$49,$B$49:$C50)</f>
        <v>2.1572003661818533E-2</v>
      </c>
      <c r="R50" s="64">
        <f>DSUM($B$37:$Y$39,R$49,$B$49:$C50)</f>
        <v>1.7395271658612758E-2</v>
      </c>
      <c r="S50" s="64">
        <f>DSUM($B$37:$Y$39,S$49,$B$49:$C50)</f>
        <v>1.4025378626257147E-2</v>
      </c>
      <c r="T50" s="64">
        <f>DSUM($B$37:$Y$39,T$49,$B$49:$C50)</f>
        <v>1.1306926312802387E-2</v>
      </c>
      <c r="U50" s="64">
        <f>DSUM($B$37:$Y$39,U$49,$B$49:$C50)</f>
        <v>7.7708432743759509E-5</v>
      </c>
      <c r="V50" s="64">
        <f>DSUM($B$37:$Y$39,V$49,$B$49:$C50)</f>
        <v>2.7961097858601541E-5</v>
      </c>
      <c r="W50" s="64">
        <f>DSUM($B$37:$Y$39,W$49,$B$49:$C50)</f>
        <v>9.602703734131533E-6</v>
      </c>
      <c r="X50" s="64">
        <f>DSUM($B$37:$Y$39,X$49,$B$49:$C50)</f>
        <v>3.154212407831462E-6</v>
      </c>
      <c r="Y50" s="64">
        <f>DSUM($B$37:$Y$39,Y$49,$B$49:$C50)</f>
        <v>1.1020084395852368</v>
      </c>
      <c r="Z50" s="21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row>
    <row r="51" spans="1:79">
      <c r="A51" s="25" t="s">
        <v>94</v>
      </c>
      <c r="B51" s="105" t="s">
        <v>134</v>
      </c>
      <c r="C51" s="105" t="s">
        <v>135</v>
      </c>
      <c r="D51" s="105"/>
      <c r="E51" s="64">
        <f>DSUM($B$37:$Y$39,E$49,$B$49:$C51)</f>
        <v>0.10230679894886867</v>
      </c>
      <c r="F51" s="64">
        <f>DSUM($B$37:$Y$39,F$49,$B$49:$C51)</f>
        <v>0.10337490674267159</v>
      </c>
      <c r="G51" s="64">
        <f>DSUM($B$37:$Y$39,G$49,$B$49:$C51)</f>
        <v>0.10444825030743587</v>
      </c>
      <c r="H51" s="64">
        <f>DSUM($B$37:$Y$39,H$49,$B$49:$C51)</f>
        <v>0.10551201361066122</v>
      </c>
      <c r="I51" s="64">
        <f>DSUM($B$37:$Y$39,I$49,$B$49:$C51)</f>
        <v>0.10656018832236466</v>
      </c>
      <c r="J51" s="64">
        <f>DSUM($B$37:$Y$39,J$49,$B$49:$C51)</f>
        <v>9.6829748354263723E-2</v>
      </c>
      <c r="K51" s="64">
        <f>DSUM($B$37:$Y$39,K$49,$B$49:$C51)</f>
        <v>7.8189492746495906E-2</v>
      </c>
      <c r="L51" s="64">
        <f>DSUM($B$37:$Y$39,L$49,$B$49:$C51)</f>
        <v>6.3120448197593285E-2</v>
      </c>
      <c r="M51" s="64">
        <f>DSUM($B$37:$Y$39,M$49,$B$49:$C51)</f>
        <v>5.094260275677729E-2</v>
      </c>
      <c r="N51" s="64">
        <f>DSUM($B$37:$Y$39,N$49,$B$49:$C51)</f>
        <v>4.1105057096340922E-2</v>
      </c>
      <c r="O51" s="64">
        <f>DSUM($B$37:$Y$39,O$49,$B$49:$C51)</f>
        <v>3.3160919023338301E-2</v>
      </c>
      <c r="P51" s="64">
        <f>DSUM($B$37:$Y$39,P$49,$B$49:$C51)</f>
        <v>2.6747883511207292E-2</v>
      </c>
      <c r="Q51" s="64">
        <f>DSUM($B$37:$Y$39,Q$49,$B$49:$C51)</f>
        <v>2.1572003661818533E-2</v>
      </c>
      <c r="R51" s="64">
        <f>DSUM($B$37:$Y$39,R$49,$B$49:$C51)</f>
        <v>1.7395271658612758E-2</v>
      </c>
      <c r="S51" s="64">
        <f>DSUM($B$37:$Y$39,S$49,$B$49:$C51)</f>
        <v>1.4025378626257147E-2</v>
      </c>
      <c r="T51" s="64">
        <f>DSUM($B$37:$Y$39,T$49,$B$49:$C51)</f>
        <v>1.1306926312802387E-2</v>
      </c>
      <c r="U51" s="64">
        <f>DSUM($B$37:$Y$39,U$49,$B$49:$C51)</f>
        <v>7.7708432743759509E-5</v>
      </c>
      <c r="V51" s="64">
        <f>DSUM($B$37:$Y$39,V$49,$B$49:$C51)</f>
        <v>2.7961097858601541E-5</v>
      </c>
      <c r="W51" s="64">
        <f>DSUM($B$37:$Y$39,W$49,$B$49:$C51)</f>
        <v>9.602703734131533E-6</v>
      </c>
      <c r="X51" s="64">
        <f>DSUM($B$37:$Y$39,X$49,$B$49:$C51)</f>
        <v>3.154212407831462E-6</v>
      </c>
      <c r="Y51" s="64">
        <f>DSUM($B$37:$Y$39,Y$49,$B$49:$C51)</f>
        <v>1.1020084395852368</v>
      </c>
      <c r="Z51" s="210"/>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row>
    <row r="52" spans="1:79">
      <c r="A52" s="25" t="s">
        <v>95</v>
      </c>
      <c r="B52" s="105" t="s">
        <v>136</v>
      </c>
      <c r="C52" s="105" t="s">
        <v>137</v>
      </c>
      <c r="D52" s="105"/>
      <c r="E52" s="64">
        <f>DSUM($B$37:$Y$39,E$49,$B$49:$C52)</f>
        <v>0.10230679894886867</v>
      </c>
      <c r="F52" s="64">
        <f>DSUM($B$37:$Y$39,F$49,$B$49:$C52)</f>
        <v>0.10337490674267159</v>
      </c>
      <c r="G52" s="64">
        <f>DSUM($B$37:$Y$39,G$49,$B$49:$C52)</f>
        <v>0.10444825030743587</v>
      </c>
      <c r="H52" s="64">
        <f>DSUM($B$37:$Y$39,H$49,$B$49:$C52)</f>
        <v>0.10551201361066122</v>
      </c>
      <c r="I52" s="64">
        <f>DSUM($B$37:$Y$39,I$49,$B$49:$C52)</f>
        <v>0.10656018832236466</v>
      </c>
      <c r="J52" s="64">
        <f>DSUM($B$37:$Y$39,J$49,$B$49:$C52)</f>
        <v>9.6829748354263723E-2</v>
      </c>
      <c r="K52" s="64">
        <f>DSUM($B$37:$Y$39,K$49,$B$49:$C52)</f>
        <v>7.8189492746495906E-2</v>
      </c>
      <c r="L52" s="64">
        <f>DSUM($B$37:$Y$39,L$49,$B$49:$C52)</f>
        <v>6.3120448197593285E-2</v>
      </c>
      <c r="M52" s="64">
        <f>DSUM($B$37:$Y$39,M$49,$B$49:$C52)</f>
        <v>5.094260275677729E-2</v>
      </c>
      <c r="N52" s="64">
        <f>DSUM($B$37:$Y$39,N$49,$B$49:$C52)</f>
        <v>4.1105057096340922E-2</v>
      </c>
      <c r="O52" s="64">
        <f>DSUM($B$37:$Y$39,O$49,$B$49:$C52)</f>
        <v>3.3160919023338301E-2</v>
      </c>
      <c r="P52" s="64">
        <f>DSUM($B$37:$Y$39,P$49,$B$49:$C52)</f>
        <v>2.6747883511207292E-2</v>
      </c>
      <c r="Q52" s="64">
        <f>DSUM($B$37:$Y$39,Q$49,$B$49:$C52)</f>
        <v>2.1572003661818533E-2</v>
      </c>
      <c r="R52" s="64">
        <f>DSUM($B$37:$Y$39,R$49,$B$49:$C52)</f>
        <v>1.7395271658612758E-2</v>
      </c>
      <c r="S52" s="64">
        <f>DSUM($B$37:$Y$39,S$49,$B$49:$C52)</f>
        <v>1.4025378626257147E-2</v>
      </c>
      <c r="T52" s="64">
        <f>DSUM($B$37:$Y$39,T$49,$B$49:$C52)</f>
        <v>1.1306926312802387E-2</v>
      </c>
      <c r="U52" s="64">
        <f>DSUM($B$37:$Y$39,U$49,$B$49:$C52)</f>
        <v>7.7708432743759509E-5</v>
      </c>
      <c r="V52" s="64">
        <f>DSUM($B$37:$Y$39,V$49,$B$49:$C52)</f>
        <v>2.7961097858601541E-5</v>
      </c>
      <c r="W52" s="64">
        <f>DSUM($B$37:$Y$39,W$49,$B$49:$C52)</f>
        <v>9.602703734131533E-6</v>
      </c>
      <c r="X52" s="64">
        <f>DSUM($B$37:$Y$39,X$49,$B$49:$C52)</f>
        <v>3.154212407831462E-6</v>
      </c>
      <c r="Y52" s="64">
        <f>DSUM($B$37:$Y$39,Y$49,$B$49:$C52)</f>
        <v>1.1020084395852368</v>
      </c>
      <c r="Z52" s="210"/>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row>
    <row r="53" spans="1:79">
      <c r="A53" s="25" t="s">
        <v>96</v>
      </c>
      <c r="B53" s="105" t="s">
        <v>138</v>
      </c>
      <c r="C53" s="105" t="s">
        <v>139</v>
      </c>
      <c r="D53" s="105"/>
      <c r="E53" s="64">
        <f>DSUM($B$37:$Y$39,E$49,$B$49:$C53)</f>
        <v>0.10230679894886867</v>
      </c>
      <c r="F53" s="64">
        <f>DSUM($B$37:$Y$39,F$49,$B$49:$C53)</f>
        <v>0.10337490674267159</v>
      </c>
      <c r="G53" s="64">
        <f>DSUM($B$37:$Y$39,G$49,$B$49:$C53)</f>
        <v>0.10444825030743587</v>
      </c>
      <c r="H53" s="64">
        <f>DSUM($B$37:$Y$39,H$49,$B$49:$C53)</f>
        <v>0.10551201361066122</v>
      </c>
      <c r="I53" s="64">
        <f>DSUM($B$37:$Y$39,I$49,$B$49:$C53)</f>
        <v>0.10656018832236466</v>
      </c>
      <c r="J53" s="64">
        <f>DSUM($B$37:$Y$39,J$49,$B$49:$C53)</f>
        <v>9.6829748354263723E-2</v>
      </c>
      <c r="K53" s="64">
        <f>DSUM($B$37:$Y$39,K$49,$B$49:$C53)</f>
        <v>7.8189492746495906E-2</v>
      </c>
      <c r="L53" s="64">
        <f>DSUM($B$37:$Y$39,L$49,$B$49:$C53)</f>
        <v>6.3120448197593285E-2</v>
      </c>
      <c r="M53" s="64">
        <f>DSUM($B$37:$Y$39,M$49,$B$49:$C53)</f>
        <v>5.094260275677729E-2</v>
      </c>
      <c r="N53" s="64">
        <f>DSUM($B$37:$Y$39,N$49,$B$49:$C53)</f>
        <v>4.1105057096340922E-2</v>
      </c>
      <c r="O53" s="64">
        <f>DSUM($B$37:$Y$39,O$49,$B$49:$C53)</f>
        <v>3.3160919023338301E-2</v>
      </c>
      <c r="P53" s="64">
        <f>DSUM($B$37:$Y$39,P$49,$B$49:$C53)</f>
        <v>2.6747883511207292E-2</v>
      </c>
      <c r="Q53" s="64">
        <f>DSUM($B$37:$Y$39,Q$49,$B$49:$C53)</f>
        <v>2.1572003661818533E-2</v>
      </c>
      <c r="R53" s="64">
        <f>DSUM($B$37:$Y$39,R$49,$B$49:$C53)</f>
        <v>1.7395271658612758E-2</v>
      </c>
      <c r="S53" s="64">
        <f>DSUM($B$37:$Y$39,S$49,$B$49:$C53)</f>
        <v>1.4025378626257147E-2</v>
      </c>
      <c r="T53" s="64">
        <f>DSUM($B$37:$Y$39,T$49,$B$49:$C53)</f>
        <v>1.1306926312802387E-2</v>
      </c>
      <c r="U53" s="64">
        <f>DSUM($B$37:$Y$39,U$49,$B$49:$C53)</f>
        <v>7.7708432743759509E-5</v>
      </c>
      <c r="V53" s="64">
        <f>DSUM($B$37:$Y$39,V$49,$B$49:$C53)</f>
        <v>2.7961097858601541E-5</v>
      </c>
      <c r="W53" s="64">
        <f>DSUM($B$37:$Y$39,W$49,$B$49:$C53)</f>
        <v>9.602703734131533E-6</v>
      </c>
      <c r="X53" s="64">
        <f>DSUM($B$37:$Y$39,X$49,$B$49:$C53)</f>
        <v>3.154212407831462E-6</v>
      </c>
      <c r="Y53" s="64">
        <f>DSUM($B$37:$Y$39,Y$49,$B$49:$C53)</f>
        <v>1.1020084395852368</v>
      </c>
      <c r="Z53" s="210"/>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row>
    <row r="54" spans="1:79">
      <c r="A54" s="25" t="s">
        <v>97</v>
      </c>
      <c r="B54" s="105" t="s">
        <v>140</v>
      </c>
      <c r="C54" s="105" t="s">
        <v>141</v>
      </c>
      <c r="D54" s="105"/>
      <c r="E54" s="64">
        <f>DSUM($B$37:$Y$39,E$49,$B$49:$C54)</f>
        <v>0.10230679894886867</v>
      </c>
      <c r="F54" s="64">
        <f>DSUM($B$37:$Y$39,F$49,$B$49:$C54)</f>
        <v>0.10337490674267159</v>
      </c>
      <c r="G54" s="64">
        <f>DSUM($B$37:$Y$39,G$49,$B$49:$C54)</f>
        <v>0.10444825030743587</v>
      </c>
      <c r="H54" s="64">
        <f>DSUM($B$37:$Y$39,H$49,$B$49:$C54)</f>
        <v>0.10551201361066122</v>
      </c>
      <c r="I54" s="64">
        <f>DSUM($B$37:$Y$39,I$49,$B$49:$C54)</f>
        <v>0.10656018832236466</v>
      </c>
      <c r="J54" s="64">
        <f>DSUM($B$37:$Y$39,J$49,$B$49:$C54)</f>
        <v>9.6829748354263723E-2</v>
      </c>
      <c r="K54" s="64">
        <f>DSUM($B$37:$Y$39,K$49,$B$49:$C54)</f>
        <v>7.8189492746495906E-2</v>
      </c>
      <c r="L54" s="64">
        <f>DSUM($B$37:$Y$39,L$49,$B$49:$C54)</f>
        <v>6.3120448197593285E-2</v>
      </c>
      <c r="M54" s="64">
        <f>DSUM($B$37:$Y$39,M$49,$B$49:$C54)</f>
        <v>5.094260275677729E-2</v>
      </c>
      <c r="N54" s="64">
        <f>DSUM($B$37:$Y$39,N$49,$B$49:$C54)</f>
        <v>4.1105057096340922E-2</v>
      </c>
      <c r="O54" s="64">
        <f>DSUM($B$37:$Y$39,O$49,$B$49:$C54)</f>
        <v>3.3160919023338301E-2</v>
      </c>
      <c r="P54" s="64">
        <f>DSUM($B$37:$Y$39,P$49,$B$49:$C54)</f>
        <v>2.6747883511207292E-2</v>
      </c>
      <c r="Q54" s="64">
        <f>DSUM($B$37:$Y$39,Q$49,$B$49:$C54)</f>
        <v>2.1572003661818533E-2</v>
      </c>
      <c r="R54" s="64">
        <f>DSUM($B$37:$Y$39,R$49,$B$49:$C54)</f>
        <v>1.7395271658612758E-2</v>
      </c>
      <c r="S54" s="64">
        <f>DSUM($B$37:$Y$39,S$49,$B$49:$C54)</f>
        <v>1.4025378626257147E-2</v>
      </c>
      <c r="T54" s="64">
        <f>DSUM($B$37:$Y$39,T$49,$B$49:$C54)</f>
        <v>1.1306926312802387E-2</v>
      </c>
      <c r="U54" s="64">
        <f>DSUM($B$37:$Y$39,U$49,$B$49:$C54)</f>
        <v>7.7708432743759509E-5</v>
      </c>
      <c r="V54" s="64">
        <f>DSUM($B$37:$Y$39,V$49,$B$49:$C54)</f>
        <v>2.7961097858601541E-5</v>
      </c>
      <c r="W54" s="64">
        <f>DSUM($B$37:$Y$39,W$49,$B$49:$C54)</f>
        <v>9.602703734131533E-6</v>
      </c>
      <c r="X54" s="64">
        <f>DSUM($B$37:$Y$39,X$49,$B$49:$C54)</f>
        <v>3.154212407831462E-6</v>
      </c>
      <c r="Y54" s="64">
        <f>DSUM($B$37:$Y$39,Y$49,$B$49:$C54)</f>
        <v>1.1020084395852368</v>
      </c>
      <c r="Z54" s="210"/>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row>
    <row r="55" spans="1:79">
      <c r="A55" s="25" t="s">
        <v>98</v>
      </c>
      <c r="B55" s="105" t="s">
        <v>142</v>
      </c>
      <c r="C55" s="105" t="s">
        <v>143</v>
      </c>
      <c r="D55" s="105"/>
      <c r="E55" s="64">
        <f>DSUM($B$37:$Y$39,E$49,$B$49:$C55)</f>
        <v>0.10230679894886867</v>
      </c>
      <c r="F55" s="64">
        <f>DSUM($B$37:$Y$39,F$49,$B$49:$C55)</f>
        <v>0.10337490674267159</v>
      </c>
      <c r="G55" s="64">
        <f>DSUM($B$37:$Y$39,G$49,$B$49:$C55)</f>
        <v>0.10444825030743587</v>
      </c>
      <c r="H55" s="64">
        <f>DSUM($B$37:$Y$39,H$49,$B$49:$C55)</f>
        <v>0.10551201361066122</v>
      </c>
      <c r="I55" s="64">
        <f>DSUM($B$37:$Y$39,I$49,$B$49:$C55)</f>
        <v>0.10656018832236466</v>
      </c>
      <c r="J55" s="64">
        <f>DSUM($B$37:$Y$39,J$49,$B$49:$C55)</f>
        <v>9.6829748354263723E-2</v>
      </c>
      <c r="K55" s="64">
        <f>DSUM($B$37:$Y$39,K$49,$B$49:$C55)</f>
        <v>7.8189492746495906E-2</v>
      </c>
      <c r="L55" s="64">
        <f>DSUM($B$37:$Y$39,L$49,$B$49:$C55)</f>
        <v>6.3120448197593285E-2</v>
      </c>
      <c r="M55" s="64">
        <f>DSUM($B$37:$Y$39,M$49,$B$49:$C55)</f>
        <v>5.094260275677729E-2</v>
      </c>
      <c r="N55" s="64">
        <f>DSUM($B$37:$Y$39,N$49,$B$49:$C55)</f>
        <v>4.1105057096340922E-2</v>
      </c>
      <c r="O55" s="64">
        <f>DSUM($B$37:$Y$39,O$49,$B$49:$C55)</f>
        <v>3.3160919023338301E-2</v>
      </c>
      <c r="P55" s="64">
        <f>DSUM($B$37:$Y$39,P$49,$B$49:$C55)</f>
        <v>2.6747883511207292E-2</v>
      </c>
      <c r="Q55" s="64">
        <f>DSUM($B$37:$Y$39,Q$49,$B$49:$C55)</f>
        <v>2.1572003661818533E-2</v>
      </c>
      <c r="R55" s="64">
        <f>DSUM($B$37:$Y$39,R$49,$B$49:$C55)</f>
        <v>1.7395271658612758E-2</v>
      </c>
      <c r="S55" s="64">
        <f>DSUM($B$37:$Y$39,S$49,$B$49:$C55)</f>
        <v>1.4025378626257147E-2</v>
      </c>
      <c r="T55" s="64">
        <f>DSUM($B$37:$Y$39,T$49,$B$49:$C55)</f>
        <v>1.1306926312802387E-2</v>
      </c>
      <c r="U55" s="64">
        <f>DSUM($B$37:$Y$39,U$49,$B$49:$C55)</f>
        <v>7.7708432743759509E-5</v>
      </c>
      <c r="V55" s="64">
        <f>DSUM($B$37:$Y$39,V$49,$B$49:$C55)</f>
        <v>2.7961097858601541E-5</v>
      </c>
      <c r="W55" s="64">
        <f>DSUM($B$37:$Y$39,W$49,$B$49:$C55)</f>
        <v>9.602703734131533E-6</v>
      </c>
      <c r="X55" s="64">
        <f>DSUM($B$37:$Y$39,X$49,$B$49:$C55)</f>
        <v>3.154212407831462E-6</v>
      </c>
      <c r="Y55" s="64">
        <f>DSUM($B$37:$Y$39,Y$49,$B$49:$C55)</f>
        <v>1.1020084395852368</v>
      </c>
      <c r="Z55" s="210"/>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row>
    <row r="56" spans="1:79">
      <c r="A56" s="25" t="s">
        <v>99</v>
      </c>
      <c r="B56" s="105" t="s">
        <v>144</v>
      </c>
      <c r="C56" s="105" t="s">
        <v>145</v>
      </c>
      <c r="D56" s="105"/>
      <c r="E56" s="64">
        <f>DSUM($B$37:$Y$39,E$49,$B$49:$C56)</f>
        <v>0.10230679894886867</v>
      </c>
      <c r="F56" s="64">
        <f>DSUM($B$37:$Y$39,F$49,$B$49:$C56)</f>
        <v>0.10337490674267159</v>
      </c>
      <c r="G56" s="64">
        <f>DSUM($B$37:$Y$39,G$49,$B$49:$C56)</f>
        <v>0.10444825030743587</v>
      </c>
      <c r="H56" s="64">
        <f>DSUM($B$37:$Y$39,H$49,$B$49:$C56)</f>
        <v>0.10551201361066122</v>
      </c>
      <c r="I56" s="64">
        <f>DSUM($B$37:$Y$39,I$49,$B$49:$C56)</f>
        <v>0.10656018832236466</v>
      </c>
      <c r="J56" s="64">
        <f>DSUM($B$37:$Y$39,J$49,$B$49:$C56)</f>
        <v>9.6829748354263723E-2</v>
      </c>
      <c r="K56" s="64">
        <f>DSUM($B$37:$Y$39,K$49,$B$49:$C56)</f>
        <v>7.8189492746495906E-2</v>
      </c>
      <c r="L56" s="64">
        <f>DSUM($B$37:$Y$39,L$49,$B$49:$C56)</f>
        <v>6.3120448197593285E-2</v>
      </c>
      <c r="M56" s="64">
        <f>DSUM($B$37:$Y$39,M$49,$B$49:$C56)</f>
        <v>5.094260275677729E-2</v>
      </c>
      <c r="N56" s="64">
        <f>DSUM($B$37:$Y$39,N$49,$B$49:$C56)</f>
        <v>4.1105057096340922E-2</v>
      </c>
      <c r="O56" s="64">
        <f>DSUM($B$37:$Y$39,O$49,$B$49:$C56)</f>
        <v>3.3160919023338301E-2</v>
      </c>
      <c r="P56" s="64">
        <f>DSUM($B$37:$Y$39,P$49,$B$49:$C56)</f>
        <v>2.6747883511207292E-2</v>
      </c>
      <c r="Q56" s="64">
        <f>DSUM($B$37:$Y$39,Q$49,$B$49:$C56)</f>
        <v>2.1572003661818533E-2</v>
      </c>
      <c r="R56" s="64">
        <f>DSUM($B$37:$Y$39,R$49,$B$49:$C56)</f>
        <v>1.7395271658612758E-2</v>
      </c>
      <c r="S56" s="64">
        <f>DSUM($B$37:$Y$39,S$49,$B$49:$C56)</f>
        <v>1.4025378626257147E-2</v>
      </c>
      <c r="T56" s="64">
        <f>DSUM($B$37:$Y$39,T$49,$B$49:$C56)</f>
        <v>1.1306926312802387E-2</v>
      </c>
      <c r="U56" s="64">
        <f>DSUM($B$37:$Y$39,U$49,$B$49:$C56)</f>
        <v>7.7708432743759509E-5</v>
      </c>
      <c r="V56" s="64">
        <f>DSUM($B$37:$Y$39,V$49,$B$49:$C56)</f>
        <v>2.7961097858601541E-5</v>
      </c>
      <c r="W56" s="64">
        <f>DSUM($B$37:$Y$39,W$49,$B$49:$C56)</f>
        <v>9.602703734131533E-6</v>
      </c>
      <c r="X56" s="64">
        <f>DSUM($B$37:$Y$39,X$49,$B$49:$C56)</f>
        <v>3.154212407831462E-6</v>
      </c>
      <c r="Y56" s="64">
        <f>DSUM($B$37:$Y$39,Y$49,$B$49:$C56)</f>
        <v>1.1020084395852368</v>
      </c>
      <c r="Z56" s="210"/>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1:79">
      <c r="A57" s="25" t="s">
        <v>100</v>
      </c>
      <c r="B57" s="105" t="s">
        <v>146</v>
      </c>
      <c r="C57" s="105" t="s">
        <v>147</v>
      </c>
      <c r="D57" s="105"/>
      <c r="E57" s="64">
        <f>DSUM($B$37:$Y$39,E$49,$B$49:$C57)</f>
        <v>0.10230679894886867</v>
      </c>
      <c r="F57" s="64">
        <f>DSUM($B$37:$Y$39,F$49,$B$49:$C57)</f>
        <v>0.10337490674267159</v>
      </c>
      <c r="G57" s="64">
        <f>DSUM($B$37:$Y$39,G$49,$B$49:$C57)</f>
        <v>0.10444825030743587</v>
      </c>
      <c r="H57" s="64">
        <f>DSUM($B$37:$Y$39,H$49,$B$49:$C57)</f>
        <v>0.10551201361066122</v>
      </c>
      <c r="I57" s="64">
        <f>DSUM($B$37:$Y$39,I$49,$B$49:$C57)</f>
        <v>0.10656018832236466</v>
      </c>
      <c r="J57" s="64">
        <f>DSUM($B$37:$Y$39,J$49,$B$49:$C57)</f>
        <v>9.6829748354263723E-2</v>
      </c>
      <c r="K57" s="64">
        <f>DSUM($B$37:$Y$39,K$49,$B$49:$C57)</f>
        <v>7.8189492746495906E-2</v>
      </c>
      <c r="L57" s="64">
        <f>DSUM($B$37:$Y$39,L$49,$B$49:$C57)</f>
        <v>6.3120448197593285E-2</v>
      </c>
      <c r="M57" s="64">
        <f>DSUM($B$37:$Y$39,M$49,$B$49:$C57)</f>
        <v>5.094260275677729E-2</v>
      </c>
      <c r="N57" s="64">
        <f>DSUM($B$37:$Y$39,N$49,$B$49:$C57)</f>
        <v>4.1105057096340922E-2</v>
      </c>
      <c r="O57" s="64">
        <f>DSUM($B$37:$Y$39,O$49,$B$49:$C57)</f>
        <v>3.3160919023338301E-2</v>
      </c>
      <c r="P57" s="64">
        <f>DSUM($B$37:$Y$39,P$49,$B$49:$C57)</f>
        <v>2.6747883511207292E-2</v>
      </c>
      <c r="Q57" s="64">
        <f>DSUM($B$37:$Y$39,Q$49,$B$49:$C57)</f>
        <v>2.1572003661818533E-2</v>
      </c>
      <c r="R57" s="64">
        <f>DSUM($B$37:$Y$39,R$49,$B$49:$C57)</f>
        <v>1.7395271658612758E-2</v>
      </c>
      <c r="S57" s="64">
        <f>DSUM($B$37:$Y$39,S$49,$B$49:$C57)</f>
        <v>1.4025378626257147E-2</v>
      </c>
      <c r="T57" s="64">
        <f>DSUM($B$37:$Y$39,T$49,$B$49:$C57)</f>
        <v>1.1306926312802387E-2</v>
      </c>
      <c r="U57" s="64">
        <f>DSUM($B$37:$Y$39,U$49,$B$49:$C57)</f>
        <v>7.7708432743759509E-5</v>
      </c>
      <c r="V57" s="64">
        <f>DSUM($B$37:$Y$39,V$49,$B$49:$C57)</f>
        <v>2.7961097858601541E-5</v>
      </c>
      <c r="W57" s="64">
        <f>DSUM($B$37:$Y$39,W$49,$B$49:$C57)</f>
        <v>9.602703734131533E-6</v>
      </c>
      <c r="X57" s="64">
        <f>DSUM($B$37:$Y$39,X$49,$B$49:$C57)</f>
        <v>3.154212407831462E-6</v>
      </c>
      <c r="Y57" s="64">
        <f>DSUM($B$37:$Y$39,Y$49,$B$49:$C57)</f>
        <v>1.1020084395852368</v>
      </c>
      <c r="Z57" s="21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1:79">
      <c r="A58" s="25" t="s">
        <v>101</v>
      </c>
      <c r="B58" s="105" t="s">
        <v>148</v>
      </c>
      <c r="C58" s="105" t="s">
        <v>149</v>
      </c>
      <c r="D58" s="105"/>
      <c r="E58" s="64">
        <f>DSUM($B$37:$Y$39,E$49,$B$49:$C58)</f>
        <v>0.10230679894886867</v>
      </c>
      <c r="F58" s="64">
        <f>DSUM($B$37:$Y$39,F$49,$B$49:$C58)</f>
        <v>0.10337490674267159</v>
      </c>
      <c r="G58" s="64">
        <f>DSUM($B$37:$Y$39,G$49,$B$49:$C58)</f>
        <v>0.10444825030743587</v>
      </c>
      <c r="H58" s="64">
        <f>DSUM($B$37:$Y$39,H$49,$B$49:$C58)</f>
        <v>0.10551201361066122</v>
      </c>
      <c r="I58" s="64">
        <f>DSUM($B$37:$Y$39,I$49,$B$49:$C58)</f>
        <v>0.10656018832236466</v>
      </c>
      <c r="J58" s="64">
        <f>DSUM($B$37:$Y$39,J$49,$B$49:$C58)</f>
        <v>9.6829748354263723E-2</v>
      </c>
      <c r="K58" s="64">
        <f>DSUM($B$37:$Y$39,K$49,$B$49:$C58)</f>
        <v>7.8189492746495906E-2</v>
      </c>
      <c r="L58" s="64">
        <f>DSUM($B$37:$Y$39,L$49,$B$49:$C58)</f>
        <v>6.3120448197593285E-2</v>
      </c>
      <c r="M58" s="64">
        <f>DSUM($B$37:$Y$39,M$49,$B$49:$C58)</f>
        <v>5.094260275677729E-2</v>
      </c>
      <c r="N58" s="64">
        <f>DSUM($B$37:$Y$39,N$49,$B$49:$C58)</f>
        <v>4.1105057096340922E-2</v>
      </c>
      <c r="O58" s="64">
        <f>DSUM($B$37:$Y$39,O$49,$B$49:$C58)</f>
        <v>3.3160919023338301E-2</v>
      </c>
      <c r="P58" s="64">
        <f>DSUM($B$37:$Y$39,P$49,$B$49:$C58)</f>
        <v>2.6747883511207292E-2</v>
      </c>
      <c r="Q58" s="64">
        <f>DSUM($B$37:$Y$39,Q$49,$B$49:$C58)</f>
        <v>2.1572003661818533E-2</v>
      </c>
      <c r="R58" s="64">
        <f>DSUM($B$37:$Y$39,R$49,$B$49:$C58)</f>
        <v>1.7395271658612758E-2</v>
      </c>
      <c r="S58" s="64">
        <f>DSUM($B$37:$Y$39,S$49,$B$49:$C58)</f>
        <v>1.4025378626257147E-2</v>
      </c>
      <c r="T58" s="64">
        <f>DSUM($B$37:$Y$39,T$49,$B$49:$C58)</f>
        <v>1.1306926312802387E-2</v>
      </c>
      <c r="U58" s="64">
        <f>DSUM($B$37:$Y$39,U$49,$B$49:$C58)</f>
        <v>7.7708432743759509E-5</v>
      </c>
      <c r="V58" s="64">
        <f>DSUM($B$37:$Y$39,V$49,$B$49:$C58)</f>
        <v>2.7961097858601541E-5</v>
      </c>
      <c r="W58" s="64">
        <f>DSUM($B$37:$Y$39,W$49,$B$49:$C58)</f>
        <v>9.602703734131533E-6</v>
      </c>
      <c r="X58" s="64">
        <f>DSUM($B$37:$Y$39,X$49,$B$49:$C58)</f>
        <v>3.154212407831462E-6</v>
      </c>
      <c r="Y58" s="64">
        <f>DSUM($B$37:$Y$39,Y$49,$B$49:$C58)</f>
        <v>1.1020084395852368</v>
      </c>
      <c r="Z58" s="210"/>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1:79">
      <c r="A59" s="25" t="s">
        <v>102</v>
      </c>
      <c r="B59" s="105" t="s">
        <v>150</v>
      </c>
      <c r="C59" s="105" t="s">
        <v>151</v>
      </c>
      <c r="D59" s="105"/>
      <c r="E59" s="64">
        <f>DSUM($B$37:$Y$39,E$49,$B$49:$C59)</f>
        <v>0.10230679894886867</v>
      </c>
      <c r="F59" s="64">
        <f>DSUM($B$37:$Y$39,F$49,$B$49:$C59)</f>
        <v>0.10337490674267159</v>
      </c>
      <c r="G59" s="64">
        <f>DSUM($B$37:$Y$39,G$49,$B$49:$C59)</f>
        <v>0.10444825030743587</v>
      </c>
      <c r="H59" s="64">
        <f>DSUM($B$37:$Y$39,H$49,$B$49:$C59)</f>
        <v>0.10551201361066122</v>
      </c>
      <c r="I59" s="64">
        <f>DSUM($B$37:$Y$39,I$49,$B$49:$C59)</f>
        <v>0.10656018832236466</v>
      </c>
      <c r="J59" s="64">
        <f>DSUM($B$37:$Y$39,J$49,$B$49:$C59)</f>
        <v>9.6829748354263723E-2</v>
      </c>
      <c r="K59" s="64">
        <f>DSUM($B$37:$Y$39,K$49,$B$49:$C59)</f>
        <v>7.8189492746495906E-2</v>
      </c>
      <c r="L59" s="64">
        <f>DSUM($B$37:$Y$39,L$49,$B$49:$C59)</f>
        <v>6.3120448197593285E-2</v>
      </c>
      <c r="M59" s="64">
        <f>DSUM($B$37:$Y$39,M$49,$B$49:$C59)</f>
        <v>5.094260275677729E-2</v>
      </c>
      <c r="N59" s="64">
        <f>DSUM($B$37:$Y$39,N$49,$B$49:$C59)</f>
        <v>4.1105057096340922E-2</v>
      </c>
      <c r="O59" s="64">
        <f>DSUM($B$37:$Y$39,O$49,$B$49:$C59)</f>
        <v>3.3160919023338301E-2</v>
      </c>
      <c r="P59" s="64">
        <f>DSUM($B$37:$Y$39,P$49,$B$49:$C59)</f>
        <v>2.6747883511207292E-2</v>
      </c>
      <c r="Q59" s="64">
        <f>DSUM($B$37:$Y$39,Q$49,$B$49:$C59)</f>
        <v>2.1572003661818533E-2</v>
      </c>
      <c r="R59" s="64">
        <f>DSUM($B$37:$Y$39,R$49,$B$49:$C59)</f>
        <v>1.7395271658612758E-2</v>
      </c>
      <c r="S59" s="64">
        <f>DSUM($B$37:$Y$39,S$49,$B$49:$C59)</f>
        <v>1.4025378626257147E-2</v>
      </c>
      <c r="T59" s="64">
        <f>DSUM($B$37:$Y$39,T$49,$B$49:$C59)</f>
        <v>1.1306926312802387E-2</v>
      </c>
      <c r="U59" s="64">
        <f>DSUM($B$37:$Y$39,U$49,$B$49:$C59)</f>
        <v>7.7708432743759509E-5</v>
      </c>
      <c r="V59" s="64">
        <f>DSUM($B$37:$Y$39,V$49,$B$49:$C59)</f>
        <v>2.7961097858601541E-5</v>
      </c>
      <c r="W59" s="64">
        <f>DSUM($B$37:$Y$39,W$49,$B$49:$C59)</f>
        <v>9.602703734131533E-6</v>
      </c>
      <c r="X59" s="64">
        <f>DSUM($B$37:$Y$39,X$49,$B$49:$C59)</f>
        <v>3.154212407831462E-6</v>
      </c>
      <c r="Y59" s="64">
        <f>DSUM($B$37:$Y$39,Y$49,$B$49:$C59)</f>
        <v>1.1020084395852368</v>
      </c>
      <c r="Z59" s="210"/>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79">
      <c r="A60" s="25" t="s">
        <v>103</v>
      </c>
      <c r="B60" s="105" t="s">
        <v>152</v>
      </c>
      <c r="C60" s="105" t="s">
        <v>153</v>
      </c>
      <c r="D60" s="105"/>
      <c r="E60" s="64">
        <f>DSUM($B$37:$Y$39,E$49,$B$49:$C60)</f>
        <v>0.10230679894886867</v>
      </c>
      <c r="F60" s="64">
        <f>DSUM($B$37:$Y$39,F$49,$B$49:$C60)</f>
        <v>0.10337490674267159</v>
      </c>
      <c r="G60" s="64">
        <f>DSUM($B$37:$Y$39,G$49,$B$49:$C60)</f>
        <v>0.10444825030743587</v>
      </c>
      <c r="H60" s="64">
        <f>DSUM($B$37:$Y$39,H$49,$B$49:$C60)</f>
        <v>0.10551201361066122</v>
      </c>
      <c r="I60" s="64">
        <f>DSUM($B$37:$Y$39,I$49,$B$49:$C60)</f>
        <v>0.10656018832236466</v>
      </c>
      <c r="J60" s="64">
        <f>DSUM($B$37:$Y$39,J$49,$B$49:$C60)</f>
        <v>9.6829748354263723E-2</v>
      </c>
      <c r="K60" s="64">
        <f>DSUM($B$37:$Y$39,K$49,$B$49:$C60)</f>
        <v>7.8189492746495906E-2</v>
      </c>
      <c r="L60" s="64">
        <f>DSUM($B$37:$Y$39,L$49,$B$49:$C60)</f>
        <v>6.3120448197593285E-2</v>
      </c>
      <c r="M60" s="64">
        <f>DSUM($B$37:$Y$39,M$49,$B$49:$C60)</f>
        <v>5.094260275677729E-2</v>
      </c>
      <c r="N60" s="64">
        <f>DSUM($B$37:$Y$39,N$49,$B$49:$C60)</f>
        <v>4.1105057096340922E-2</v>
      </c>
      <c r="O60" s="64">
        <f>DSUM($B$37:$Y$39,O$49,$B$49:$C60)</f>
        <v>3.3160919023338301E-2</v>
      </c>
      <c r="P60" s="64">
        <f>DSUM($B$37:$Y$39,P$49,$B$49:$C60)</f>
        <v>2.6747883511207292E-2</v>
      </c>
      <c r="Q60" s="64">
        <f>DSUM($B$37:$Y$39,Q$49,$B$49:$C60)</f>
        <v>2.1572003661818533E-2</v>
      </c>
      <c r="R60" s="64">
        <f>DSUM($B$37:$Y$39,R$49,$B$49:$C60)</f>
        <v>1.7395271658612758E-2</v>
      </c>
      <c r="S60" s="64">
        <f>DSUM($B$37:$Y$39,S$49,$B$49:$C60)</f>
        <v>1.4025378626257147E-2</v>
      </c>
      <c r="T60" s="64">
        <f>DSUM($B$37:$Y$39,T$49,$B$49:$C60)</f>
        <v>1.1306926312802387E-2</v>
      </c>
      <c r="U60" s="64">
        <f>DSUM($B$37:$Y$39,U$49,$B$49:$C60)</f>
        <v>7.7708432743759509E-5</v>
      </c>
      <c r="V60" s="64">
        <f>DSUM($B$37:$Y$39,V$49,$B$49:$C60)</f>
        <v>2.7961097858601541E-5</v>
      </c>
      <c r="W60" s="64">
        <f>DSUM($B$37:$Y$39,W$49,$B$49:$C60)</f>
        <v>9.602703734131533E-6</v>
      </c>
      <c r="X60" s="64">
        <f>DSUM($B$37:$Y$39,X$49,$B$49:$C60)</f>
        <v>3.154212407831462E-6</v>
      </c>
      <c r="Y60" s="64">
        <f>DSUM($B$37:$Y$39,Y$49,$B$49:$C60)</f>
        <v>1.1020084395852368</v>
      </c>
      <c r="Z60" s="21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79">
      <c r="A61" s="25" t="s">
        <v>104</v>
      </c>
      <c r="B61" s="105" t="s">
        <v>154</v>
      </c>
      <c r="C61" s="105" t="s">
        <v>155</v>
      </c>
      <c r="D61" s="105"/>
      <c r="E61" s="64">
        <f>DSUM($B$37:$Y$39,E$49,$B$49:$C61)</f>
        <v>0.10230679894886867</v>
      </c>
      <c r="F61" s="64">
        <f>DSUM($B$37:$Y$39,F$49,$B$49:$C61)</f>
        <v>0.10337490674267159</v>
      </c>
      <c r="G61" s="64">
        <f>DSUM($B$37:$Y$39,G$49,$B$49:$C61)</f>
        <v>0.10444825030743587</v>
      </c>
      <c r="H61" s="64">
        <f>DSUM($B$37:$Y$39,H$49,$B$49:$C61)</f>
        <v>0.10551201361066122</v>
      </c>
      <c r="I61" s="64">
        <f>DSUM($B$37:$Y$39,I$49,$B$49:$C61)</f>
        <v>0.10656018832236466</v>
      </c>
      <c r="J61" s="64">
        <f>DSUM($B$37:$Y$39,J$49,$B$49:$C61)</f>
        <v>9.6829748354263723E-2</v>
      </c>
      <c r="K61" s="64">
        <f>DSUM($B$37:$Y$39,K$49,$B$49:$C61)</f>
        <v>7.8189492746495906E-2</v>
      </c>
      <c r="L61" s="64">
        <f>DSUM($B$37:$Y$39,L$49,$B$49:$C61)</f>
        <v>6.3120448197593285E-2</v>
      </c>
      <c r="M61" s="64">
        <f>DSUM($B$37:$Y$39,M$49,$B$49:$C61)</f>
        <v>5.094260275677729E-2</v>
      </c>
      <c r="N61" s="64">
        <f>DSUM($B$37:$Y$39,N$49,$B$49:$C61)</f>
        <v>4.1105057096340922E-2</v>
      </c>
      <c r="O61" s="64">
        <f>DSUM($B$37:$Y$39,O$49,$B$49:$C61)</f>
        <v>3.3160919023338301E-2</v>
      </c>
      <c r="P61" s="64">
        <f>DSUM($B$37:$Y$39,P$49,$B$49:$C61)</f>
        <v>2.6747883511207292E-2</v>
      </c>
      <c r="Q61" s="64">
        <f>DSUM($B$37:$Y$39,Q$49,$B$49:$C61)</f>
        <v>2.1572003661818533E-2</v>
      </c>
      <c r="R61" s="64">
        <f>DSUM($B$37:$Y$39,R$49,$B$49:$C61)</f>
        <v>1.7395271658612758E-2</v>
      </c>
      <c r="S61" s="64">
        <f>DSUM($B$37:$Y$39,S$49,$B$49:$C61)</f>
        <v>1.4025378626257147E-2</v>
      </c>
      <c r="T61" s="64">
        <f>DSUM($B$37:$Y$39,T$49,$B$49:$C61)</f>
        <v>1.1306926312802387E-2</v>
      </c>
      <c r="U61" s="64">
        <f>DSUM($B$37:$Y$39,U$49,$B$49:$C61)</f>
        <v>7.7708432743759509E-5</v>
      </c>
      <c r="V61" s="64">
        <f>DSUM($B$37:$Y$39,V$49,$B$49:$C61)</f>
        <v>2.7961097858601541E-5</v>
      </c>
      <c r="W61" s="64">
        <f>DSUM($B$37:$Y$39,W$49,$B$49:$C61)</f>
        <v>9.602703734131533E-6</v>
      </c>
      <c r="X61" s="64">
        <f>DSUM($B$37:$Y$39,X$49,$B$49:$C61)</f>
        <v>3.154212407831462E-6</v>
      </c>
      <c r="Y61" s="64">
        <f>DSUM($B$37:$Y$39,Y$49,$B$49:$C61)</f>
        <v>1.1020084395852368</v>
      </c>
      <c r="Z61" s="210"/>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79">
      <c r="A62" s="25" t="s">
        <v>105</v>
      </c>
      <c r="B62" s="105" t="s">
        <v>156</v>
      </c>
      <c r="C62" s="105" t="s">
        <v>157</v>
      </c>
      <c r="D62" s="105"/>
      <c r="E62" s="64">
        <f>DSUM($B$37:$Y$39,E$49,$B$49:$C62)</f>
        <v>0.10230679894886867</v>
      </c>
      <c r="F62" s="64">
        <f>DSUM($B$37:$Y$39,F$49,$B$49:$C62)</f>
        <v>0.10337490674267159</v>
      </c>
      <c r="G62" s="64">
        <f>DSUM($B$37:$Y$39,G$49,$B$49:$C62)</f>
        <v>0.10444825030743587</v>
      </c>
      <c r="H62" s="64">
        <f>DSUM($B$37:$Y$39,H$49,$B$49:$C62)</f>
        <v>0.10551201361066122</v>
      </c>
      <c r="I62" s="64">
        <f>DSUM($B$37:$Y$39,I$49,$B$49:$C62)</f>
        <v>0.10656018832236466</v>
      </c>
      <c r="J62" s="64">
        <f>DSUM($B$37:$Y$39,J$49,$B$49:$C62)</f>
        <v>9.6829748354263723E-2</v>
      </c>
      <c r="K62" s="64">
        <f>DSUM($B$37:$Y$39,K$49,$B$49:$C62)</f>
        <v>7.8189492746495906E-2</v>
      </c>
      <c r="L62" s="64">
        <f>DSUM($B$37:$Y$39,L$49,$B$49:$C62)</f>
        <v>6.3120448197593285E-2</v>
      </c>
      <c r="M62" s="64">
        <f>DSUM($B$37:$Y$39,M$49,$B$49:$C62)</f>
        <v>5.094260275677729E-2</v>
      </c>
      <c r="N62" s="64">
        <f>DSUM($B$37:$Y$39,N$49,$B$49:$C62)</f>
        <v>4.1105057096340922E-2</v>
      </c>
      <c r="O62" s="64">
        <f>DSUM($B$37:$Y$39,O$49,$B$49:$C62)</f>
        <v>3.3160919023338301E-2</v>
      </c>
      <c r="P62" s="64">
        <f>DSUM($B$37:$Y$39,P$49,$B$49:$C62)</f>
        <v>2.6747883511207292E-2</v>
      </c>
      <c r="Q62" s="64">
        <f>DSUM($B$37:$Y$39,Q$49,$B$49:$C62)</f>
        <v>2.1572003661818533E-2</v>
      </c>
      <c r="R62" s="64">
        <f>DSUM($B$37:$Y$39,R$49,$B$49:$C62)</f>
        <v>1.7395271658612758E-2</v>
      </c>
      <c r="S62" s="64">
        <f>DSUM($B$37:$Y$39,S$49,$B$49:$C62)</f>
        <v>1.4025378626257147E-2</v>
      </c>
      <c r="T62" s="64">
        <f>DSUM($B$37:$Y$39,T$49,$B$49:$C62)</f>
        <v>1.1306926312802387E-2</v>
      </c>
      <c r="U62" s="64">
        <f>DSUM($B$37:$Y$39,U$49,$B$49:$C62)</f>
        <v>7.7708432743759509E-5</v>
      </c>
      <c r="V62" s="64">
        <f>DSUM($B$37:$Y$39,V$49,$B$49:$C62)</f>
        <v>2.7961097858601541E-5</v>
      </c>
      <c r="W62" s="64">
        <f>DSUM($B$37:$Y$39,W$49,$B$49:$C62)</f>
        <v>9.602703734131533E-6</v>
      </c>
      <c r="X62" s="64">
        <f>DSUM($B$37:$Y$39,X$49,$B$49:$C62)</f>
        <v>3.154212407831462E-6</v>
      </c>
      <c r="Y62" s="64">
        <f>DSUM($B$37:$Y$39,Y$49,$B$49:$C62)</f>
        <v>1.1020084395852368</v>
      </c>
      <c r="Z62" s="210"/>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1:79">
      <c r="A63" s="25" t="s">
        <v>106</v>
      </c>
      <c r="B63" s="105" t="s">
        <v>158</v>
      </c>
      <c r="C63" s="105" t="s">
        <v>159</v>
      </c>
      <c r="D63" s="105"/>
      <c r="E63" s="64">
        <f>DSUM($B$37:$Y$39,E$49,$B$49:$C63)</f>
        <v>0.10230679894886867</v>
      </c>
      <c r="F63" s="64">
        <f>DSUM($B$37:$Y$39,F$49,$B$49:$C63)</f>
        <v>0.10337490674267159</v>
      </c>
      <c r="G63" s="64">
        <f>DSUM($B$37:$Y$39,G$49,$B$49:$C63)</f>
        <v>0.10444825030743587</v>
      </c>
      <c r="H63" s="64">
        <f>DSUM($B$37:$Y$39,H$49,$B$49:$C63)</f>
        <v>0.10551201361066122</v>
      </c>
      <c r="I63" s="64">
        <f>DSUM($B$37:$Y$39,I$49,$B$49:$C63)</f>
        <v>0.10656018832236466</v>
      </c>
      <c r="J63" s="64">
        <f>DSUM($B$37:$Y$39,J$49,$B$49:$C63)</f>
        <v>9.6829748354263723E-2</v>
      </c>
      <c r="K63" s="64">
        <f>DSUM($B$37:$Y$39,K$49,$B$49:$C63)</f>
        <v>7.8189492746495906E-2</v>
      </c>
      <c r="L63" s="64">
        <f>DSUM($B$37:$Y$39,L$49,$B$49:$C63)</f>
        <v>6.3120448197593285E-2</v>
      </c>
      <c r="M63" s="64">
        <f>DSUM($B$37:$Y$39,M$49,$B$49:$C63)</f>
        <v>5.094260275677729E-2</v>
      </c>
      <c r="N63" s="64">
        <f>DSUM($B$37:$Y$39,N$49,$B$49:$C63)</f>
        <v>4.1105057096340922E-2</v>
      </c>
      <c r="O63" s="64">
        <f>DSUM($B$37:$Y$39,O$49,$B$49:$C63)</f>
        <v>3.3160919023338301E-2</v>
      </c>
      <c r="P63" s="64">
        <f>DSUM($B$37:$Y$39,P$49,$B$49:$C63)</f>
        <v>2.6747883511207292E-2</v>
      </c>
      <c r="Q63" s="64">
        <f>DSUM($B$37:$Y$39,Q$49,$B$49:$C63)</f>
        <v>2.1572003661818533E-2</v>
      </c>
      <c r="R63" s="64">
        <f>DSUM($B$37:$Y$39,R$49,$B$49:$C63)</f>
        <v>1.7395271658612758E-2</v>
      </c>
      <c r="S63" s="64">
        <f>DSUM($B$37:$Y$39,S$49,$B$49:$C63)</f>
        <v>1.4025378626257147E-2</v>
      </c>
      <c r="T63" s="64">
        <f>DSUM($B$37:$Y$39,T$49,$B$49:$C63)</f>
        <v>1.1306926312802387E-2</v>
      </c>
      <c r="U63" s="64">
        <f>DSUM($B$37:$Y$39,U$49,$B$49:$C63)</f>
        <v>7.7708432743759509E-5</v>
      </c>
      <c r="V63" s="64">
        <f>DSUM($B$37:$Y$39,V$49,$B$49:$C63)</f>
        <v>2.7961097858601541E-5</v>
      </c>
      <c r="W63" s="64">
        <f>DSUM($B$37:$Y$39,W$49,$B$49:$C63)</f>
        <v>9.602703734131533E-6</v>
      </c>
      <c r="X63" s="64">
        <f>DSUM($B$37:$Y$39,X$49,$B$49:$C63)</f>
        <v>3.154212407831462E-6</v>
      </c>
      <c r="Y63" s="64">
        <f>DSUM($B$37:$Y$39,Y$49,$B$49:$C63)</f>
        <v>1.1020084395852368</v>
      </c>
      <c r="Z63" s="210"/>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1:79">
      <c r="A64" s="25" t="s">
        <v>107</v>
      </c>
      <c r="B64" s="105" t="s">
        <v>160</v>
      </c>
      <c r="C64" s="105" t="s">
        <v>161</v>
      </c>
      <c r="D64" s="105"/>
      <c r="E64" s="64">
        <f>DSUM($B$37:$Y$39,E$49,$B$49:$C64)</f>
        <v>0.10230679894886867</v>
      </c>
      <c r="F64" s="64">
        <f>DSUM($B$37:$Y$39,F$49,$B$49:$C64)</f>
        <v>0.10337490674267159</v>
      </c>
      <c r="G64" s="64">
        <f>DSUM($B$37:$Y$39,G$49,$B$49:$C64)</f>
        <v>0.10444825030743587</v>
      </c>
      <c r="H64" s="64">
        <f>DSUM($B$37:$Y$39,H$49,$B$49:$C64)</f>
        <v>0.10551201361066122</v>
      </c>
      <c r="I64" s="64">
        <f>DSUM($B$37:$Y$39,I$49,$B$49:$C64)</f>
        <v>0.10656018832236466</v>
      </c>
      <c r="J64" s="64">
        <f>DSUM($B$37:$Y$39,J$49,$B$49:$C64)</f>
        <v>9.6829748354263723E-2</v>
      </c>
      <c r="K64" s="64">
        <f>DSUM($B$37:$Y$39,K$49,$B$49:$C64)</f>
        <v>7.8189492746495906E-2</v>
      </c>
      <c r="L64" s="64">
        <f>DSUM($B$37:$Y$39,L$49,$B$49:$C64)</f>
        <v>6.3120448197593285E-2</v>
      </c>
      <c r="M64" s="64">
        <f>DSUM($B$37:$Y$39,M$49,$B$49:$C64)</f>
        <v>5.094260275677729E-2</v>
      </c>
      <c r="N64" s="64">
        <f>DSUM($B$37:$Y$39,N$49,$B$49:$C64)</f>
        <v>4.1105057096340922E-2</v>
      </c>
      <c r="O64" s="64">
        <f>DSUM($B$37:$Y$39,O$49,$B$49:$C64)</f>
        <v>3.3160919023338301E-2</v>
      </c>
      <c r="P64" s="64">
        <f>DSUM($B$37:$Y$39,P$49,$B$49:$C64)</f>
        <v>2.6747883511207292E-2</v>
      </c>
      <c r="Q64" s="64">
        <f>DSUM($B$37:$Y$39,Q$49,$B$49:$C64)</f>
        <v>2.1572003661818533E-2</v>
      </c>
      <c r="R64" s="64">
        <f>DSUM($B$37:$Y$39,R$49,$B$49:$C64)</f>
        <v>1.7395271658612758E-2</v>
      </c>
      <c r="S64" s="64">
        <f>DSUM($B$37:$Y$39,S$49,$B$49:$C64)</f>
        <v>1.4025378626257147E-2</v>
      </c>
      <c r="T64" s="64">
        <f>DSUM($B$37:$Y$39,T$49,$B$49:$C64)</f>
        <v>1.1306926312802387E-2</v>
      </c>
      <c r="U64" s="64">
        <f>DSUM($B$37:$Y$39,U$49,$B$49:$C64)</f>
        <v>7.7708432743759509E-5</v>
      </c>
      <c r="V64" s="64">
        <f>DSUM($B$37:$Y$39,V$49,$B$49:$C64)</f>
        <v>2.7961097858601541E-5</v>
      </c>
      <c r="W64" s="64">
        <f>DSUM($B$37:$Y$39,W$49,$B$49:$C64)</f>
        <v>9.602703734131533E-6</v>
      </c>
      <c r="X64" s="64">
        <f>DSUM($B$37:$Y$39,X$49,$B$49:$C64)</f>
        <v>3.154212407831462E-6</v>
      </c>
      <c r="Y64" s="64">
        <f>DSUM($B$37:$Y$39,Y$49,$B$49:$C64)</f>
        <v>1.1020084395852368</v>
      </c>
      <c r="Z64" s="210"/>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1:79">
      <c r="A65" s="25" t="s">
        <v>108</v>
      </c>
      <c r="B65" s="105" t="s">
        <v>162</v>
      </c>
      <c r="C65" s="105" t="s">
        <v>163</v>
      </c>
      <c r="D65" s="105"/>
      <c r="E65" s="64">
        <f>DSUM($B$37:$Y$39,E$49,$B$49:$C65)</f>
        <v>0.10230679894886867</v>
      </c>
      <c r="F65" s="64">
        <f>DSUM($B$37:$Y$39,F$49,$B$49:$C65)</f>
        <v>0.10337490674267159</v>
      </c>
      <c r="G65" s="64">
        <f>DSUM($B$37:$Y$39,G$49,$B$49:$C65)</f>
        <v>0.10444825030743587</v>
      </c>
      <c r="H65" s="64">
        <f>DSUM($B$37:$Y$39,H$49,$B$49:$C65)</f>
        <v>0.10551201361066122</v>
      </c>
      <c r="I65" s="64">
        <f>DSUM($B$37:$Y$39,I$49,$B$49:$C65)</f>
        <v>0.10656018832236466</v>
      </c>
      <c r="J65" s="64">
        <f>DSUM($B$37:$Y$39,J$49,$B$49:$C65)</f>
        <v>9.6829748354263723E-2</v>
      </c>
      <c r="K65" s="64">
        <f>DSUM($B$37:$Y$39,K$49,$B$49:$C65)</f>
        <v>7.8189492746495906E-2</v>
      </c>
      <c r="L65" s="64">
        <f>DSUM($B$37:$Y$39,L$49,$B$49:$C65)</f>
        <v>6.3120448197593285E-2</v>
      </c>
      <c r="M65" s="64">
        <f>DSUM($B$37:$Y$39,M$49,$B$49:$C65)</f>
        <v>5.094260275677729E-2</v>
      </c>
      <c r="N65" s="64">
        <f>DSUM($B$37:$Y$39,N$49,$B$49:$C65)</f>
        <v>4.1105057096340922E-2</v>
      </c>
      <c r="O65" s="64">
        <f>DSUM($B$37:$Y$39,O$49,$B$49:$C65)</f>
        <v>3.3160919023338301E-2</v>
      </c>
      <c r="P65" s="64">
        <f>DSUM($B$37:$Y$39,P$49,$B$49:$C65)</f>
        <v>2.6747883511207292E-2</v>
      </c>
      <c r="Q65" s="64">
        <f>DSUM($B$37:$Y$39,Q$49,$B$49:$C65)</f>
        <v>2.1572003661818533E-2</v>
      </c>
      <c r="R65" s="64">
        <f>DSUM($B$37:$Y$39,R$49,$B$49:$C65)</f>
        <v>1.7395271658612758E-2</v>
      </c>
      <c r="S65" s="64">
        <f>DSUM($B$37:$Y$39,S$49,$B$49:$C65)</f>
        <v>1.4025378626257147E-2</v>
      </c>
      <c r="T65" s="64">
        <f>DSUM($B$37:$Y$39,T$49,$B$49:$C65)</f>
        <v>1.1306926312802387E-2</v>
      </c>
      <c r="U65" s="64">
        <f>DSUM($B$37:$Y$39,U$49,$B$49:$C65)</f>
        <v>7.7708432743759509E-5</v>
      </c>
      <c r="V65" s="64">
        <f>DSUM($B$37:$Y$39,V$49,$B$49:$C65)</f>
        <v>2.7961097858601541E-5</v>
      </c>
      <c r="W65" s="64">
        <f>DSUM($B$37:$Y$39,W$49,$B$49:$C65)</f>
        <v>9.602703734131533E-6</v>
      </c>
      <c r="X65" s="64">
        <f>DSUM($B$37:$Y$39,X$49,$B$49:$C65)</f>
        <v>3.154212407831462E-6</v>
      </c>
      <c r="Y65" s="64">
        <f>DSUM($B$37:$Y$39,Y$49,$B$49:$C65)</f>
        <v>1.1020084395852368</v>
      </c>
      <c r="Z65" s="210"/>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1:79">
      <c r="A66" s="25" t="s">
        <v>109</v>
      </c>
      <c r="B66" s="105" t="s">
        <v>164</v>
      </c>
      <c r="C66" s="105" t="s">
        <v>165</v>
      </c>
      <c r="D66" s="105"/>
      <c r="E66" s="64">
        <f>DSUM($B$37:$Y$39,E$49,$B$49:$C66)</f>
        <v>0.10230679894886867</v>
      </c>
      <c r="F66" s="64">
        <f>DSUM($B$37:$Y$39,F$49,$B$49:$C66)</f>
        <v>0.10337490674267159</v>
      </c>
      <c r="G66" s="64">
        <f>DSUM($B$37:$Y$39,G$49,$B$49:$C66)</f>
        <v>0.10444825030743587</v>
      </c>
      <c r="H66" s="64">
        <f>DSUM($B$37:$Y$39,H$49,$B$49:$C66)</f>
        <v>0.10551201361066122</v>
      </c>
      <c r="I66" s="64">
        <f>DSUM($B$37:$Y$39,I$49,$B$49:$C66)</f>
        <v>0.10656018832236466</v>
      </c>
      <c r="J66" s="64">
        <f>DSUM($B$37:$Y$39,J$49,$B$49:$C66)</f>
        <v>9.6829748354263723E-2</v>
      </c>
      <c r="K66" s="64">
        <f>DSUM($B$37:$Y$39,K$49,$B$49:$C66)</f>
        <v>7.8189492746495906E-2</v>
      </c>
      <c r="L66" s="64">
        <f>DSUM($B$37:$Y$39,L$49,$B$49:$C66)</f>
        <v>6.3120448197593285E-2</v>
      </c>
      <c r="M66" s="64">
        <f>DSUM($B$37:$Y$39,M$49,$B$49:$C66)</f>
        <v>5.094260275677729E-2</v>
      </c>
      <c r="N66" s="64">
        <f>DSUM($B$37:$Y$39,N$49,$B$49:$C66)</f>
        <v>4.1105057096340922E-2</v>
      </c>
      <c r="O66" s="64">
        <f>DSUM($B$37:$Y$39,O$49,$B$49:$C66)</f>
        <v>3.3160919023338301E-2</v>
      </c>
      <c r="P66" s="64">
        <f>DSUM($B$37:$Y$39,P$49,$B$49:$C66)</f>
        <v>2.6747883511207292E-2</v>
      </c>
      <c r="Q66" s="64">
        <f>DSUM($B$37:$Y$39,Q$49,$B$49:$C66)</f>
        <v>2.1572003661818533E-2</v>
      </c>
      <c r="R66" s="64">
        <f>DSUM($B$37:$Y$39,R$49,$B$49:$C66)</f>
        <v>1.7395271658612758E-2</v>
      </c>
      <c r="S66" s="64">
        <f>DSUM($B$37:$Y$39,S$49,$B$49:$C66)</f>
        <v>1.4025378626257147E-2</v>
      </c>
      <c r="T66" s="64">
        <f>DSUM($B$37:$Y$39,T$49,$B$49:$C66)</f>
        <v>1.1306926312802387E-2</v>
      </c>
      <c r="U66" s="64">
        <f>DSUM($B$37:$Y$39,U$49,$B$49:$C66)</f>
        <v>7.7708432743759509E-5</v>
      </c>
      <c r="V66" s="64">
        <f>DSUM($B$37:$Y$39,V$49,$B$49:$C66)</f>
        <v>2.7961097858601541E-5</v>
      </c>
      <c r="W66" s="64">
        <f>DSUM($B$37:$Y$39,W$49,$B$49:$C66)</f>
        <v>9.602703734131533E-6</v>
      </c>
      <c r="X66" s="64">
        <f>DSUM($B$37:$Y$39,X$49,$B$49:$C66)</f>
        <v>3.154212407831462E-6</v>
      </c>
      <c r="Y66" s="64">
        <f>DSUM($B$37:$Y$39,Y$49,$B$49:$C66)</f>
        <v>1.1020084395852368</v>
      </c>
      <c r="Z66" s="210"/>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79">
      <c r="A67" s="25" t="s">
        <v>110</v>
      </c>
      <c r="B67" s="105" t="s">
        <v>166</v>
      </c>
      <c r="C67" s="105" t="s">
        <v>167</v>
      </c>
      <c r="D67" s="105"/>
      <c r="E67" s="64">
        <f>DSUM($B$37:$Y$39,E$49,$B$49:$C67)</f>
        <v>0.10230679894886867</v>
      </c>
      <c r="F67" s="64">
        <f>DSUM($B$37:$Y$39,F$49,$B$49:$C67)</f>
        <v>0.10337490674267159</v>
      </c>
      <c r="G67" s="64">
        <f>DSUM($B$37:$Y$39,G$49,$B$49:$C67)</f>
        <v>0.10444825030743587</v>
      </c>
      <c r="H67" s="64">
        <f>DSUM($B$37:$Y$39,H$49,$B$49:$C67)</f>
        <v>0.10551201361066122</v>
      </c>
      <c r="I67" s="64">
        <f>DSUM($B$37:$Y$39,I$49,$B$49:$C67)</f>
        <v>0.10656018832236466</v>
      </c>
      <c r="J67" s="64">
        <f>DSUM($B$37:$Y$39,J$49,$B$49:$C67)</f>
        <v>9.6829748354263723E-2</v>
      </c>
      <c r="K67" s="64">
        <f>DSUM($B$37:$Y$39,K$49,$B$49:$C67)</f>
        <v>7.8189492746495906E-2</v>
      </c>
      <c r="L67" s="64">
        <f>DSUM($B$37:$Y$39,L$49,$B$49:$C67)</f>
        <v>6.3120448197593285E-2</v>
      </c>
      <c r="M67" s="64">
        <f>DSUM($B$37:$Y$39,M$49,$B$49:$C67)</f>
        <v>5.094260275677729E-2</v>
      </c>
      <c r="N67" s="64">
        <f>DSUM($B$37:$Y$39,N$49,$B$49:$C67)</f>
        <v>4.1105057096340922E-2</v>
      </c>
      <c r="O67" s="64">
        <f>DSUM($B$37:$Y$39,O$49,$B$49:$C67)</f>
        <v>3.3160919023338301E-2</v>
      </c>
      <c r="P67" s="64">
        <f>DSUM($B$37:$Y$39,P$49,$B$49:$C67)</f>
        <v>2.6747883511207292E-2</v>
      </c>
      <c r="Q67" s="64">
        <f>DSUM($B$37:$Y$39,Q$49,$B$49:$C67)</f>
        <v>2.1572003661818533E-2</v>
      </c>
      <c r="R67" s="64">
        <f>DSUM($B$37:$Y$39,R$49,$B$49:$C67)</f>
        <v>1.7395271658612758E-2</v>
      </c>
      <c r="S67" s="64">
        <f>DSUM($B$37:$Y$39,S$49,$B$49:$C67)</f>
        <v>1.4025378626257147E-2</v>
      </c>
      <c r="T67" s="64">
        <f>DSUM($B$37:$Y$39,T$49,$B$49:$C67)</f>
        <v>1.1306926312802387E-2</v>
      </c>
      <c r="U67" s="64">
        <f>DSUM($B$37:$Y$39,U$49,$B$49:$C67)</f>
        <v>7.7708432743759509E-5</v>
      </c>
      <c r="V67" s="64">
        <f>DSUM($B$37:$Y$39,V$49,$B$49:$C67)</f>
        <v>2.7961097858601541E-5</v>
      </c>
      <c r="W67" s="64">
        <f>DSUM($B$37:$Y$39,W$49,$B$49:$C67)</f>
        <v>9.602703734131533E-6</v>
      </c>
      <c r="X67" s="64">
        <f>DSUM($B$37:$Y$39,X$49,$B$49:$C67)</f>
        <v>3.154212407831462E-6</v>
      </c>
      <c r="Y67" s="64">
        <f>DSUM($B$37:$Y$39,Y$49,$B$49:$C67)</f>
        <v>1.1020084395852368</v>
      </c>
      <c r="Z67" s="210"/>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79">
      <c r="A68" s="25" t="s">
        <v>111</v>
      </c>
      <c r="B68" s="105" t="s">
        <v>168</v>
      </c>
      <c r="C68" s="105" t="s">
        <v>169</v>
      </c>
      <c r="D68" s="105"/>
      <c r="E68" s="64">
        <f>DSUM($B$37:$Y$39,E$49,$B$49:$C68)</f>
        <v>0.10230679894886867</v>
      </c>
      <c r="F68" s="64">
        <f>DSUM($B$37:$Y$39,F$49,$B$49:$C68)</f>
        <v>0.10337490674267159</v>
      </c>
      <c r="G68" s="64">
        <f>DSUM($B$37:$Y$39,G$49,$B$49:$C68)</f>
        <v>0.10444825030743587</v>
      </c>
      <c r="H68" s="64">
        <f>DSUM($B$37:$Y$39,H$49,$B$49:$C68)</f>
        <v>0.10551201361066122</v>
      </c>
      <c r="I68" s="64">
        <f>DSUM($B$37:$Y$39,I$49,$B$49:$C68)</f>
        <v>0.10656018832236466</v>
      </c>
      <c r="J68" s="64">
        <f>DSUM($B$37:$Y$39,J$49,$B$49:$C68)</f>
        <v>9.6829748354263723E-2</v>
      </c>
      <c r="K68" s="64">
        <f>DSUM($B$37:$Y$39,K$49,$B$49:$C68)</f>
        <v>7.8189492746495906E-2</v>
      </c>
      <c r="L68" s="64">
        <f>DSUM($B$37:$Y$39,L$49,$B$49:$C68)</f>
        <v>6.3120448197593285E-2</v>
      </c>
      <c r="M68" s="64">
        <f>DSUM($B$37:$Y$39,M$49,$B$49:$C68)</f>
        <v>5.094260275677729E-2</v>
      </c>
      <c r="N68" s="64">
        <f>DSUM($B$37:$Y$39,N$49,$B$49:$C68)</f>
        <v>4.1105057096340922E-2</v>
      </c>
      <c r="O68" s="64">
        <f>DSUM($B$37:$Y$39,O$49,$B$49:$C68)</f>
        <v>3.3160919023338301E-2</v>
      </c>
      <c r="P68" s="64">
        <f>DSUM($B$37:$Y$39,P$49,$B$49:$C68)</f>
        <v>2.6747883511207292E-2</v>
      </c>
      <c r="Q68" s="64">
        <f>DSUM($B$37:$Y$39,Q$49,$B$49:$C68)</f>
        <v>2.1572003661818533E-2</v>
      </c>
      <c r="R68" s="64">
        <f>DSUM($B$37:$Y$39,R$49,$B$49:$C68)</f>
        <v>1.7395271658612758E-2</v>
      </c>
      <c r="S68" s="64">
        <f>DSUM($B$37:$Y$39,S$49,$B$49:$C68)</f>
        <v>1.4025378626257147E-2</v>
      </c>
      <c r="T68" s="64">
        <f>DSUM($B$37:$Y$39,T$49,$B$49:$C68)</f>
        <v>1.1306926312802387E-2</v>
      </c>
      <c r="U68" s="64">
        <f>DSUM($B$37:$Y$39,U$49,$B$49:$C68)</f>
        <v>7.7708432743759509E-5</v>
      </c>
      <c r="V68" s="64">
        <f>DSUM($B$37:$Y$39,V$49,$B$49:$C68)</f>
        <v>2.7961097858601541E-5</v>
      </c>
      <c r="W68" s="64">
        <f>DSUM($B$37:$Y$39,W$49,$B$49:$C68)</f>
        <v>9.602703734131533E-6</v>
      </c>
      <c r="X68" s="64">
        <f>DSUM($B$37:$Y$39,X$49,$B$49:$C68)</f>
        <v>3.154212407831462E-6</v>
      </c>
      <c r="Y68" s="64">
        <f>DSUM($B$37:$Y$39,Y$49,$B$49:$C68)</f>
        <v>1.1020084395852368</v>
      </c>
      <c r="Z68" s="210"/>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79">
      <c r="A69" s="25" t="s">
        <v>112</v>
      </c>
      <c r="B69" s="105" t="s">
        <v>170</v>
      </c>
      <c r="C69" s="105" t="s">
        <v>171</v>
      </c>
      <c r="D69" s="105"/>
      <c r="E69" s="64">
        <f>DSUM($B$37:$Y$39,E$49,$B$49:$C69)</f>
        <v>0.10230679894886867</v>
      </c>
      <c r="F69" s="64">
        <f>DSUM($B$37:$Y$39,F$49,$B$49:$C69)</f>
        <v>0.10337490674267159</v>
      </c>
      <c r="G69" s="64">
        <f>DSUM($B$37:$Y$39,G$49,$B$49:$C69)</f>
        <v>0.10444825030743587</v>
      </c>
      <c r="H69" s="64">
        <f>DSUM($B$37:$Y$39,H$49,$B$49:$C69)</f>
        <v>0.10551201361066122</v>
      </c>
      <c r="I69" s="64">
        <f>DSUM($B$37:$Y$39,I$49,$B$49:$C69)</f>
        <v>0.10656018832236466</v>
      </c>
      <c r="J69" s="64">
        <f>DSUM($B$37:$Y$39,J$49,$B$49:$C69)</f>
        <v>9.6829748354263723E-2</v>
      </c>
      <c r="K69" s="64">
        <f>DSUM($B$37:$Y$39,K$49,$B$49:$C69)</f>
        <v>7.8189492746495906E-2</v>
      </c>
      <c r="L69" s="64">
        <f>DSUM($B$37:$Y$39,L$49,$B$49:$C69)</f>
        <v>6.3120448197593285E-2</v>
      </c>
      <c r="M69" s="64">
        <f>DSUM($B$37:$Y$39,M$49,$B$49:$C69)</f>
        <v>5.094260275677729E-2</v>
      </c>
      <c r="N69" s="64">
        <f>DSUM($B$37:$Y$39,N$49,$B$49:$C69)</f>
        <v>4.1105057096340922E-2</v>
      </c>
      <c r="O69" s="64">
        <f>DSUM($B$37:$Y$39,O$49,$B$49:$C69)</f>
        <v>3.3160919023338301E-2</v>
      </c>
      <c r="P69" s="64">
        <f>DSUM($B$37:$Y$39,P$49,$B$49:$C69)</f>
        <v>2.6747883511207292E-2</v>
      </c>
      <c r="Q69" s="64">
        <f>DSUM($B$37:$Y$39,Q$49,$B$49:$C69)</f>
        <v>2.1572003661818533E-2</v>
      </c>
      <c r="R69" s="64">
        <f>DSUM($B$37:$Y$39,R$49,$B$49:$C69)</f>
        <v>1.7395271658612758E-2</v>
      </c>
      <c r="S69" s="64">
        <f>DSUM($B$37:$Y$39,S$49,$B$49:$C69)</f>
        <v>1.4025378626257147E-2</v>
      </c>
      <c r="T69" s="64">
        <f>DSUM($B$37:$Y$39,T$49,$B$49:$C69)</f>
        <v>1.1306926312802387E-2</v>
      </c>
      <c r="U69" s="64">
        <f>DSUM($B$37:$Y$39,U$49,$B$49:$C69)</f>
        <v>7.7708432743759509E-5</v>
      </c>
      <c r="V69" s="64">
        <f>DSUM($B$37:$Y$39,V$49,$B$49:$C69)</f>
        <v>2.7961097858601541E-5</v>
      </c>
      <c r="W69" s="64">
        <f>DSUM($B$37:$Y$39,W$49,$B$49:$C69)</f>
        <v>9.602703734131533E-6</v>
      </c>
      <c r="X69" s="64">
        <f>DSUM($B$37:$Y$39,X$49,$B$49:$C69)</f>
        <v>3.154212407831462E-6</v>
      </c>
      <c r="Y69" s="64">
        <f>DSUM($B$37:$Y$39,Y$49,$B$49:$C69)</f>
        <v>1.1020084395852368</v>
      </c>
      <c r="Z69" s="210"/>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79">
      <c r="A70" s="25" t="s">
        <v>113</v>
      </c>
      <c r="B70" s="105" t="s">
        <v>172</v>
      </c>
      <c r="C70" s="105" t="s">
        <v>173</v>
      </c>
      <c r="D70" s="105"/>
      <c r="E70" s="64">
        <f>DSUM($B$37:$Y$39,E$49,$B$49:$C70)</f>
        <v>0.10230679894886867</v>
      </c>
      <c r="F70" s="64">
        <f>DSUM($B$37:$Y$39,F$49,$B$49:$C70)</f>
        <v>0.10337490674267159</v>
      </c>
      <c r="G70" s="64">
        <f>DSUM($B$37:$Y$39,G$49,$B$49:$C70)</f>
        <v>0.10444825030743587</v>
      </c>
      <c r="H70" s="64">
        <f>DSUM($B$37:$Y$39,H$49,$B$49:$C70)</f>
        <v>0.10551201361066122</v>
      </c>
      <c r="I70" s="64">
        <f>DSUM($B$37:$Y$39,I$49,$B$49:$C70)</f>
        <v>0.10656018832236466</v>
      </c>
      <c r="J70" s="64">
        <f>DSUM($B$37:$Y$39,J$49,$B$49:$C70)</f>
        <v>9.6829748354263723E-2</v>
      </c>
      <c r="K70" s="64">
        <f>DSUM($B$37:$Y$39,K$49,$B$49:$C70)</f>
        <v>7.8189492746495906E-2</v>
      </c>
      <c r="L70" s="64">
        <f>DSUM($B$37:$Y$39,L$49,$B$49:$C70)</f>
        <v>6.3120448197593285E-2</v>
      </c>
      <c r="M70" s="64">
        <f>DSUM($B$37:$Y$39,M$49,$B$49:$C70)</f>
        <v>5.094260275677729E-2</v>
      </c>
      <c r="N70" s="64">
        <f>DSUM($B$37:$Y$39,N$49,$B$49:$C70)</f>
        <v>4.1105057096340922E-2</v>
      </c>
      <c r="O70" s="64">
        <f>DSUM($B$37:$Y$39,O$49,$B$49:$C70)</f>
        <v>3.3160919023338301E-2</v>
      </c>
      <c r="P70" s="64">
        <f>DSUM($B$37:$Y$39,P$49,$B$49:$C70)</f>
        <v>2.6747883511207292E-2</v>
      </c>
      <c r="Q70" s="64">
        <f>DSUM($B$37:$Y$39,Q$49,$B$49:$C70)</f>
        <v>2.1572003661818533E-2</v>
      </c>
      <c r="R70" s="64">
        <f>DSUM($B$37:$Y$39,R$49,$B$49:$C70)</f>
        <v>1.7395271658612758E-2</v>
      </c>
      <c r="S70" s="64">
        <f>DSUM($B$37:$Y$39,S$49,$B$49:$C70)</f>
        <v>1.4025378626257147E-2</v>
      </c>
      <c r="T70" s="64">
        <f>DSUM($B$37:$Y$39,T$49,$B$49:$C70)</f>
        <v>1.1306926312802387E-2</v>
      </c>
      <c r="U70" s="64">
        <f>DSUM($B$37:$Y$39,U$49,$B$49:$C70)</f>
        <v>7.7708432743759509E-5</v>
      </c>
      <c r="V70" s="64">
        <f>DSUM($B$37:$Y$39,V$49,$B$49:$C70)</f>
        <v>2.7961097858601541E-5</v>
      </c>
      <c r="W70" s="64">
        <f>DSUM($B$37:$Y$39,W$49,$B$49:$C70)</f>
        <v>9.602703734131533E-6</v>
      </c>
      <c r="X70" s="64">
        <f>DSUM($B$37:$Y$39,X$49,$B$49:$C70)</f>
        <v>3.154212407831462E-6</v>
      </c>
      <c r="Y70" s="64">
        <f>DSUM($B$37:$Y$39,Y$49,$B$49:$C70)</f>
        <v>1.1020084395852368</v>
      </c>
      <c r="Z70" s="21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79">
      <c r="A71" s="25" t="s">
        <v>201</v>
      </c>
      <c r="B71" s="105" t="s">
        <v>174</v>
      </c>
      <c r="C71" s="105" t="s">
        <v>202</v>
      </c>
      <c r="D71" s="105"/>
      <c r="E71" s="64">
        <f>DSUM($B$37:$Y$39,E$49,$B$49:$C71)</f>
        <v>0.10230679894886867</v>
      </c>
      <c r="F71" s="64">
        <f>DSUM($B$37:$Y$39,F$49,$B$49:$C71)</f>
        <v>0.10337490674267159</v>
      </c>
      <c r="G71" s="64">
        <f>DSUM($B$37:$Y$39,G$49,$B$49:$C71)</f>
        <v>0.10444825030743587</v>
      </c>
      <c r="H71" s="64">
        <f>DSUM($B$37:$Y$39,H$49,$B$49:$C71)</f>
        <v>0.10551201361066122</v>
      </c>
      <c r="I71" s="64">
        <f>DSUM($B$37:$Y$39,I$49,$B$49:$C71)</f>
        <v>0.10656018832236466</v>
      </c>
      <c r="J71" s="64">
        <f>DSUM($B$37:$Y$39,J$49,$B$49:$C71)</f>
        <v>9.6829748354263723E-2</v>
      </c>
      <c r="K71" s="64">
        <f>DSUM($B$37:$Y$39,K$49,$B$49:$C71)</f>
        <v>7.8189492746495906E-2</v>
      </c>
      <c r="L71" s="64">
        <f>DSUM($B$37:$Y$39,L$49,$B$49:$C71)</f>
        <v>6.3120448197593285E-2</v>
      </c>
      <c r="M71" s="64">
        <f>DSUM($B$37:$Y$39,M$49,$B$49:$C71)</f>
        <v>5.094260275677729E-2</v>
      </c>
      <c r="N71" s="64">
        <f>DSUM($B$37:$Y$39,N$49,$B$49:$C71)</f>
        <v>4.1105057096340922E-2</v>
      </c>
      <c r="O71" s="64">
        <f>DSUM($B$37:$Y$39,O$49,$B$49:$C71)</f>
        <v>3.3160919023338301E-2</v>
      </c>
      <c r="P71" s="64">
        <f>DSUM($B$37:$Y$39,P$49,$B$49:$C71)</f>
        <v>2.6747883511207292E-2</v>
      </c>
      <c r="Q71" s="64">
        <f>DSUM($B$37:$Y$39,Q$49,$B$49:$C71)</f>
        <v>2.1572003661818533E-2</v>
      </c>
      <c r="R71" s="64">
        <f>DSUM($B$37:$Y$39,R$49,$B$49:$C71)</f>
        <v>1.7395271658612758E-2</v>
      </c>
      <c r="S71" s="64">
        <f>DSUM($B$37:$Y$39,S$49,$B$49:$C71)</f>
        <v>1.4025378626257147E-2</v>
      </c>
      <c r="T71" s="64">
        <f>DSUM($B$37:$Y$39,T$49,$B$49:$C71)</f>
        <v>1.1306926312802387E-2</v>
      </c>
      <c r="U71" s="64">
        <f>DSUM($B$37:$Y$39,U$49,$B$49:$C71)</f>
        <v>7.7708432743759509E-5</v>
      </c>
      <c r="V71" s="64">
        <f>DSUM($B$37:$Y$39,V$49,$B$49:$C71)</f>
        <v>2.7961097858601541E-5</v>
      </c>
      <c r="W71" s="64">
        <f>DSUM($B$37:$Y$39,W$49,$B$49:$C71)</f>
        <v>9.602703734131533E-6</v>
      </c>
      <c r="X71" s="64">
        <f>DSUM($B$37:$Y$39,X$49,$B$49:$C71)</f>
        <v>3.154212407831462E-6</v>
      </c>
      <c r="Y71" s="64">
        <f>DSUM($B$37:$Y$39,Y$49,$B$49:$C71)</f>
        <v>1.1020084395852368</v>
      </c>
      <c r="Z71" s="210"/>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79">
      <c r="A72" s="25" t="s">
        <v>203</v>
      </c>
      <c r="B72" s="105" t="s">
        <v>204</v>
      </c>
      <c r="C72" s="105" t="s">
        <v>205</v>
      </c>
      <c r="D72" s="105"/>
      <c r="E72" s="64">
        <f>DSUM($B$37:$Y$39,E$49,$B$49:$C72)</f>
        <v>0.10230679894886867</v>
      </c>
      <c r="F72" s="64">
        <f>DSUM($B$37:$Y$39,F$49,$B$49:$C72)</f>
        <v>0.10337490674267159</v>
      </c>
      <c r="G72" s="64">
        <f>DSUM($B$37:$Y$39,G$49,$B$49:$C72)</f>
        <v>0.10444825030743587</v>
      </c>
      <c r="H72" s="64">
        <f>DSUM($B$37:$Y$39,H$49,$B$49:$C72)</f>
        <v>0.10551201361066122</v>
      </c>
      <c r="I72" s="64">
        <f>DSUM($B$37:$Y$39,I$49,$B$49:$C72)</f>
        <v>0.10656018832236466</v>
      </c>
      <c r="J72" s="64">
        <f>DSUM($B$37:$Y$39,J$49,$B$49:$C72)</f>
        <v>9.6829748354263723E-2</v>
      </c>
      <c r="K72" s="64">
        <f>DSUM($B$37:$Y$39,K$49,$B$49:$C72)</f>
        <v>7.8189492746495906E-2</v>
      </c>
      <c r="L72" s="64">
        <f>DSUM($B$37:$Y$39,L$49,$B$49:$C72)</f>
        <v>6.3120448197593285E-2</v>
      </c>
      <c r="M72" s="64">
        <f>DSUM($B$37:$Y$39,M$49,$B$49:$C72)</f>
        <v>5.094260275677729E-2</v>
      </c>
      <c r="N72" s="64">
        <f>DSUM($B$37:$Y$39,N$49,$B$49:$C72)</f>
        <v>4.1105057096340922E-2</v>
      </c>
      <c r="O72" s="64">
        <f>DSUM($B$37:$Y$39,O$49,$B$49:$C72)</f>
        <v>3.3160919023338301E-2</v>
      </c>
      <c r="P72" s="64">
        <f>DSUM($B$37:$Y$39,P$49,$B$49:$C72)</f>
        <v>2.6747883511207292E-2</v>
      </c>
      <c r="Q72" s="64">
        <f>DSUM($B$37:$Y$39,Q$49,$B$49:$C72)</f>
        <v>2.1572003661818533E-2</v>
      </c>
      <c r="R72" s="64">
        <f>DSUM($B$37:$Y$39,R$49,$B$49:$C72)</f>
        <v>1.7395271658612758E-2</v>
      </c>
      <c r="S72" s="64">
        <f>DSUM($B$37:$Y$39,S$49,$B$49:$C72)</f>
        <v>1.4025378626257147E-2</v>
      </c>
      <c r="T72" s="64">
        <f>DSUM($B$37:$Y$39,T$49,$B$49:$C72)</f>
        <v>1.1306926312802387E-2</v>
      </c>
      <c r="U72" s="64">
        <f>DSUM($B$37:$Y$39,U$49,$B$49:$C72)</f>
        <v>7.7708432743759509E-5</v>
      </c>
      <c r="V72" s="64">
        <f>DSUM($B$37:$Y$39,V$49,$B$49:$C72)</f>
        <v>2.7961097858601541E-5</v>
      </c>
      <c r="W72" s="64">
        <f>DSUM($B$37:$Y$39,W$49,$B$49:$C72)</f>
        <v>9.602703734131533E-6</v>
      </c>
      <c r="X72" s="64">
        <f>DSUM($B$37:$Y$39,X$49,$B$49:$C72)</f>
        <v>3.154212407831462E-6</v>
      </c>
      <c r="Y72" s="64">
        <f>DSUM($B$37:$Y$39,Y$49,$B$49:$C72)</f>
        <v>1.1020084395852368</v>
      </c>
      <c r="Z72" s="210"/>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79">
      <c r="A73" s="25" t="s">
        <v>206</v>
      </c>
      <c r="B73" s="105" t="s">
        <v>207</v>
      </c>
      <c r="C73" s="105" t="s">
        <v>208</v>
      </c>
      <c r="D73" s="105"/>
      <c r="E73" s="64">
        <f>DSUM($B$37:$Y$39,E$49,$B$49:$C73)</f>
        <v>0.10230679894886867</v>
      </c>
      <c r="F73" s="64">
        <f>DSUM($B$37:$Y$39,F$49,$B$49:$C73)</f>
        <v>0.10337490674267159</v>
      </c>
      <c r="G73" s="64">
        <f>DSUM($B$37:$Y$39,G$49,$B$49:$C73)</f>
        <v>0.10444825030743587</v>
      </c>
      <c r="H73" s="64">
        <f>DSUM($B$37:$Y$39,H$49,$B$49:$C73)</f>
        <v>0.10551201361066122</v>
      </c>
      <c r="I73" s="64">
        <f>DSUM($B$37:$Y$39,I$49,$B$49:$C73)</f>
        <v>0.10656018832236466</v>
      </c>
      <c r="J73" s="64">
        <f>DSUM($B$37:$Y$39,J$49,$B$49:$C73)</f>
        <v>9.6829748354263723E-2</v>
      </c>
      <c r="K73" s="64">
        <f>DSUM($B$37:$Y$39,K$49,$B$49:$C73)</f>
        <v>7.8189492746495906E-2</v>
      </c>
      <c r="L73" s="64">
        <f>DSUM($B$37:$Y$39,L$49,$B$49:$C73)</f>
        <v>6.3120448197593285E-2</v>
      </c>
      <c r="M73" s="64">
        <f>DSUM($B$37:$Y$39,M$49,$B$49:$C73)</f>
        <v>5.094260275677729E-2</v>
      </c>
      <c r="N73" s="64">
        <f>DSUM($B$37:$Y$39,N$49,$B$49:$C73)</f>
        <v>4.1105057096340922E-2</v>
      </c>
      <c r="O73" s="64">
        <f>DSUM($B$37:$Y$39,O$49,$B$49:$C73)</f>
        <v>3.3160919023338301E-2</v>
      </c>
      <c r="P73" s="64">
        <f>DSUM($B$37:$Y$39,P$49,$B$49:$C73)</f>
        <v>2.6747883511207292E-2</v>
      </c>
      <c r="Q73" s="64">
        <f>DSUM($B$37:$Y$39,Q$49,$B$49:$C73)</f>
        <v>2.1572003661818533E-2</v>
      </c>
      <c r="R73" s="64">
        <f>DSUM($B$37:$Y$39,R$49,$B$49:$C73)</f>
        <v>1.7395271658612758E-2</v>
      </c>
      <c r="S73" s="64">
        <f>DSUM($B$37:$Y$39,S$49,$B$49:$C73)</f>
        <v>1.4025378626257147E-2</v>
      </c>
      <c r="T73" s="64">
        <f>DSUM($B$37:$Y$39,T$49,$B$49:$C73)</f>
        <v>1.1306926312802387E-2</v>
      </c>
      <c r="U73" s="64">
        <f>DSUM($B$37:$Y$39,U$49,$B$49:$C73)</f>
        <v>7.7708432743759509E-5</v>
      </c>
      <c r="V73" s="64">
        <f>DSUM($B$37:$Y$39,V$49,$B$49:$C73)</f>
        <v>2.7961097858601541E-5</v>
      </c>
      <c r="W73" s="64">
        <f>DSUM($B$37:$Y$39,W$49,$B$49:$C73)</f>
        <v>9.602703734131533E-6</v>
      </c>
      <c r="X73" s="64">
        <f>DSUM($B$37:$Y$39,X$49,$B$49:$C73)</f>
        <v>3.154212407831462E-6</v>
      </c>
      <c r="Y73" s="64">
        <f>DSUM($B$37:$Y$39,Y$49,$B$49:$C73)</f>
        <v>1.1020084395852368</v>
      </c>
      <c r="Z73" s="210"/>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79">
      <c r="A74" s="25" t="s">
        <v>209</v>
      </c>
      <c r="B74" s="105" t="s">
        <v>210</v>
      </c>
      <c r="C74" s="105" t="s">
        <v>211</v>
      </c>
      <c r="D74" s="105"/>
      <c r="E74" s="64">
        <f>DSUM($B$37:$Y$39,E$49,$B$49:$C74)</f>
        <v>0.10230679894886867</v>
      </c>
      <c r="F74" s="64">
        <f>DSUM($B$37:$Y$39,F$49,$B$49:$C74)</f>
        <v>0.10337490674267159</v>
      </c>
      <c r="G74" s="64">
        <f>DSUM($B$37:$Y$39,G$49,$B$49:$C74)</f>
        <v>0.10444825030743587</v>
      </c>
      <c r="H74" s="64">
        <f>DSUM($B$37:$Y$39,H$49,$B$49:$C74)</f>
        <v>0.10551201361066122</v>
      </c>
      <c r="I74" s="64">
        <f>DSUM($B$37:$Y$39,I$49,$B$49:$C74)</f>
        <v>0.10656018832236466</v>
      </c>
      <c r="J74" s="64">
        <f>DSUM($B$37:$Y$39,J$49,$B$49:$C74)</f>
        <v>9.6829748354263723E-2</v>
      </c>
      <c r="K74" s="64">
        <f>DSUM($B$37:$Y$39,K$49,$B$49:$C74)</f>
        <v>7.8189492746495906E-2</v>
      </c>
      <c r="L74" s="64">
        <f>DSUM($B$37:$Y$39,L$49,$B$49:$C74)</f>
        <v>6.3120448197593285E-2</v>
      </c>
      <c r="M74" s="64">
        <f>DSUM($B$37:$Y$39,M$49,$B$49:$C74)</f>
        <v>5.094260275677729E-2</v>
      </c>
      <c r="N74" s="64">
        <f>DSUM($B$37:$Y$39,N$49,$B$49:$C74)</f>
        <v>4.1105057096340922E-2</v>
      </c>
      <c r="O74" s="64">
        <f>DSUM($B$37:$Y$39,O$49,$B$49:$C74)</f>
        <v>3.3160919023338301E-2</v>
      </c>
      <c r="P74" s="64">
        <f>DSUM($B$37:$Y$39,P$49,$B$49:$C74)</f>
        <v>2.6747883511207292E-2</v>
      </c>
      <c r="Q74" s="64">
        <f>DSUM($B$37:$Y$39,Q$49,$B$49:$C74)</f>
        <v>2.1572003661818533E-2</v>
      </c>
      <c r="R74" s="64">
        <f>DSUM($B$37:$Y$39,R$49,$B$49:$C74)</f>
        <v>1.7395271658612758E-2</v>
      </c>
      <c r="S74" s="64">
        <f>DSUM($B$37:$Y$39,S$49,$B$49:$C74)</f>
        <v>1.4025378626257147E-2</v>
      </c>
      <c r="T74" s="64">
        <f>DSUM($B$37:$Y$39,T$49,$B$49:$C74)</f>
        <v>1.1306926312802387E-2</v>
      </c>
      <c r="U74" s="64">
        <f>DSUM($B$37:$Y$39,U$49,$B$49:$C74)</f>
        <v>7.7708432743759509E-5</v>
      </c>
      <c r="V74" s="64">
        <f>DSUM($B$37:$Y$39,V$49,$B$49:$C74)</f>
        <v>2.7961097858601541E-5</v>
      </c>
      <c r="W74" s="64">
        <f>DSUM($B$37:$Y$39,W$49,$B$49:$C74)</f>
        <v>9.602703734131533E-6</v>
      </c>
      <c r="X74" s="64">
        <f>DSUM($B$37:$Y$39,X$49,$B$49:$C74)</f>
        <v>3.154212407831462E-6</v>
      </c>
      <c r="Y74" s="64">
        <f>DSUM($B$37:$Y$39,Y$49,$B$49:$C74)</f>
        <v>1.1020084395852368</v>
      </c>
      <c r="Z74" s="210"/>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79">
      <c r="A75" s="25" t="s">
        <v>212</v>
      </c>
      <c r="B75" s="105" t="s">
        <v>213</v>
      </c>
      <c r="C75" s="105" t="s">
        <v>214</v>
      </c>
      <c r="D75" s="105"/>
      <c r="E75" s="64">
        <f>DSUM($B$37:$Y$39,E$49,$B$49:$C75)</f>
        <v>0.10230679894886867</v>
      </c>
      <c r="F75" s="64">
        <f>DSUM($B$37:$Y$39,F$49,$B$49:$C75)</f>
        <v>0.10337490674267159</v>
      </c>
      <c r="G75" s="64">
        <f>DSUM($B$37:$Y$39,G$49,$B$49:$C75)</f>
        <v>0.10444825030743587</v>
      </c>
      <c r="H75" s="64">
        <f>DSUM($B$37:$Y$39,H$49,$B$49:$C75)</f>
        <v>0.10551201361066122</v>
      </c>
      <c r="I75" s="64">
        <f>DSUM($B$37:$Y$39,I$49,$B$49:$C75)</f>
        <v>0.10656018832236466</v>
      </c>
      <c r="J75" s="64">
        <f>DSUM($B$37:$Y$39,J$49,$B$49:$C75)</f>
        <v>9.6829748354263723E-2</v>
      </c>
      <c r="K75" s="64">
        <f>DSUM($B$37:$Y$39,K$49,$B$49:$C75)</f>
        <v>7.8189492746495906E-2</v>
      </c>
      <c r="L75" s="64">
        <f>DSUM($B$37:$Y$39,L$49,$B$49:$C75)</f>
        <v>6.3120448197593285E-2</v>
      </c>
      <c r="M75" s="64">
        <f>DSUM($B$37:$Y$39,M$49,$B$49:$C75)</f>
        <v>5.094260275677729E-2</v>
      </c>
      <c r="N75" s="64">
        <f>DSUM($B$37:$Y$39,N$49,$B$49:$C75)</f>
        <v>4.1105057096340922E-2</v>
      </c>
      <c r="O75" s="64">
        <f>DSUM($B$37:$Y$39,O$49,$B$49:$C75)</f>
        <v>3.3160919023338301E-2</v>
      </c>
      <c r="P75" s="64">
        <f>DSUM($B$37:$Y$39,P$49,$B$49:$C75)</f>
        <v>2.6747883511207292E-2</v>
      </c>
      <c r="Q75" s="64">
        <f>DSUM($B$37:$Y$39,Q$49,$B$49:$C75)</f>
        <v>2.1572003661818533E-2</v>
      </c>
      <c r="R75" s="64">
        <f>DSUM($B$37:$Y$39,R$49,$B$49:$C75)</f>
        <v>1.7395271658612758E-2</v>
      </c>
      <c r="S75" s="64">
        <f>DSUM($B$37:$Y$39,S$49,$B$49:$C75)</f>
        <v>1.4025378626257147E-2</v>
      </c>
      <c r="T75" s="64">
        <f>DSUM($B$37:$Y$39,T$49,$B$49:$C75)</f>
        <v>1.1306926312802387E-2</v>
      </c>
      <c r="U75" s="64">
        <f>DSUM($B$37:$Y$39,U$49,$B$49:$C75)</f>
        <v>7.7708432743759509E-5</v>
      </c>
      <c r="V75" s="64">
        <f>DSUM($B$37:$Y$39,V$49,$B$49:$C75)</f>
        <v>2.7961097858601541E-5</v>
      </c>
      <c r="W75" s="64">
        <f>DSUM($B$37:$Y$39,W$49,$B$49:$C75)</f>
        <v>9.602703734131533E-6</v>
      </c>
      <c r="X75" s="64">
        <f>DSUM($B$37:$Y$39,X$49,$B$49:$C75)</f>
        <v>3.154212407831462E-6</v>
      </c>
      <c r="Y75" s="64">
        <f>DSUM($B$37:$Y$39,Y$49,$B$49:$C75)</f>
        <v>1.1020084395852368</v>
      </c>
      <c r="Z75" s="210"/>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79">
      <c r="A76" s="25" t="s">
        <v>215</v>
      </c>
      <c r="B76" s="105" t="s">
        <v>216</v>
      </c>
      <c r="C76" s="105" t="s">
        <v>217</v>
      </c>
      <c r="D76" s="105"/>
      <c r="E76" s="64">
        <f>DSUM($B$37:$Y$39,E$49,$B$49:$C76)</f>
        <v>0.10230679894886867</v>
      </c>
      <c r="F76" s="64">
        <f>DSUM($B$37:$Y$39,F$49,$B$49:$C76)</f>
        <v>0.10337490674267159</v>
      </c>
      <c r="G76" s="64">
        <f>DSUM($B$37:$Y$39,G$49,$B$49:$C76)</f>
        <v>0.10444825030743587</v>
      </c>
      <c r="H76" s="64">
        <f>DSUM($B$37:$Y$39,H$49,$B$49:$C76)</f>
        <v>0.10551201361066122</v>
      </c>
      <c r="I76" s="64">
        <f>DSUM($B$37:$Y$39,I$49,$B$49:$C76)</f>
        <v>0.10656018832236466</v>
      </c>
      <c r="J76" s="64">
        <f>DSUM($B$37:$Y$39,J$49,$B$49:$C76)</f>
        <v>9.6829748354263723E-2</v>
      </c>
      <c r="K76" s="64">
        <f>DSUM($B$37:$Y$39,K$49,$B$49:$C76)</f>
        <v>7.8189492746495906E-2</v>
      </c>
      <c r="L76" s="64">
        <f>DSUM($B$37:$Y$39,L$49,$B$49:$C76)</f>
        <v>6.3120448197593285E-2</v>
      </c>
      <c r="M76" s="64">
        <f>DSUM($B$37:$Y$39,M$49,$B$49:$C76)</f>
        <v>5.094260275677729E-2</v>
      </c>
      <c r="N76" s="64">
        <f>DSUM($B$37:$Y$39,N$49,$B$49:$C76)</f>
        <v>4.1105057096340922E-2</v>
      </c>
      <c r="O76" s="64">
        <f>DSUM($B$37:$Y$39,O$49,$B$49:$C76)</f>
        <v>3.3160919023338301E-2</v>
      </c>
      <c r="P76" s="64">
        <f>DSUM($B$37:$Y$39,P$49,$B$49:$C76)</f>
        <v>2.6747883511207292E-2</v>
      </c>
      <c r="Q76" s="64">
        <f>DSUM($B$37:$Y$39,Q$49,$B$49:$C76)</f>
        <v>2.1572003661818533E-2</v>
      </c>
      <c r="R76" s="64">
        <f>DSUM($B$37:$Y$39,R$49,$B$49:$C76)</f>
        <v>1.7395271658612758E-2</v>
      </c>
      <c r="S76" s="64">
        <f>DSUM($B$37:$Y$39,S$49,$B$49:$C76)</f>
        <v>1.4025378626257147E-2</v>
      </c>
      <c r="T76" s="64">
        <f>DSUM($B$37:$Y$39,T$49,$B$49:$C76)</f>
        <v>1.1306926312802387E-2</v>
      </c>
      <c r="U76" s="64">
        <f>DSUM($B$37:$Y$39,U$49,$B$49:$C76)</f>
        <v>7.7708432743759509E-5</v>
      </c>
      <c r="V76" s="64">
        <f>DSUM($B$37:$Y$39,V$49,$B$49:$C76)</f>
        <v>2.7961097858601541E-5</v>
      </c>
      <c r="W76" s="64">
        <f>DSUM($B$37:$Y$39,W$49,$B$49:$C76)</f>
        <v>9.602703734131533E-6</v>
      </c>
      <c r="X76" s="64">
        <f>DSUM($B$37:$Y$39,X$49,$B$49:$C76)</f>
        <v>3.154212407831462E-6</v>
      </c>
      <c r="Y76" s="64">
        <f>DSUM($B$37:$Y$39,Y$49,$B$49:$C76)</f>
        <v>1.1020084395852368</v>
      </c>
      <c r="Z76" s="210"/>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79">
      <c r="A77" s="25" t="s">
        <v>218</v>
      </c>
      <c r="B77" s="105" t="s">
        <v>219</v>
      </c>
      <c r="C77" s="105" t="s">
        <v>220</v>
      </c>
      <c r="D77" s="105"/>
      <c r="E77" s="64">
        <f>DSUM($B$37:$Y$39,E$49,$B$49:$C77)</f>
        <v>0.10230679894886867</v>
      </c>
      <c r="F77" s="64">
        <f>DSUM($B$37:$Y$39,F$49,$B$49:$C77)</f>
        <v>0.10337490674267159</v>
      </c>
      <c r="G77" s="64">
        <f>DSUM($B$37:$Y$39,G$49,$B$49:$C77)</f>
        <v>0.10444825030743587</v>
      </c>
      <c r="H77" s="64">
        <f>DSUM($B$37:$Y$39,H$49,$B$49:$C77)</f>
        <v>0.10551201361066122</v>
      </c>
      <c r="I77" s="64">
        <f>DSUM($B$37:$Y$39,I$49,$B$49:$C77)</f>
        <v>0.10656018832236466</v>
      </c>
      <c r="J77" s="64">
        <f>DSUM($B$37:$Y$39,J$49,$B$49:$C77)</f>
        <v>9.6829748354263723E-2</v>
      </c>
      <c r="K77" s="64">
        <f>DSUM($B$37:$Y$39,K$49,$B$49:$C77)</f>
        <v>7.8189492746495906E-2</v>
      </c>
      <c r="L77" s="64">
        <f>DSUM($B$37:$Y$39,L$49,$B$49:$C77)</f>
        <v>6.3120448197593285E-2</v>
      </c>
      <c r="M77" s="64">
        <f>DSUM($B$37:$Y$39,M$49,$B$49:$C77)</f>
        <v>5.094260275677729E-2</v>
      </c>
      <c r="N77" s="64">
        <f>DSUM($B$37:$Y$39,N$49,$B$49:$C77)</f>
        <v>4.1105057096340922E-2</v>
      </c>
      <c r="O77" s="64">
        <f>DSUM($B$37:$Y$39,O$49,$B$49:$C77)</f>
        <v>3.3160919023338301E-2</v>
      </c>
      <c r="P77" s="64">
        <f>DSUM($B$37:$Y$39,P$49,$B$49:$C77)</f>
        <v>2.6747883511207292E-2</v>
      </c>
      <c r="Q77" s="64">
        <f>DSUM($B$37:$Y$39,Q$49,$B$49:$C77)</f>
        <v>2.1572003661818533E-2</v>
      </c>
      <c r="R77" s="64">
        <f>DSUM($B$37:$Y$39,R$49,$B$49:$C77)</f>
        <v>1.7395271658612758E-2</v>
      </c>
      <c r="S77" s="64">
        <f>DSUM($B$37:$Y$39,S$49,$B$49:$C77)</f>
        <v>1.4025378626257147E-2</v>
      </c>
      <c r="T77" s="64">
        <f>DSUM($B$37:$Y$39,T$49,$B$49:$C77)</f>
        <v>1.1306926312802387E-2</v>
      </c>
      <c r="U77" s="64">
        <f>DSUM($B$37:$Y$39,U$49,$B$49:$C77)</f>
        <v>7.7708432743759509E-5</v>
      </c>
      <c r="V77" s="64">
        <f>DSUM($B$37:$Y$39,V$49,$B$49:$C77)</f>
        <v>2.7961097858601541E-5</v>
      </c>
      <c r="W77" s="64">
        <f>DSUM($B$37:$Y$39,W$49,$B$49:$C77)</f>
        <v>9.602703734131533E-6</v>
      </c>
      <c r="X77" s="64">
        <f>DSUM($B$37:$Y$39,X$49,$B$49:$C77)</f>
        <v>3.154212407831462E-6</v>
      </c>
      <c r="Y77" s="64">
        <f>DSUM($B$37:$Y$39,Y$49,$B$49:$C77)</f>
        <v>1.1020084395852368</v>
      </c>
      <c r="Z77" s="210"/>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79">
      <c r="A78" s="25" t="s">
        <v>221</v>
      </c>
      <c r="B78" s="105" t="s">
        <v>222</v>
      </c>
      <c r="C78" s="105" t="s">
        <v>223</v>
      </c>
      <c r="D78" s="105"/>
      <c r="E78" s="64">
        <f>DSUM($B$37:$Y$39,E$49,$B$49:$C78)</f>
        <v>0.10230679894886867</v>
      </c>
      <c r="F78" s="64">
        <f>DSUM($B$37:$Y$39,F$49,$B$49:$C78)</f>
        <v>0.10337490674267159</v>
      </c>
      <c r="G78" s="64">
        <f>DSUM($B$37:$Y$39,G$49,$B$49:$C78)</f>
        <v>0.10444825030743587</v>
      </c>
      <c r="H78" s="64">
        <f>DSUM($B$37:$Y$39,H$49,$B$49:$C78)</f>
        <v>0.10551201361066122</v>
      </c>
      <c r="I78" s="64">
        <f>DSUM($B$37:$Y$39,I$49,$B$49:$C78)</f>
        <v>0.10656018832236466</v>
      </c>
      <c r="J78" s="64">
        <f>DSUM($B$37:$Y$39,J$49,$B$49:$C78)</f>
        <v>9.6829748354263723E-2</v>
      </c>
      <c r="K78" s="64">
        <f>DSUM($B$37:$Y$39,K$49,$B$49:$C78)</f>
        <v>7.8189492746495906E-2</v>
      </c>
      <c r="L78" s="64">
        <f>DSUM($B$37:$Y$39,L$49,$B$49:$C78)</f>
        <v>6.3120448197593285E-2</v>
      </c>
      <c r="M78" s="64">
        <f>DSUM($B$37:$Y$39,M$49,$B$49:$C78)</f>
        <v>5.094260275677729E-2</v>
      </c>
      <c r="N78" s="64">
        <f>DSUM($B$37:$Y$39,N$49,$B$49:$C78)</f>
        <v>4.1105057096340922E-2</v>
      </c>
      <c r="O78" s="64">
        <f>DSUM($B$37:$Y$39,O$49,$B$49:$C78)</f>
        <v>3.3160919023338301E-2</v>
      </c>
      <c r="P78" s="64">
        <f>DSUM($B$37:$Y$39,P$49,$B$49:$C78)</f>
        <v>2.6747883511207292E-2</v>
      </c>
      <c r="Q78" s="64">
        <f>DSUM($B$37:$Y$39,Q$49,$B$49:$C78)</f>
        <v>2.1572003661818533E-2</v>
      </c>
      <c r="R78" s="64">
        <f>DSUM($B$37:$Y$39,R$49,$B$49:$C78)</f>
        <v>1.7395271658612758E-2</v>
      </c>
      <c r="S78" s="64">
        <f>DSUM($B$37:$Y$39,S$49,$B$49:$C78)</f>
        <v>1.4025378626257147E-2</v>
      </c>
      <c r="T78" s="64">
        <f>DSUM($B$37:$Y$39,T$49,$B$49:$C78)</f>
        <v>1.1306926312802387E-2</v>
      </c>
      <c r="U78" s="64">
        <f>DSUM($B$37:$Y$39,U$49,$B$49:$C78)</f>
        <v>7.7708432743759509E-5</v>
      </c>
      <c r="V78" s="64">
        <f>DSUM($B$37:$Y$39,V$49,$B$49:$C78)</f>
        <v>2.7961097858601541E-5</v>
      </c>
      <c r="W78" s="64">
        <f>DSUM($B$37:$Y$39,W$49,$B$49:$C78)</f>
        <v>9.602703734131533E-6</v>
      </c>
      <c r="X78" s="64">
        <f>DSUM($B$37:$Y$39,X$49,$B$49:$C78)</f>
        <v>3.154212407831462E-6</v>
      </c>
      <c r="Y78" s="64">
        <f>DSUM($B$37:$Y$39,Y$49,$B$49:$C78)</f>
        <v>1.1020084395852368</v>
      </c>
      <c r="Z78" s="210"/>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79">
      <c r="A79" s="25" t="s">
        <v>224</v>
      </c>
      <c r="B79" s="105" t="s">
        <v>225</v>
      </c>
      <c r="C79" s="105" t="s">
        <v>226</v>
      </c>
      <c r="D79" s="105"/>
      <c r="E79" s="64">
        <f>DSUM($B$37:$Y$39,E$49,$B$49:$C79)</f>
        <v>0.10230679894886867</v>
      </c>
      <c r="F79" s="64">
        <f>DSUM($B$37:$Y$39,F$49,$B$49:$C79)</f>
        <v>0.10337490674267159</v>
      </c>
      <c r="G79" s="64">
        <f>DSUM($B$37:$Y$39,G$49,$B$49:$C79)</f>
        <v>0.10444825030743587</v>
      </c>
      <c r="H79" s="64">
        <f>DSUM($B$37:$Y$39,H$49,$B$49:$C79)</f>
        <v>0.10551201361066122</v>
      </c>
      <c r="I79" s="64">
        <f>DSUM($B$37:$Y$39,I$49,$B$49:$C79)</f>
        <v>0.10656018832236466</v>
      </c>
      <c r="J79" s="64">
        <f>DSUM($B$37:$Y$39,J$49,$B$49:$C79)</f>
        <v>9.6829748354263723E-2</v>
      </c>
      <c r="K79" s="64">
        <f>DSUM($B$37:$Y$39,K$49,$B$49:$C79)</f>
        <v>7.8189492746495906E-2</v>
      </c>
      <c r="L79" s="64">
        <f>DSUM($B$37:$Y$39,L$49,$B$49:$C79)</f>
        <v>6.3120448197593285E-2</v>
      </c>
      <c r="M79" s="64">
        <f>DSUM($B$37:$Y$39,M$49,$B$49:$C79)</f>
        <v>5.094260275677729E-2</v>
      </c>
      <c r="N79" s="64">
        <f>DSUM($B$37:$Y$39,N$49,$B$49:$C79)</f>
        <v>4.1105057096340922E-2</v>
      </c>
      <c r="O79" s="64">
        <f>DSUM($B$37:$Y$39,O$49,$B$49:$C79)</f>
        <v>3.3160919023338301E-2</v>
      </c>
      <c r="P79" s="64">
        <f>DSUM($B$37:$Y$39,P$49,$B$49:$C79)</f>
        <v>2.6747883511207292E-2</v>
      </c>
      <c r="Q79" s="64">
        <f>DSUM($B$37:$Y$39,Q$49,$B$49:$C79)</f>
        <v>2.1572003661818533E-2</v>
      </c>
      <c r="R79" s="64">
        <f>DSUM($B$37:$Y$39,R$49,$B$49:$C79)</f>
        <v>1.7395271658612758E-2</v>
      </c>
      <c r="S79" s="64">
        <f>DSUM($B$37:$Y$39,S$49,$B$49:$C79)</f>
        <v>1.4025378626257147E-2</v>
      </c>
      <c r="T79" s="64">
        <f>DSUM($B$37:$Y$39,T$49,$B$49:$C79)</f>
        <v>1.1306926312802387E-2</v>
      </c>
      <c r="U79" s="64">
        <f>DSUM($B$37:$Y$39,U$49,$B$49:$C79)</f>
        <v>7.7708432743759509E-5</v>
      </c>
      <c r="V79" s="64">
        <f>DSUM($B$37:$Y$39,V$49,$B$49:$C79)</f>
        <v>2.7961097858601541E-5</v>
      </c>
      <c r="W79" s="64">
        <f>DSUM($B$37:$Y$39,W$49,$B$49:$C79)</f>
        <v>9.602703734131533E-6</v>
      </c>
      <c r="X79" s="64">
        <f>DSUM($B$37:$Y$39,X$49,$B$49:$C79)</f>
        <v>3.154212407831462E-6</v>
      </c>
      <c r="Y79" s="64">
        <f>DSUM($B$37:$Y$39,Y$49,$B$49:$C79)</f>
        <v>1.1020084395852368</v>
      </c>
      <c r="Z79" s="210"/>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79">
      <c r="A80" s="25" t="s">
        <v>227</v>
      </c>
      <c r="B80" s="105" t="s">
        <v>228</v>
      </c>
      <c r="C80" s="105" t="s">
        <v>229</v>
      </c>
      <c r="D80" s="105"/>
      <c r="E80" s="64">
        <f>DSUM($B$37:$Y$39,E$49,$B$49:$C80)</f>
        <v>0.10230679894886867</v>
      </c>
      <c r="F80" s="64">
        <f>DSUM($B$37:$Y$39,F$49,$B$49:$C80)</f>
        <v>0.10337490674267159</v>
      </c>
      <c r="G80" s="64">
        <f>DSUM($B$37:$Y$39,G$49,$B$49:$C80)</f>
        <v>0.10444825030743587</v>
      </c>
      <c r="H80" s="64">
        <f>DSUM($B$37:$Y$39,H$49,$B$49:$C80)</f>
        <v>0.10551201361066122</v>
      </c>
      <c r="I80" s="64">
        <f>DSUM($B$37:$Y$39,I$49,$B$49:$C80)</f>
        <v>0.10656018832236466</v>
      </c>
      <c r="J80" s="64">
        <f>DSUM($B$37:$Y$39,J$49,$B$49:$C80)</f>
        <v>9.6829748354263723E-2</v>
      </c>
      <c r="K80" s="64">
        <f>DSUM($B$37:$Y$39,K$49,$B$49:$C80)</f>
        <v>7.8189492746495906E-2</v>
      </c>
      <c r="L80" s="64">
        <f>DSUM($B$37:$Y$39,L$49,$B$49:$C80)</f>
        <v>6.3120448197593285E-2</v>
      </c>
      <c r="M80" s="64">
        <f>DSUM($B$37:$Y$39,M$49,$B$49:$C80)</f>
        <v>5.094260275677729E-2</v>
      </c>
      <c r="N80" s="64">
        <f>DSUM($B$37:$Y$39,N$49,$B$49:$C80)</f>
        <v>4.1105057096340922E-2</v>
      </c>
      <c r="O80" s="64">
        <f>DSUM($B$37:$Y$39,O$49,$B$49:$C80)</f>
        <v>3.3160919023338301E-2</v>
      </c>
      <c r="P80" s="64">
        <f>DSUM($B$37:$Y$39,P$49,$B$49:$C80)</f>
        <v>2.6747883511207292E-2</v>
      </c>
      <c r="Q80" s="64">
        <f>DSUM($B$37:$Y$39,Q$49,$B$49:$C80)</f>
        <v>2.1572003661818533E-2</v>
      </c>
      <c r="R80" s="64">
        <f>DSUM($B$37:$Y$39,R$49,$B$49:$C80)</f>
        <v>1.7395271658612758E-2</v>
      </c>
      <c r="S80" s="64">
        <f>DSUM($B$37:$Y$39,S$49,$B$49:$C80)</f>
        <v>1.4025378626257147E-2</v>
      </c>
      <c r="T80" s="64">
        <f>DSUM($B$37:$Y$39,T$49,$B$49:$C80)</f>
        <v>1.1306926312802387E-2</v>
      </c>
      <c r="U80" s="64">
        <f>DSUM($B$37:$Y$39,U$49,$B$49:$C80)</f>
        <v>7.7708432743759509E-5</v>
      </c>
      <c r="V80" s="64">
        <f>DSUM($B$37:$Y$39,V$49,$B$49:$C80)</f>
        <v>2.7961097858601541E-5</v>
      </c>
      <c r="W80" s="64">
        <f>DSUM($B$37:$Y$39,W$49,$B$49:$C80)</f>
        <v>9.602703734131533E-6</v>
      </c>
      <c r="X80" s="64">
        <f>DSUM($B$37:$Y$39,X$49,$B$49:$C80)</f>
        <v>3.154212407831462E-6</v>
      </c>
      <c r="Y80" s="64">
        <f>DSUM($B$37:$Y$39,Y$49,$B$49:$C80)</f>
        <v>1.1020084395852368</v>
      </c>
      <c r="Z80" s="21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81" s="25" t="s">
        <v>230</v>
      </c>
      <c r="B81" s="105" t="s">
        <v>231</v>
      </c>
      <c r="C81" s="105" t="s">
        <v>232</v>
      </c>
      <c r="D81" s="105"/>
      <c r="E81" s="64">
        <f>DSUM($B$37:$Y$39,E$49,$B$49:$C81)</f>
        <v>0.10230679894886867</v>
      </c>
      <c r="F81" s="64">
        <f>DSUM($B$37:$Y$39,F$49,$B$49:$C81)</f>
        <v>0.10337490674267159</v>
      </c>
      <c r="G81" s="64">
        <f>DSUM($B$37:$Y$39,G$49,$B$49:$C81)</f>
        <v>0.10444825030743587</v>
      </c>
      <c r="H81" s="64">
        <f>DSUM($B$37:$Y$39,H$49,$B$49:$C81)</f>
        <v>0.10551201361066122</v>
      </c>
      <c r="I81" s="64">
        <f>DSUM($B$37:$Y$39,I$49,$B$49:$C81)</f>
        <v>0.10656018832236466</v>
      </c>
      <c r="J81" s="64">
        <f>DSUM($B$37:$Y$39,J$49,$B$49:$C81)</f>
        <v>9.6829748354263723E-2</v>
      </c>
      <c r="K81" s="64">
        <f>DSUM($B$37:$Y$39,K$49,$B$49:$C81)</f>
        <v>7.8189492746495906E-2</v>
      </c>
      <c r="L81" s="64">
        <f>DSUM($B$37:$Y$39,L$49,$B$49:$C81)</f>
        <v>6.3120448197593285E-2</v>
      </c>
      <c r="M81" s="64">
        <f>DSUM($B$37:$Y$39,M$49,$B$49:$C81)</f>
        <v>5.094260275677729E-2</v>
      </c>
      <c r="N81" s="64">
        <f>DSUM($B$37:$Y$39,N$49,$B$49:$C81)</f>
        <v>4.1105057096340922E-2</v>
      </c>
      <c r="O81" s="64">
        <f>DSUM($B$37:$Y$39,O$49,$B$49:$C81)</f>
        <v>3.3160919023338301E-2</v>
      </c>
      <c r="P81" s="64">
        <f>DSUM($B$37:$Y$39,P$49,$B$49:$C81)</f>
        <v>2.6747883511207292E-2</v>
      </c>
      <c r="Q81" s="64">
        <f>DSUM($B$37:$Y$39,Q$49,$B$49:$C81)</f>
        <v>2.1572003661818533E-2</v>
      </c>
      <c r="R81" s="64">
        <f>DSUM($B$37:$Y$39,R$49,$B$49:$C81)</f>
        <v>1.7395271658612758E-2</v>
      </c>
      <c r="S81" s="64">
        <f>DSUM($B$37:$Y$39,S$49,$B$49:$C81)</f>
        <v>1.4025378626257147E-2</v>
      </c>
      <c r="T81" s="64">
        <f>DSUM($B$37:$Y$39,T$49,$B$49:$C81)</f>
        <v>1.1306926312802387E-2</v>
      </c>
      <c r="U81" s="64">
        <f>DSUM($B$37:$Y$39,U$49,$B$49:$C81)</f>
        <v>7.7708432743759509E-5</v>
      </c>
      <c r="V81" s="64">
        <f>DSUM($B$37:$Y$39,V$49,$B$49:$C81)</f>
        <v>2.7961097858601541E-5</v>
      </c>
      <c r="W81" s="64">
        <f>DSUM($B$37:$Y$39,W$49,$B$49:$C81)</f>
        <v>9.602703734131533E-6</v>
      </c>
      <c r="X81" s="64">
        <f>DSUM($B$37:$Y$39,X$49,$B$49:$C81)</f>
        <v>3.154212407831462E-6</v>
      </c>
      <c r="Y81" s="64">
        <f>DSUM($B$37:$Y$39,Y$49,$B$49:$C81)</f>
        <v>1.1020084395852368</v>
      </c>
      <c r="Z81" s="210"/>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Z82" s="210"/>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c r="Z83" s="21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c r="A84" s="209" t="s">
        <v>175</v>
      </c>
      <c r="Z84" s="210"/>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c r="C85" s="214" t="s">
        <v>336</v>
      </c>
      <c r="D85" s="66"/>
      <c r="E85" s="105">
        <f>E48</f>
        <v>2016</v>
      </c>
      <c r="F85" s="105">
        <f t="shared" ref="F85:Y85" si="19">F48</f>
        <v>2017</v>
      </c>
      <c r="G85" s="105">
        <f t="shared" si="19"/>
        <v>2018</v>
      </c>
      <c r="H85" s="105">
        <f t="shared" si="19"/>
        <v>2019</v>
      </c>
      <c r="I85" s="105">
        <f t="shared" si="19"/>
        <v>2020</v>
      </c>
      <c r="J85" s="105">
        <f t="shared" si="19"/>
        <v>2021</v>
      </c>
      <c r="K85" s="105">
        <f t="shared" si="19"/>
        <v>2022</v>
      </c>
      <c r="L85" s="105">
        <f t="shared" si="19"/>
        <v>2023</v>
      </c>
      <c r="M85" s="105">
        <f t="shared" si="19"/>
        <v>2024</v>
      </c>
      <c r="N85" s="105">
        <f t="shared" si="19"/>
        <v>2025</v>
      </c>
      <c r="O85" s="105">
        <f t="shared" si="19"/>
        <v>2026</v>
      </c>
      <c r="P85" s="105">
        <f t="shared" si="19"/>
        <v>2027</v>
      </c>
      <c r="Q85" s="105">
        <f t="shared" si="19"/>
        <v>2028</v>
      </c>
      <c r="R85" s="105">
        <f t="shared" si="19"/>
        <v>2029</v>
      </c>
      <c r="S85" s="105">
        <f t="shared" si="19"/>
        <v>2030</v>
      </c>
      <c r="T85" s="105">
        <f t="shared" si="19"/>
        <v>2031</v>
      </c>
      <c r="U85" s="105">
        <f t="shared" si="19"/>
        <v>2032</v>
      </c>
      <c r="V85" s="105">
        <f t="shared" si="19"/>
        <v>2033</v>
      </c>
      <c r="W85" s="105">
        <f t="shared" si="19"/>
        <v>2034</v>
      </c>
      <c r="X85" s="105">
        <f t="shared" si="19"/>
        <v>2035</v>
      </c>
      <c r="Y85" s="105" t="str">
        <f t="shared" si="19"/>
        <v>Max</v>
      </c>
      <c r="Z85" s="210"/>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C86" s="66">
        <f>C45</f>
        <v>0</v>
      </c>
      <c r="D86" s="66"/>
      <c r="E86" s="105" t="str">
        <f>TEXT(E85,"0000")</f>
        <v>2016</v>
      </c>
      <c r="F86" s="105" t="str">
        <f t="shared" ref="F86:Y86" si="20">TEXT(F85,"0000")</f>
        <v>2017</v>
      </c>
      <c r="G86" s="105" t="str">
        <f t="shared" si="20"/>
        <v>2018</v>
      </c>
      <c r="H86" s="105" t="str">
        <f t="shared" si="20"/>
        <v>2019</v>
      </c>
      <c r="I86" s="105" t="str">
        <f t="shared" si="20"/>
        <v>2020</v>
      </c>
      <c r="J86" s="105" t="str">
        <f t="shared" si="20"/>
        <v>2021</v>
      </c>
      <c r="K86" s="105" t="str">
        <f t="shared" si="20"/>
        <v>2022</v>
      </c>
      <c r="L86" s="105" t="str">
        <f t="shared" si="20"/>
        <v>2023</v>
      </c>
      <c r="M86" s="105" t="str">
        <f t="shared" si="20"/>
        <v>2024</v>
      </c>
      <c r="N86" s="105" t="str">
        <f t="shared" si="20"/>
        <v>2025</v>
      </c>
      <c r="O86" s="105" t="str">
        <f t="shared" si="20"/>
        <v>2026</v>
      </c>
      <c r="P86" s="105" t="str">
        <f t="shared" si="20"/>
        <v>2027</v>
      </c>
      <c r="Q86" s="105" t="str">
        <f t="shared" si="20"/>
        <v>2028</v>
      </c>
      <c r="R86" s="105" t="str">
        <f t="shared" si="20"/>
        <v>2029</v>
      </c>
      <c r="S86" s="105" t="str">
        <f t="shared" si="20"/>
        <v>2030</v>
      </c>
      <c r="T86" s="105" t="str">
        <f t="shared" si="20"/>
        <v>2031</v>
      </c>
      <c r="U86" s="105" t="str">
        <f t="shared" si="20"/>
        <v>2032</v>
      </c>
      <c r="V86" s="105" t="str">
        <f t="shared" si="20"/>
        <v>2033</v>
      </c>
      <c r="W86" s="105" t="str">
        <f t="shared" si="20"/>
        <v>2034</v>
      </c>
      <c r="X86" s="105" t="str">
        <f t="shared" si="20"/>
        <v>2035</v>
      </c>
      <c r="Y86" s="105" t="str">
        <f t="shared" si="20"/>
        <v>Max</v>
      </c>
      <c r="Z86" s="210"/>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C87" s="25" t="s">
        <v>93</v>
      </c>
      <c r="E87" s="222">
        <f t="shared" ref="E87:Y87" si="21">E50</f>
        <v>0.10230679894886867</v>
      </c>
      <c r="F87" s="222">
        <f t="shared" si="21"/>
        <v>0.10337490674267159</v>
      </c>
      <c r="G87" s="222">
        <f t="shared" si="21"/>
        <v>0.10444825030743587</v>
      </c>
      <c r="H87" s="222">
        <f t="shared" si="21"/>
        <v>0.10551201361066122</v>
      </c>
      <c r="I87" s="222">
        <f t="shared" si="21"/>
        <v>0.10656018832236466</v>
      </c>
      <c r="J87" s="222">
        <f t="shared" si="21"/>
        <v>9.6829748354263723E-2</v>
      </c>
      <c r="K87" s="222">
        <f t="shared" si="21"/>
        <v>7.8189492746495906E-2</v>
      </c>
      <c r="L87" s="222">
        <f t="shared" si="21"/>
        <v>6.3120448197593285E-2</v>
      </c>
      <c r="M87" s="222">
        <f t="shared" si="21"/>
        <v>5.094260275677729E-2</v>
      </c>
      <c r="N87" s="222">
        <f t="shared" si="21"/>
        <v>4.1105057096340922E-2</v>
      </c>
      <c r="O87" s="222">
        <f t="shared" si="21"/>
        <v>3.3160919023338301E-2</v>
      </c>
      <c r="P87" s="222">
        <f t="shared" si="21"/>
        <v>2.6747883511207292E-2</v>
      </c>
      <c r="Q87" s="222">
        <f t="shared" si="21"/>
        <v>2.1572003661818533E-2</v>
      </c>
      <c r="R87" s="222">
        <f t="shared" si="21"/>
        <v>1.7395271658612758E-2</v>
      </c>
      <c r="S87" s="222">
        <f t="shared" si="21"/>
        <v>1.4025378626257147E-2</v>
      </c>
      <c r="T87" s="222">
        <f t="shared" si="21"/>
        <v>1.1306926312802387E-2</v>
      </c>
      <c r="U87" s="222">
        <f t="shared" si="21"/>
        <v>7.7708432743759509E-5</v>
      </c>
      <c r="V87" s="222">
        <f t="shared" si="21"/>
        <v>2.7961097858601541E-5</v>
      </c>
      <c r="W87" s="222">
        <f t="shared" si="21"/>
        <v>9.602703734131533E-6</v>
      </c>
      <c r="X87" s="222">
        <f t="shared" si="21"/>
        <v>3.154212407831462E-6</v>
      </c>
      <c r="Y87" s="222">
        <f t="shared" si="21"/>
        <v>1.1020084395852368</v>
      </c>
      <c r="Z87" s="210"/>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C88" s="25" t="s">
        <v>94</v>
      </c>
      <c r="E88" s="222">
        <f t="shared" ref="E88:Y100" si="22">E51-E50</f>
        <v>0</v>
      </c>
      <c r="F88" s="222">
        <f t="shared" si="22"/>
        <v>0</v>
      </c>
      <c r="G88" s="222">
        <f t="shared" si="22"/>
        <v>0</v>
      </c>
      <c r="H88" s="222">
        <f t="shared" si="22"/>
        <v>0</v>
      </c>
      <c r="I88" s="222">
        <f t="shared" si="22"/>
        <v>0</v>
      </c>
      <c r="J88" s="222">
        <f t="shared" si="22"/>
        <v>0</v>
      </c>
      <c r="K88" s="222">
        <f t="shared" si="22"/>
        <v>0</v>
      </c>
      <c r="L88" s="222">
        <f t="shared" si="22"/>
        <v>0</v>
      </c>
      <c r="M88" s="222">
        <f t="shared" si="22"/>
        <v>0</v>
      </c>
      <c r="N88" s="222">
        <f t="shared" si="22"/>
        <v>0</v>
      </c>
      <c r="O88" s="222">
        <f t="shared" si="22"/>
        <v>0</v>
      </c>
      <c r="P88" s="222">
        <f t="shared" si="22"/>
        <v>0</v>
      </c>
      <c r="Q88" s="222">
        <f t="shared" si="22"/>
        <v>0</v>
      </c>
      <c r="R88" s="222">
        <f t="shared" si="22"/>
        <v>0</v>
      </c>
      <c r="S88" s="222">
        <f t="shared" si="22"/>
        <v>0</v>
      </c>
      <c r="T88" s="222">
        <f t="shared" si="22"/>
        <v>0</v>
      </c>
      <c r="U88" s="222">
        <f t="shared" si="22"/>
        <v>0</v>
      </c>
      <c r="V88" s="222">
        <f t="shared" si="22"/>
        <v>0</v>
      </c>
      <c r="W88" s="222">
        <f t="shared" si="22"/>
        <v>0</v>
      </c>
      <c r="X88" s="222">
        <f t="shared" si="22"/>
        <v>0</v>
      </c>
      <c r="Y88" s="222">
        <f t="shared" si="22"/>
        <v>0</v>
      </c>
      <c r="Z88" s="210"/>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C89" s="25" t="s">
        <v>95</v>
      </c>
      <c r="E89" s="222">
        <f t="shared" si="22"/>
        <v>0</v>
      </c>
      <c r="F89" s="222">
        <f t="shared" si="22"/>
        <v>0</v>
      </c>
      <c r="G89" s="222">
        <f t="shared" si="22"/>
        <v>0</v>
      </c>
      <c r="H89" s="222">
        <f t="shared" si="22"/>
        <v>0</v>
      </c>
      <c r="I89" s="222">
        <f t="shared" si="22"/>
        <v>0</v>
      </c>
      <c r="J89" s="222">
        <f t="shared" si="22"/>
        <v>0</v>
      </c>
      <c r="K89" s="222">
        <f t="shared" si="22"/>
        <v>0</v>
      </c>
      <c r="L89" s="222">
        <f t="shared" si="22"/>
        <v>0</v>
      </c>
      <c r="M89" s="222">
        <f t="shared" si="22"/>
        <v>0</v>
      </c>
      <c r="N89" s="222">
        <f t="shared" si="22"/>
        <v>0</v>
      </c>
      <c r="O89" s="222">
        <f t="shared" si="22"/>
        <v>0</v>
      </c>
      <c r="P89" s="222">
        <f t="shared" si="22"/>
        <v>0</v>
      </c>
      <c r="Q89" s="222">
        <f t="shared" si="22"/>
        <v>0</v>
      </c>
      <c r="R89" s="222">
        <f t="shared" si="22"/>
        <v>0</v>
      </c>
      <c r="S89" s="222">
        <f t="shared" si="22"/>
        <v>0</v>
      </c>
      <c r="T89" s="222">
        <f t="shared" si="22"/>
        <v>0</v>
      </c>
      <c r="U89" s="222">
        <f t="shared" si="22"/>
        <v>0</v>
      </c>
      <c r="V89" s="222">
        <f t="shared" si="22"/>
        <v>0</v>
      </c>
      <c r="W89" s="222">
        <f t="shared" si="22"/>
        <v>0</v>
      </c>
      <c r="X89" s="222">
        <f t="shared" si="22"/>
        <v>0</v>
      </c>
      <c r="Y89" s="222">
        <f t="shared" si="22"/>
        <v>0</v>
      </c>
      <c r="Z89" s="210"/>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C90" s="25" t="s">
        <v>96</v>
      </c>
      <c r="E90" s="222">
        <f t="shared" si="22"/>
        <v>0</v>
      </c>
      <c r="F90" s="222">
        <f t="shared" si="22"/>
        <v>0</v>
      </c>
      <c r="G90" s="222">
        <f t="shared" si="22"/>
        <v>0</v>
      </c>
      <c r="H90" s="222">
        <f t="shared" si="22"/>
        <v>0</v>
      </c>
      <c r="I90" s="222">
        <f t="shared" si="22"/>
        <v>0</v>
      </c>
      <c r="J90" s="222">
        <f t="shared" si="22"/>
        <v>0</v>
      </c>
      <c r="K90" s="222">
        <f t="shared" si="22"/>
        <v>0</v>
      </c>
      <c r="L90" s="222">
        <f t="shared" si="22"/>
        <v>0</v>
      </c>
      <c r="M90" s="222">
        <f t="shared" si="22"/>
        <v>0</v>
      </c>
      <c r="N90" s="222">
        <f t="shared" si="22"/>
        <v>0</v>
      </c>
      <c r="O90" s="222">
        <f t="shared" si="22"/>
        <v>0</v>
      </c>
      <c r="P90" s="222">
        <f t="shared" si="22"/>
        <v>0</v>
      </c>
      <c r="Q90" s="222">
        <f t="shared" si="22"/>
        <v>0</v>
      </c>
      <c r="R90" s="222">
        <f t="shared" si="22"/>
        <v>0</v>
      </c>
      <c r="S90" s="222">
        <f t="shared" si="22"/>
        <v>0</v>
      </c>
      <c r="T90" s="222">
        <f t="shared" si="22"/>
        <v>0</v>
      </c>
      <c r="U90" s="222">
        <f t="shared" si="22"/>
        <v>0</v>
      </c>
      <c r="V90" s="222">
        <f t="shared" si="22"/>
        <v>0</v>
      </c>
      <c r="W90" s="222">
        <f t="shared" si="22"/>
        <v>0</v>
      </c>
      <c r="X90" s="222">
        <f t="shared" si="22"/>
        <v>0</v>
      </c>
      <c r="Y90" s="222">
        <f t="shared" si="22"/>
        <v>0</v>
      </c>
      <c r="Z90" s="21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C91" s="25" t="s">
        <v>97</v>
      </c>
      <c r="E91" s="222">
        <f t="shared" si="22"/>
        <v>0</v>
      </c>
      <c r="F91" s="222">
        <f t="shared" si="22"/>
        <v>0</v>
      </c>
      <c r="G91" s="222">
        <f t="shared" si="22"/>
        <v>0</v>
      </c>
      <c r="H91" s="222">
        <f t="shared" si="22"/>
        <v>0</v>
      </c>
      <c r="I91" s="222">
        <f t="shared" si="22"/>
        <v>0</v>
      </c>
      <c r="J91" s="222">
        <f t="shared" si="22"/>
        <v>0</v>
      </c>
      <c r="K91" s="222">
        <f t="shared" si="22"/>
        <v>0</v>
      </c>
      <c r="L91" s="222">
        <f t="shared" si="22"/>
        <v>0</v>
      </c>
      <c r="M91" s="222">
        <f t="shared" si="22"/>
        <v>0</v>
      </c>
      <c r="N91" s="222">
        <f t="shared" si="22"/>
        <v>0</v>
      </c>
      <c r="O91" s="222">
        <f t="shared" si="22"/>
        <v>0</v>
      </c>
      <c r="P91" s="222">
        <f t="shared" si="22"/>
        <v>0</v>
      </c>
      <c r="Q91" s="222">
        <f t="shared" si="22"/>
        <v>0</v>
      </c>
      <c r="R91" s="222">
        <f t="shared" si="22"/>
        <v>0</v>
      </c>
      <c r="S91" s="222">
        <f t="shared" si="22"/>
        <v>0</v>
      </c>
      <c r="T91" s="222">
        <f t="shared" si="22"/>
        <v>0</v>
      </c>
      <c r="U91" s="222">
        <f t="shared" si="22"/>
        <v>0</v>
      </c>
      <c r="V91" s="222">
        <f t="shared" si="22"/>
        <v>0</v>
      </c>
      <c r="W91" s="222">
        <f t="shared" si="22"/>
        <v>0</v>
      </c>
      <c r="X91" s="222">
        <f t="shared" si="22"/>
        <v>0</v>
      </c>
      <c r="Y91" s="222">
        <f t="shared" si="22"/>
        <v>0</v>
      </c>
      <c r="Z91" s="210"/>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C92" s="25" t="s">
        <v>98</v>
      </c>
      <c r="E92" s="222">
        <f t="shared" si="22"/>
        <v>0</v>
      </c>
      <c r="F92" s="222">
        <f t="shared" si="22"/>
        <v>0</v>
      </c>
      <c r="G92" s="222">
        <f t="shared" si="22"/>
        <v>0</v>
      </c>
      <c r="H92" s="222">
        <f t="shared" si="22"/>
        <v>0</v>
      </c>
      <c r="I92" s="222">
        <f t="shared" si="22"/>
        <v>0</v>
      </c>
      <c r="J92" s="222">
        <f t="shared" si="22"/>
        <v>0</v>
      </c>
      <c r="K92" s="222">
        <f t="shared" si="22"/>
        <v>0</v>
      </c>
      <c r="L92" s="222">
        <f t="shared" si="22"/>
        <v>0</v>
      </c>
      <c r="M92" s="222">
        <f t="shared" si="22"/>
        <v>0</v>
      </c>
      <c r="N92" s="222">
        <f t="shared" si="22"/>
        <v>0</v>
      </c>
      <c r="O92" s="222">
        <f t="shared" si="22"/>
        <v>0</v>
      </c>
      <c r="P92" s="222">
        <f t="shared" si="22"/>
        <v>0</v>
      </c>
      <c r="Q92" s="222">
        <f t="shared" si="22"/>
        <v>0</v>
      </c>
      <c r="R92" s="222">
        <f t="shared" si="22"/>
        <v>0</v>
      </c>
      <c r="S92" s="222">
        <f t="shared" si="22"/>
        <v>0</v>
      </c>
      <c r="T92" s="222">
        <f t="shared" si="22"/>
        <v>0</v>
      </c>
      <c r="U92" s="222">
        <f t="shared" si="22"/>
        <v>0</v>
      </c>
      <c r="V92" s="222">
        <f t="shared" si="22"/>
        <v>0</v>
      </c>
      <c r="W92" s="222">
        <f t="shared" si="22"/>
        <v>0</v>
      </c>
      <c r="X92" s="222">
        <f t="shared" si="22"/>
        <v>0</v>
      </c>
      <c r="Y92" s="222">
        <f t="shared" si="22"/>
        <v>0</v>
      </c>
      <c r="Z92" s="210"/>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C93" s="25" t="s">
        <v>99</v>
      </c>
      <c r="E93" s="222">
        <f t="shared" si="22"/>
        <v>0</v>
      </c>
      <c r="F93" s="222">
        <f t="shared" si="22"/>
        <v>0</v>
      </c>
      <c r="G93" s="222">
        <f t="shared" si="22"/>
        <v>0</v>
      </c>
      <c r="H93" s="222">
        <f t="shared" si="22"/>
        <v>0</v>
      </c>
      <c r="I93" s="222">
        <f t="shared" si="22"/>
        <v>0</v>
      </c>
      <c r="J93" s="222">
        <f t="shared" si="22"/>
        <v>0</v>
      </c>
      <c r="K93" s="222">
        <f t="shared" si="22"/>
        <v>0</v>
      </c>
      <c r="L93" s="222">
        <f t="shared" si="22"/>
        <v>0</v>
      </c>
      <c r="M93" s="222">
        <f t="shared" si="22"/>
        <v>0</v>
      </c>
      <c r="N93" s="222">
        <f t="shared" si="22"/>
        <v>0</v>
      </c>
      <c r="O93" s="222">
        <f t="shared" si="22"/>
        <v>0</v>
      </c>
      <c r="P93" s="222">
        <f t="shared" si="22"/>
        <v>0</v>
      </c>
      <c r="Q93" s="222">
        <f t="shared" si="22"/>
        <v>0</v>
      </c>
      <c r="R93" s="222">
        <f t="shared" si="22"/>
        <v>0</v>
      </c>
      <c r="S93" s="222">
        <f t="shared" si="22"/>
        <v>0</v>
      </c>
      <c r="T93" s="222">
        <f t="shared" si="22"/>
        <v>0</v>
      </c>
      <c r="U93" s="222">
        <f t="shared" si="22"/>
        <v>0</v>
      </c>
      <c r="V93" s="222">
        <f t="shared" si="22"/>
        <v>0</v>
      </c>
      <c r="W93" s="222">
        <f t="shared" si="22"/>
        <v>0</v>
      </c>
      <c r="X93" s="222">
        <f t="shared" si="22"/>
        <v>0</v>
      </c>
      <c r="Y93" s="222">
        <f t="shared" si="22"/>
        <v>0</v>
      </c>
      <c r="Z93" s="210"/>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C94" s="25" t="s">
        <v>100</v>
      </c>
      <c r="E94" s="222">
        <f t="shared" si="22"/>
        <v>0</v>
      </c>
      <c r="F94" s="222">
        <f t="shared" si="22"/>
        <v>0</v>
      </c>
      <c r="G94" s="222">
        <f t="shared" si="22"/>
        <v>0</v>
      </c>
      <c r="H94" s="222">
        <f t="shared" si="22"/>
        <v>0</v>
      </c>
      <c r="I94" s="222">
        <f t="shared" si="22"/>
        <v>0</v>
      </c>
      <c r="J94" s="222">
        <f t="shared" si="22"/>
        <v>0</v>
      </c>
      <c r="K94" s="222">
        <f t="shared" si="22"/>
        <v>0</v>
      </c>
      <c r="L94" s="222">
        <f t="shared" si="22"/>
        <v>0</v>
      </c>
      <c r="M94" s="222">
        <f t="shared" si="22"/>
        <v>0</v>
      </c>
      <c r="N94" s="222">
        <f t="shared" si="22"/>
        <v>0</v>
      </c>
      <c r="O94" s="222">
        <f t="shared" si="22"/>
        <v>0</v>
      </c>
      <c r="P94" s="222">
        <f t="shared" si="22"/>
        <v>0</v>
      </c>
      <c r="Q94" s="222">
        <f t="shared" si="22"/>
        <v>0</v>
      </c>
      <c r="R94" s="222">
        <f t="shared" si="22"/>
        <v>0</v>
      </c>
      <c r="S94" s="222">
        <f t="shared" si="22"/>
        <v>0</v>
      </c>
      <c r="T94" s="222">
        <f t="shared" si="22"/>
        <v>0</v>
      </c>
      <c r="U94" s="222">
        <f t="shared" si="22"/>
        <v>0</v>
      </c>
      <c r="V94" s="222">
        <f t="shared" si="22"/>
        <v>0</v>
      </c>
      <c r="W94" s="222">
        <f t="shared" si="22"/>
        <v>0</v>
      </c>
      <c r="X94" s="222">
        <f t="shared" si="22"/>
        <v>0</v>
      </c>
      <c r="Y94" s="222">
        <f t="shared" si="22"/>
        <v>0</v>
      </c>
      <c r="Z94" s="210"/>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C95" s="25" t="s">
        <v>101</v>
      </c>
      <c r="E95" s="222">
        <f t="shared" si="22"/>
        <v>0</v>
      </c>
      <c r="F95" s="222">
        <f t="shared" si="22"/>
        <v>0</v>
      </c>
      <c r="G95" s="222">
        <f t="shared" si="22"/>
        <v>0</v>
      </c>
      <c r="H95" s="222">
        <f t="shared" si="22"/>
        <v>0</v>
      </c>
      <c r="I95" s="222">
        <f t="shared" si="22"/>
        <v>0</v>
      </c>
      <c r="J95" s="222">
        <f t="shared" si="22"/>
        <v>0</v>
      </c>
      <c r="K95" s="222">
        <f t="shared" si="22"/>
        <v>0</v>
      </c>
      <c r="L95" s="222">
        <f t="shared" si="22"/>
        <v>0</v>
      </c>
      <c r="M95" s="222">
        <f t="shared" si="22"/>
        <v>0</v>
      </c>
      <c r="N95" s="222">
        <f t="shared" si="22"/>
        <v>0</v>
      </c>
      <c r="O95" s="222">
        <f t="shared" si="22"/>
        <v>0</v>
      </c>
      <c r="P95" s="222">
        <f t="shared" si="22"/>
        <v>0</v>
      </c>
      <c r="Q95" s="222">
        <f t="shared" si="22"/>
        <v>0</v>
      </c>
      <c r="R95" s="222">
        <f t="shared" si="22"/>
        <v>0</v>
      </c>
      <c r="S95" s="222">
        <f t="shared" si="22"/>
        <v>0</v>
      </c>
      <c r="T95" s="222">
        <f t="shared" si="22"/>
        <v>0</v>
      </c>
      <c r="U95" s="222">
        <f t="shared" si="22"/>
        <v>0</v>
      </c>
      <c r="V95" s="222">
        <f t="shared" si="22"/>
        <v>0</v>
      </c>
      <c r="W95" s="222">
        <f t="shared" si="22"/>
        <v>0</v>
      </c>
      <c r="X95" s="222">
        <f t="shared" si="22"/>
        <v>0</v>
      </c>
      <c r="Y95" s="222">
        <f t="shared" si="22"/>
        <v>0</v>
      </c>
      <c r="Z95" s="210"/>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C96" s="25" t="s">
        <v>102</v>
      </c>
      <c r="E96" s="222">
        <f t="shared" si="22"/>
        <v>0</v>
      </c>
      <c r="F96" s="222">
        <f t="shared" si="22"/>
        <v>0</v>
      </c>
      <c r="G96" s="222">
        <f t="shared" si="22"/>
        <v>0</v>
      </c>
      <c r="H96" s="222">
        <f t="shared" si="22"/>
        <v>0</v>
      </c>
      <c r="I96" s="222">
        <f t="shared" si="22"/>
        <v>0</v>
      </c>
      <c r="J96" s="222">
        <f t="shared" si="22"/>
        <v>0</v>
      </c>
      <c r="K96" s="222">
        <f t="shared" si="22"/>
        <v>0</v>
      </c>
      <c r="L96" s="222">
        <f t="shared" si="22"/>
        <v>0</v>
      </c>
      <c r="M96" s="222">
        <f t="shared" si="22"/>
        <v>0</v>
      </c>
      <c r="N96" s="222">
        <f t="shared" si="22"/>
        <v>0</v>
      </c>
      <c r="O96" s="222">
        <f t="shared" si="22"/>
        <v>0</v>
      </c>
      <c r="P96" s="222">
        <f t="shared" si="22"/>
        <v>0</v>
      </c>
      <c r="Q96" s="222">
        <f t="shared" si="22"/>
        <v>0</v>
      </c>
      <c r="R96" s="222">
        <f t="shared" si="22"/>
        <v>0</v>
      </c>
      <c r="S96" s="222">
        <f t="shared" si="22"/>
        <v>0</v>
      </c>
      <c r="T96" s="222">
        <f t="shared" si="22"/>
        <v>0</v>
      </c>
      <c r="U96" s="222">
        <f t="shared" si="22"/>
        <v>0</v>
      </c>
      <c r="V96" s="222">
        <f t="shared" si="22"/>
        <v>0</v>
      </c>
      <c r="W96" s="222">
        <f t="shared" si="22"/>
        <v>0</v>
      </c>
      <c r="X96" s="222">
        <f t="shared" si="22"/>
        <v>0</v>
      </c>
      <c r="Y96" s="222">
        <f t="shared" si="22"/>
        <v>0</v>
      </c>
      <c r="Z96" s="210"/>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3:79">
      <c r="C97" s="25" t="s">
        <v>103</v>
      </c>
      <c r="E97" s="222">
        <f t="shared" si="22"/>
        <v>0</v>
      </c>
      <c r="F97" s="222">
        <f t="shared" si="22"/>
        <v>0</v>
      </c>
      <c r="G97" s="222">
        <f t="shared" si="22"/>
        <v>0</v>
      </c>
      <c r="H97" s="222">
        <f t="shared" si="22"/>
        <v>0</v>
      </c>
      <c r="I97" s="222">
        <f t="shared" si="22"/>
        <v>0</v>
      </c>
      <c r="J97" s="222">
        <f t="shared" si="22"/>
        <v>0</v>
      </c>
      <c r="K97" s="222">
        <f t="shared" si="22"/>
        <v>0</v>
      </c>
      <c r="L97" s="222">
        <f t="shared" si="22"/>
        <v>0</v>
      </c>
      <c r="M97" s="222">
        <f t="shared" si="22"/>
        <v>0</v>
      </c>
      <c r="N97" s="222">
        <f t="shared" si="22"/>
        <v>0</v>
      </c>
      <c r="O97" s="222">
        <f t="shared" si="22"/>
        <v>0</v>
      </c>
      <c r="P97" s="222">
        <f t="shared" si="22"/>
        <v>0</v>
      </c>
      <c r="Q97" s="222">
        <f t="shared" si="22"/>
        <v>0</v>
      </c>
      <c r="R97" s="222">
        <f t="shared" si="22"/>
        <v>0</v>
      </c>
      <c r="S97" s="222">
        <f t="shared" si="22"/>
        <v>0</v>
      </c>
      <c r="T97" s="222">
        <f t="shared" si="22"/>
        <v>0</v>
      </c>
      <c r="U97" s="222">
        <f t="shared" si="22"/>
        <v>0</v>
      </c>
      <c r="V97" s="222">
        <f t="shared" si="22"/>
        <v>0</v>
      </c>
      <c r="W97" s="222">
        <f t="shared" si="22"/>
        <v>0</v>
      </c>
      <c r="X97" s="222">
        <f t="shared" si="22"/>
        <v>0</v>
      </c>
      <c r="Y97" s="222">
        <f t="shared" si="22"/>
        <v>0</v>
      </c>
      <c r="Z97" s="210"/>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3:79">
      <c r="C98" s="25" t="s">
        <v>104</v>
      </c>
      <c r="E98" s="222">
        <f t="shared" si="22"/>
        <v>0</v>
      </c>
      <c r="F98" s="222">
        <f t="shared" si="22"/>
        <v>0</v>
      </c>
      <c r="G98" s="222">
        <f t="shared" si="22"/>
        <v>0</v>
      </c>
      <c r="H98" s="222">
        <f t="shared" si="22"/>
        <v>0</v>
      </c>
      <c r="I98" s="222">
        <f t="shared" si="22"/>
        <v>0</v>
      </c>
      <c r="J98" s="222">
        <f t="shared" si="22"/>
        <v>0</v>
      </c>
      <c r="K98" s="222">
        <f t="shared" si="22"/>
        <v>0</v>
      </c>
      <c r="L98" s="222">
        <f t="shared" si="22"/>
        <v>0</v>
      </c>
      <c r="M98" s="222">
        <f t="shared" si="22"/>
        <v>0</v>
      </c>
      <c r="N98" s="222">
        <f t="shared" si="22"/>
        <v>0</v>
      </c>
      <c r="O98" s="222">
        <f t="shared" si="22"/>
        <v>0</v>
      </c>
      <c r="P98" s="222">
        <f t="shared" si="22"/>
        <v>0</v>
      </c>
      <c r="Q98" s="222">
        <f t="shared" si="22"/>
        <v>0</v>
      </c>
      <c r="R98" s="222">
        <f t="shared" si="22"/>
        <v>0</v>
      </c>
      <c r="S98" s="222">
        <f t="shared" si="22"/>
        <v>0</v>
      </c>
      <c r="T98" s="222">
        <f t="shared" si="22"/>
        <v>0</v>
      </c>
      <c r="U98" s="222">
        <f t="shared" si="22"/>
        <v>0</v>
      </c>
      <c r="V98" s="222">
        <f t="shared" si="22"/>
        <v>0</v>
      </c>
      <c r="W98" s="222">
        <f t="shared" si="22"/>
        <v>0</v>
      </c>
      <c r="X98" s="222">
        <f t="shared" si="22"/>
        <v>0</v>
      </c>
      <c r="Y98" s="222">
        <f t="shared" si="22"/>
        <v>0</v>
      </c>
      <c r="Z98" s="210"/>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3:79">
      <c r="C99" s="25" t="s">
        <v>105</v>
      </c>
      <c r="E99" s="222">
        <f t="shared" si="22"/>
        <v>0</v>
      </c>
      <c r="F99" s="222">
        <f t="shared" si="22"/>
        <v>0</v>
      </c>
      <c r="G99" s="222">
        <f t="shared" si="22"/>
        <v>0</v>
      </c>
      <c r="H99" s="222">
        <f t="shared" si="22"/>
        <v>0</v>
      </c>
      <c r="I99" s="222">
        <f t="shared" si="22"/>
        <v>0</v>
      </c>
      <c r="J99" s="222">
        <f t="shared" si="22"/>
        <v>0</v>
      </c>
      <c r="K99" s="222">
        <f t="shared" si="22"/>
        <v>0</v>
      </c>
      <c r="L99" s="222">
        <f t="shared" si="22"/>
        <v>0</v>
      </c>
      <c r="M99" s="222">
        <f t="shared" si="22"/>
        <v>0</v>
      </c>
      <c r="N99" s="222">
        <f t="shared" si="22"/>
        <v>0</v>
      </c>
      <c r="O99" s="222">
        <f t="shared" si="22"/>
        <v>0</v>
      </c>
      <c r="P99" s="222">
        <f t="shared" si="22"/>
        <v>0</v>
      </c>
      <c r="Q99" s="222">
        <f t="shared" si="22"/>
        <v>0</v>
      </c>
      <c r="R99" s="222">
        <f t="shared" si="22"/>
        <v>0</v>
      </c>
      <c r="S99" s="222">
        <f t="shared" si="22"/>
        <v>0</v>
      </c>
      <c r="T99" s="222">
        <f t="shared" si="22"/>
        <v>0</v>
      </c>
      <c r="U99" s="222">
        <f t="shared" si="22"/>
        <v>0</v>
      </c>
      <c r="V99" s="222">
        <f t="shared" si="22"/>
        <v>0</v>
      </c>
      <c r="W99" s="222">
        <f t="shared" si="22"/>
        <v>0</v>
      </c>
      <c r="X99" s="222">
        <f t="shared" si="22"/>
        <v>0</v>
      </c>
      <c r="Y99" s="222">
        <f t="shared" si="22"/>
        <v>0</v>
      </c>
      <c r="Z99" s="210"/>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3:79">
      <c r="C100" s="25" t="s">
        <v>106</v>
      </c>
      <c r="E100" s="222">
        <f t="shared" si="22"/>
        <v>0</v>
      </c>
      <c r="F100" s="222">
        <f t="shared" si="22"/>
        <v>0</v>
      </c>
      <c r="G100" s="222">
        <f t="shared" si="22"/>
        <v>0</v>
      </c>
      <c r="H100" s="222">
        <f t="shared" ref="H100:Y100" si="23">H63-H62</f>
        <v>0</v>
      </c>
      <c r="I100" s="222">
        <f t="shared" si="23"/>
        <v>0</v>
      </c>
      <c r="J100" s="222">
        <f t="shared" si="23"/>
        <v>0</v>
      </c>
      <c r="K100" s="222">
        <f t="shared" si="23"/>
        <v>0</v>
      </c>
      <c r="L100" s="222">
        <f t="shared" si="23"/>
        <v>0</v>
      </c>
      <c r="M100" s="222">
        <f t="shared" si="23"/>
        <v>0</v>
      </c>
      <c r="N100" s="222">
        <f t="shared" si="23"/>
        <v>0</v>
      </c>
      <c r="O100" s="222">
        <f t="shared" si="23"/>
        <v>0</v>
      </c>
      <c r="P100" s="222">
        <f t="shared" si="23"/>
        <v>0</v>
      </c>
      <c r="Q100" s="222">
        <f t="shared" si="23"/>
        <v>0</v>
      </c>
      <c r="R100" s="222">
        <f t="shared" si="23"/>
        <v>0</v>
      </c>
      <c r="S100" s="222">
        <f t="shared" si="23"/>
        <v>0</v>
      </c>
      <c r="T100" s="222">
        <f t="shared" si="23"/>
        <v>0</v>
      </c>
      <c r="U100" s="222">
        <f t="shared" si="23"/>
        <v>0</v>
      </c>
      <c r="V100" s="222">
        <f t="shared" si="23"/>
        <v>0</v>
      </c>
      <c r="W100" s="222">
        <f t="shared" si="23"/>
        <v>0</v>
      </c>
      <c r="X100" s="222">
        <f t="shared" si="23"/>
        <v>0</v>
      </c>
      <c r="Y100" s="222">
        <f t="shared" si="23"/>
        <v>0</v>
      </c>
      <c r="Z100" s="21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3:79">
      <c r="C101" s="25" t="s">
        <v>107</v>
      </c>
      <c r="E101" s="222">
        <f t="shared" ref="E101:Y113" si="24">E64-E63</f>
        <v>0</v>
      </c>
      <c r="F101" s="222">
        <f t="shared" si="24"/>
        <v>0</v>
      </c>
      <c r="G101" s="222">
        <f t="shared" si="24"/>
        <v>0</v>
      </c>
      <c r="H101" s="222">
        <f t="shared" si="24"/>
        <v>0</v>
      </c>
      <c r="I101" s="222">
        <f t="shared" si="24"/>
        <v>0</v>
      </c>
      <c r="J101" s="222">
        <f t="shared" si="24"/>
        <v>0</v>
      </c>
      <c r="K101" s="222">
        <f t="shared" si="24"/>
        <v>0</v>
      </c>
      <c r="L101" s="222">
        <f t="shared" si="24"/>
        <v>0</v>
      </c>
      <c r="M101" s="222">
        <f t="shared" si="24"/>
        <v>0</v>
      </c>
      <c r="N101" s="222">
        <f t="shared" si="24"/>
        <v>0</v>
      </c>
      <c r="O101" s="222">
        <f t="shared" si="24"/>
        <v>0</v>
      </c>
      <c r="P101" s="222">
        <f t="shared" si="24"/>
        <v>0</v>
      </c>
      <c r="Q101" s="222">
        <f t="shared" si="24"/>
        <v>0</v>
      </c>
      <c r="R101" s="222">
        <f t="shared" si="24"/>
        <v>0</v>
      </c>
      <c r="S101" s="222">
        <f t="shared" si="24"/>
        <v>0</v>
      </c>
      <c r="T101" s="222">
        <f t="shared" si="24"/>
        <v>0</v>
      </c>
      <c r="U101" s="222">
        <f t="shared" si="24"/>
        <v>0</v>
      </c>
      <c r="V101" s="222">
        <f t="shared" si="24"/>
        <v>0</v>
      </c>
      <c r="W101" s="222">
        <f t="shared" si="24"/>
        <v>0</v>
      </c>
      <c r="X101" s="222">
        <f t="shared" si="24"/>
        <v>0</v>
      </c>
      <c r="Y101" s="222">
        <f t="shared" si="24"/>
        <v>0</v>
      </c>
      <c r="Z101" s="210"/>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3:79">
      <c r="C102" s="25" t="s">
        <v>108</v>
      </c>
      <c r="E102" s="222">
        <f t="shared" si="24"/>
        <v>0</v>
      </c>
      <c r="F102" s="222">
        <f t="shared" si="24"/>
        <v>0</v>
      </c>
      <c r="G102" s="222">
        <f t="shared" si="24"/>
        <v>0</v>
      </c>
      <c r="H102" s="222">
        <f t="shared" si="24"/>
        <v>0</v>
      </c>
      <c r="I102" s="222">
        <f t="shared" si="24"/>
        <v>0</v>
      </c>
      <c r="J102" s="222">
        <f t="shared" si="24"/>
        <v>0</v>
      </c>
      <c r="K102" s="222">
        <f t="shared" si="24"/>
        <v>0</v>
      </c>
      <c r="L102" s="222">
        <f t="shared" si="24"/>
        <v>0</v>
      </c>
      <c r="M102" s="222">
        <f t="shared" si="24"/>
        <v>0</v>
      </c>
      <c r="N102" s="222">
        <f t="shared" si="24"/>
        <v>0</v>
      </c>
      <c r="O102" s="222">
        <f t="shared" si="24"/>
        <v>0</v>
      </c>
      <c r="P102" s="222">
        <f t="shared" si="24"/>
        <v>0</v>
      </c>
      <c r="Q102" s="222">
        <f t="shared" si="24"/>
        <v>0</v>
      </c>
      <c r="R102" s="222">
        <f t="shared" si="24"/>
        <v>0</v>
      </c>
      <c r="S102" s="222">
        <f t="shared" si="24"/>
        <v>0</v>
      </c>
      <c r="T102" s="222">
        <f t="shared" si="24"/>
        <v>0</v>
      </c>
      <c r="U102" s="222">
        <f t="shared" si="24"/>
        <v>0</v>
      </c>
      <c r="V102" s="222">
        <f t="shared" si="24"/>
        <v>0</v>
      </c>
      <c r="W102" s="222">
        <f t="shared" si="24"/>
        <v>0</v>
      </c>
      <c r="X102" s="222">
        <f t="shared" si="24"/>
        <v>0</v>
      </c>
      <c r="Y102" s="222">
        <f t="shared" si="24"/>
        <v>0</v>
      </c>
      <c r="Z102" s="210"/>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3:79">
      <c r="C103" s="25" t="s">
        <v>109</v>
      </c>
      <c r="E103" s="222">
        <f t="shared" si="24"/>
        <v>0</v>
      </c>
      <c r="F103" s="222">
        <f t="shared" si="24"/>
        <v>0</v>
      </c>
      <c r="G103" s="222">
        <f t="shared" si="24"/>
        <v>0</v>
      </c>
      <c r="H103" s="222">
        <f t="shared" si="24"/>
        <v>0</v>
      </c>
      <c r="I103" s="222">
        <f t="shared" si="24"/>
        <v>0</v>
      </c>
      <c r="J103" s="222">
        <f t="shared" si="24"/>
        <v>0</v>
      </c>
      <c r="K103" s="222">
        <f t="shared" si="24"/>
        <v>0</v>
      </c>
      <c r="L103" s="222">
        <f t="shared" si="24"/>
        <v>0</v>
      </c>
      <c r="M103" s="222">
        <f t="shared" si="24"/>
        <v>0</v>
      </c>
      <c r="N103" s="222">
        <f t="shared" si="24"/>
        <v>0</v>
      </c>
      <c r="O103" s="222">
        <f t="shared" si="24"/>
        <v>0</v>
      </c>
      <c r="P103" s="222">
        <f t="shared" si="24"/>
        <v>0</v>
      </c>
      <c r="Q103" s="222">
        <f t="shared" si="24"/>
        <v>0</v>
      </c>
      <c r="R103" s="222">
        <f t="shared" si="24"/>
        <v>0</v>
      </c>
      <c r="S103" s="222">
        <f t="shared" si="24"/>
        <v>0</v>
      </c>
      <c r="T103" s="222">
        <f t="shared" si="24"/>
        <v>0</v>
      </c>
      <c r="U103" s="222">
        <f t="shared" si="24"/>
        <v>0</v>
      </c>
      <c r="V103" s="222">
        <f t="shared" si="24"/>
        <v>0</v>
      </c>
      <c r="W103" s="222">
        <f t="shared" si="24"/>
        <v>0</v>
      </c>
      <c r="X103" s="222">
        <f t="shared" si="24"/>
        <v>0</v>
      </c>
      <c r="Y103" s="222">
        <f t="shared" si="24"/>
        <v>0</v>
      </c>
      <c r="Z103" s="210"/>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3:79">
      <c r="C104" s="25" t="s">
        <v>110</v>
      </c>
      <c r="E104" s="222">
        <f t="shared" si="24"/>
        <v>0</v>
      </c>
      <c r="F104" s="222">
        <f t="shared" si="24"/>
        <v>0</v>
      </c>
      <c r="G104" s="222">
        <f t="shared" si="24"/>
        <v>0</v>
      </c>
      <c r="H104" s="222">
        <f t="shared" si="24"/>
        <v>0</v>
      </c>
      <c r="I104" s="222">
        <f t="shared" si="24"/>
        <v>0</v>
      </c>
      <c r="J104" s="222">
        <f t="shared" si="24"/>
        <v>0</v>
      </c>
      <c r="K104" s="222">
        <f t="shared" si="24"/>
        <v>0</v>
      </c>
      <c r="L104" s="222">
        <f t="shared" si="24"/>
        <v>0</v>
      </c>
      <c r="M104" s="222">
        <f t="shared" si="24"/>
        <v>0</v>
      </c>
      <c r="N104" s="222">
        <f t="shared" si="24"/>
        <v>0</v>
      </c>
      <c r="O104" s="222">
        <f t="shared" si="24"/>
        <v>0</v>
      </c>
      <c r="P104" s="222">
        <f t="shared" si="24"/>
        <v>0</v>
      </c>
      <c r="Q104" s="222">
        <f t="shared" si="24"/>
        <v>0</v>
      </c>
      <c r="R104" s="222">
        <f t="shared" si="24"/>
        <v>0</v>
      </c>
      <c r="S104" s="222">
        <f t="shared" si="24"/>
        <v>0</v>
      </c>
      <c r="T104" s="222">
        <f t="shared" si="24"/>
        <v>0</v>
      </c>
      <c r="U104" s="222">
        <f t="shared" si="24"/>
        <v>0</v>
      </c>
      <c r="V104" s="222">
        <f t="shared" si="24"/>
        <v>0</v>
      </c>
      <c r="W104" s="222">
        <f t="shared" si="24"/>
        <v>0</v>
      </c>
      <c r="X104" s="222">
        <f t="shared" si="24"/>
        <v>0</v>
      </c>
      <c r="Y104" s="222">
        <f t="shared" si="24"/>
        <v>0</v>
      </c>
      <c r="Z104" s="210"/>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3:79">
      <c r="C105" s="25" t="s">
        <v>111</v>
      </c>
      <c r="E105" s="222">
        <f t="shared" si="24"/>
        <v>0</v>
      </c>
      <c r="F105" s="222">
        <f t="shared" si="24"/>
        <v>0</v>
      </c>
      <c r="G105" s="222">
        <f t="shared" si="24"/>
        <v>0</v>
      </c>
      <c r="H105" s="222">
        <f t="shared" si="24"/>
        <v>0</v>
      </c>
      <c r="I105" s="222">
        <f t="shared" si="24"/>
        <v>0</v>
      </c>
      <c r="J105" s="222">
        <f t="shared" si="24"/>
        <v>0</v>
      </c>
      <c r="K105" s="222">
        <f t="shared" si="24"/>
        <v>0</v>
      </c>
      <c r="L105" s="222">
        <f t="shared" si="24"/>
        <v>0</v>
      </c>
      <c r="M105" s="222">
        <f t="shared" si="24"/>
        <v>0</v>
      </c>
      <c r="N105" s="222">
        <f t="shared" si="24"/>
        <v>0</v>
      </c>
      <c r="O105" s="222">
        <f t="shared" si="24"/>
        <v>0</v>
      </c>
      <c r="P105" s="222">
        <f t="shared" si="24"/>
        <v>0</v>
      </c>
      <c r="Q105" s="222">
        <f t="shared" si="24"/>
        <v>0</v>
      </c>
      <c r="R105" s="222">
        <f t="shared" si="24"/>
        <v>0</v>
      </c>
      <c r="S105" s="222">
        <f t="shared" si="24"/>
        <v>0</v>
      </c>
      <c r="T105" s="222">
        <f t="shared" si="24"/>
        <v>0</v>
      </c>
      <c r="U105" s="222">
        <f t="shared" si="24"/>
        <v>0</v>
      </c>
      <c r="V105" s="222">
        <f t="shared" si="24"/>
        <v>0</v>
      </c>
      <c r="W105" s="222">
        <f t="shared" si="24"/>
        <v>0</v>
      </c>
      <c r="X105" s="222">
        <f t="shared" si="24"/>
        <v>0</v>
      </c>
      <c r="Y105" s="222">
        <f t="shared" si="24"/>
        <v>0</v>
      </c>
      <c r="Z105" s="210"/>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3:79">
      <c r="C106" s="25" t="s">
        <v>112</v>
      </c>
      <c r="E106" s="222">
        <f t="shared" si="24"/>
        <v>0</v>
      </c>
      <c r="F106" s="222">
        <f t="shared" si="24"/>
        <v>0</v>
      </c>
      <c r="G106" s="222">
        <f t="shared" si="24"/>
        <v>0</v>
      </c>
      <c r="H106" s="222">
        <f t="shared" si="24"/>
        <v>0</v>
      </c>
      <c r="I106" s="222">
        <f t="shared" si="24"/>
        <v>0</v>
      </c>
      <c r="J106" s="222">
        <f t="shared" si="24"/>
        <v>0</v>
      </c>
      <c r="K106" s="222">
        <f t="shared" si="24"/>
        <v>0</v>
      </c>
      <c r="L106" s="222">
        <f t="shared" si="24"/>
        <v>0</v>
      </c>
      <c r="M106" s="222">
        <f t="shared" si="24"/>
        <v>0</v>
      </c>
      <c r="N106" s="222">
        <f t="shared" si="24"/>
        <v>0</v>
      </c>
      <c r="O106" s="222">
        <f t="shared" si="24"/>
        <v>0</v>
      </c>
      <c r="P106" s="222">
        <f t="shared" si="24"/>
        <v>0</v>
      </c>
      <c r="Q106" s="222">
        <f t="shared" si="24"/>
        <v>0</v>
      </c>
      <c r="R106" s="222">
        <f t="shared" si="24"/>
        <v>0</v>
      </c>
      <c r="S106" s="222">
        <f t="shared" si="24"/>
        <v>0</v>
      </c>
      <c r="T106" s="222">
        <f t="shared" si="24"/>
        <v>0</v>
      </c>
      <c r="U106" s="222">
        <f t="shared" si="24"/>
        <v>0</v>
      </c>
      <c r="V106" s="222">
        <f t="shared" si="24"/>
        <v>0</v>
      </c>
      <c r="W106" s="222">
        <f t="shared" si="24"/>
        <v>0</v>
      </c>
      <c r="X106" s="222">
        <f t="shared" si="24"/>
        <v>0</v>
      </c>
      <c r="Y106" s="222">
        <f t="shared" si="24"/>
        <v>0</v>
      </c>
      <c r="Z106" s="210"/>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3:79">
      <c r="C107" s="25" t="s">
        <v>113</v>
      </c>
      <c r="E107" s="222">
        <f t="shared" si="24"/>
        <v>0</v>
      </c>
      <c r="F107" s="222">
        <f t="shared" si="24"/>
        <v>0</v>
      </c>
      <c r="G107" s="222">
        <f t="shared" si="24"/>
        <v>0</v>
      </c>
      <c r="H107" s="222">
        <f t="shared" si="24"/>
        <v>0</v>
      </c>
      <c r="I107" s="222">
        <f t="shared" si="24"/>
        <v>0</v>
      </c>
      <c r="J107" s="222">
        <f t="shared" si="24"/>
        <v>0</v>
      </c>
      <c r="K107" s="222">
        <f t="shared" si="24"/>
        <v>0</v>
      </c>
      <c r="L107" s="222">
        <f t="shared" si="24"/>
        <v>0</v>
      </c>
      <c r="M107" s="222">
        <f t="shared" si="24"/>
        <v>0</v>
      </c>
      <c r="N107" s="222">
        <f t="shared" si="24"/>
        <v>0</v>
      </c>
      <c r="O107" s="222">
        <f t="shared" si="24"/>
        <v>0</v>
      </c>
      <c r="P107" s="222">
        <f t="shared" si="24"/>
        <v>0</v>
      </c>
      <c r="Q107" s="222">
        <f t="shared" si="24"/>
        <v>0</v>
      </c>
      <c r="R107" s="222">
        <f t="shared" si="24"/>
        <v>0</v>
      </c>
      <c r="S107" s="222">
        <f t="shared" si="24"/>
        <v>0</v>
      </c>
      <c r="T107" s="222">
        <f t="shared" si="24"/>
        <v>0</v>
      </c>
      <c r="U107" s="222">
        <f t="shared" si="24"/>
        <v>0</v>
      </c>
      <c r="V107" s="222">
        <f t="shared" si="24"/>
        <v>0</v>
      </c>
      <c r="W107" s="222">
        <f t="shared" si="24"/>
        <v>0</v>
      </c>
      <c r="X107" s="222">
        <f t="shared" si="24"/>
        <v>0</v>
      </c>
      <c r="Y107" s="222">
        <f t="shared" si="24"/>
        <v>0</v>
      </c>
      <c r="Z107" s="210"/>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3:79">
      <c r="C108" s="25" t="s">
        <v>201</v>
      </c>
      <c r="E108" s="222">
        <f t="shared" si="24"/>
        <v>0</v>
      </c>
      <c r="F108" s="222">
        <f t="shared" si="24"/>
        <v>0</v>
      </c>
      <c r="G108" s="222">
        <f t="shared" si="24"/>
        <v>0</v>
      </c>
      <c r="H108" s="222">
        <f t="shared" si="24"/>
        <v>0</v>
      </c>
      <c r="I108" s="222">
        <f t="shared" si="24"/>
        <v>0</v>
      </c>
      <c r="J108" s="222">
        <f t="shared" si="24"/>
        <v>0</v>
      </c>
      <c r="K108" s="222">
        <f t="shared" si="24"/>
        <v>0</v>
      </c>
      <c r="L108" s="222">
        <f t="shared" si="24"/>
        <v>0</v>
      </c>
      <c r="M108" s="222">
        <f t="shared" si="24"/>
        <v>0</v>
      </c>
      <c r="N108" s="222">
        <f t="shared" si="24"/>
        <v>0</v>
      </c>
      <c r="O108" s="222">
        <f t="shared" si="24"/>
        <v>0</v>
      </c>
      <c r="P108" s="222">
        <f t="shared" si="24"/>
        <v>0</v>
      </c>
      <c r="Q108" s="222">
        <f t="shared" si="24"/>
        <v>0</v>
      </c>
      <c r="R108" s="222">
        <f t="shared" si="24"/>
        <v>0</v>
      </c>
      <c r="S108" s="222">
        <f t="shared" si="24"/>
        <v>0</v>
      </c>
      <c r="T108" s="222">
        <f t="shared" si="24"/>
        <v>0</v>
      </c>
      <c r="U108" s="222">
        <f t="shared" si="24"/>
        <v>0</v>
      </c>
      <c r="V108" s="222">
        <f t="shared" si="24"/>
        <v>0</v>
      </c>
      <c r="W108" s="222">
        <f t="shared" si="24"/>
        <v>0</v>
      </c>
      <c r="X108" s="222">
        <f t="shared" si="24"/>
        <v>0</v>
      </c>
      <c r="Y108" s="222">
        <f t="shared" si="24"/>
        <v>0</v>
      </c>
      <c r="Z108" s="210"/>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3:79">
      <c r="C109" s="25" t="s">
        <v>203</v>
      </c>
      <c r="E109" s="222">
        <f t="shared" si="24"/>
        <v>0</v>
      </c>
      <c r="F109" s="222">
        <f t="shared" si="24"/>
        <v>0</v>
      </c>
      <c r="G109" s="222">
        <f t="shared" si="24"/>
        <v>0</v>
      </c>
      <c r="H109" s="222">
        <f t="shared" si="24"/>
        <v>0</v>
      </c>
      <c r="I109" s="222">
        <f t="shared" si="24"/>
        <v>0</v>
      </c>
      <c r="J109" s="222">
        <f t="shared" si="24"/>
        <v>0</v>
      </c>
      <c r="K109" s="222">
        <f t="shared" si="24"/>
        <v>0</v>
      </c>
      <c r="L109" s="222">
        <f t="shared" si="24"/>
        <v>0</v>
      </c>
      <c r="M109" s="222">
        <f t="shared" si="24"/>
        <v>0</v>
      </c>
      <c r="N109" s="222">
        <f t="shared" si="24"/>
        <v>0</v>
      </c>
      <c r="O109" s="222">
        <f t="shared" si="24"/>
        <v>0</v>
      </c>
      <c r="P109" s="222">
        <f t="shared" si="24"/>
        <v>0</v>
      </c>
      <c r="Q109" s="222">
        <f t="shared" si="24"/>
        <v>0</v>
      </c>
      <c r="R109" s="222">
        <f t="shared" si="24"/>
        <v>0</v>
      </c>
      <c r="S109" s="222">
        <f t="shared" si="24"/>
        <v>0</v>
      </c>
      <c r="T109" s="222">
        <f t="shared" si="24"/>
        <v>0</v>
      </c>
      <c r="U109" s="222">
        <f t="shared" si="24"/>
        <v>0</v>
      </c>
      <c r="V109" s="222">
        <f t="shared" si="24"/>
        <v>0</v>
      </c>
      <c r="W109" s="222">
        <f t="shared" si="24"/>
        <v>0</v>
      </c>
      <c r="X109" s="222">
        <f t="shared" si="24"/>
        <v>0</v>
      </c>
      <c r="Y109" s="222">
        <f t="shared" si="24"/>
        <v>0</v>
      </c>
      <c r="Z109" s="210"/>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3:79">
      <c r="C110" s="25" t="s">
        <v>206</v>
      </c>
      <c r="E110" s="222">
        <f t="shared" si="24"/>
        <v>0</v>
      </c>
      <c r="F110" s="222">
        <f t="shared" si="24"/>
        <v>0</v>
      </c>
      <c r="G110" s="222">
        <f t="shared" si="24"/>
        <v>0</v>
      </c>
      <c r="H110" s="222">
        <f t="shared" si="24"/>
        <v>0</v>
      </c>
      <c r="I110" s="222">
        <f t="shared" si="24"/>
        <v>0</v>
      </c>
      <c r="J110" s="222">
        <f t="shared" si="24"/>
        <v>0</v>
      </c>
      <c r="K110" s="222">
        <f t="shared" si="24"/>
        <v>0</v>
      </c>
      <c r="L110" s="222">
        <f t="shared" si="24"/>
        <v>0</v>
      </c>
      <c r="M110" s="222">
        <f t="shared" si="24"/>
        <v>0</v>
      </c>
      <c r="N110" s="222">
        <f t="shared" si="24"/>
        <v>0</v>
      </c>
      <c r="O110" s="222">
        <f t="shared" si="24"/>
        <v>0</v>
      </c>
      <c r="P110" s="222">
        <f t="shared" si="24"/>
        <v>0</v>
      </c>
      <c r="Q110" s="222">
        <f t="shared" si="24"/>
        <v>0</v>
      </c>
      <c r="R110" s="222">
        <f t="shared" si="24"/>
        <v>0</v>
      </c>
      <c r="S110" s="222">
        <f t="shared" si="24"/>
        <v>0</v>
      </c>
      <c r="T110" s="222">
        <f t="shared" si="24"/>
        <v>0</v>
      </c>
      <c r="U110" s="222">
        <f t="shared" si="24"/>
        <v>0</v>
      </c>
      <c r="V110" s="222">
        <f t="shared" si="24"/>
        <v>0</v>
      </c>
      <c r="W110" s="222">
        <f t="shared" si="24"/>
        <v>0</v>
      </c>
      <c r="X110" s="222">
        <f t="shared" si="24"/>
        <v>0</v>
      </c>
      <c r="Y110" s="222">
        <f t="shared" si="24"/>
        <v>0</v>
      </c>
      <c r="Z110" s="2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3:79">
      <c r="C111" s="25" t="s">
        <v>209</v>
      </c>
      <c r="E111" s="222">
        <f t="shared" si="24"/>
        <v>0</v>
      </c>
      <c r="F111" s="222">
        <f t="shared" si="24"/>
        <v>0</v>
      </c>
      <c r="G111" s="222">
        <f t="shared" si="24"/>
        <v>0</v>
      </c>
      <c r="H111" s="222">
        <f t="shared" si="24"/>
        <v>0</v>
      </c>
      <c r="I111" s="222">
        <f t="shared" si="24"/>
        <v>0</v>
      </c>
      <c r="J111" s="222">
        <f t="shared" si="24"/>
        <v>0</v>
      </c>
      <c r="K111" s="222">
        <f t="shared" si="24"/>
        <v>0</v>
      </c>
      <c r="L111" s="222">
        <f t="shared" si="24"/>
        <v>0</v>
      </c>
      <c r="M111" s="222">
        <f t="shared" si="24"/>
        <v>0</v>
      </c>
      <c r="N111" s="222">
        <f t="shared" si="24"/>
        <v>0</v>
      </c>
      <c r="O111" s="222">
        <f t="shared" si="24"/>
        <v>0</v>
      </c>
      <c r="P111" s="222">
        <f t="shared" si="24"/>
        <v>0</v>
      </c>
      <c r="Q111" s="222">
        <f t="shared" si="24"/>
        <v>0</v>
      </c>
      <c r="R111" s="222">
        <f t="shared" si="24"/>
        <v>0</v>
      </c>
      <c r="S111" s="222">
        <f t="shared" si="24"/>
        <v>0</v>
      </c>
      <c r="T111" s="222">
        <f t="shared" si="24"/>
        <v>0</v>
      </c>
      <c r="U111" s="222">
        <f t="shared" si="24"/>
        <v>0</v>
      </c>
      <c r="V111" s="222">
        <f t="shared" si="24"/>
        <v>0</v>
      </c>
      <c r="W111" s="222">
        <f t="shared" si="24"/>
        <v>0</v>
      </c>
      <c r="X111" s="222">
        <f t="shared" si="24"/>
        <v>0</v>
      </c>
      <c r="Y111" s="222">
        <f t="shared" si="24"/>
        <v>0</v>
      </c>
      <c r="Z111" s="210"/>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3:79">
      <c r="C112" s="25" t="s">
        <v>212</v>
      </c>
      <c r="E112" s="222">
        <f t="shared" si="24"/>
        <v>0</v>
      </c>
      <c r="F112" s="222">
        <f t="shared" si="24"/>
        <v>0</v>
      </c>
      <c r="G112" s="222">
        <f t="shared" si="24"/>
        <v>0</v>
      </c>
      <c r="H112" s="222">
        <f t="shared" si="24"/>
        <v>0</v>
      </c>
      <c r="I112" s="222">
        <f t="shared" si="24"/>
        <v>0</v>
      </c>
      <c r="J112" s="222">
        <f t="shared" si="24"/>
        <v>0</v>
      </c>
      <c r="K112" s="222">
        <f t="shared" si="24"/>
        <v>0</v>
      </c>
      <c r="L112" s="222">
        <f t="shared" si="24"/>
        <v>0</v>
      </c>
      <c r="M112" s="222">
        <f t="shared" si="24"/>
        <v>0</v>
      </c>
      <c r="N112" s="222">
        <f t="shared" si="24"/>
        <v>0</v>
      </c>
      <c r="O112" s="222">
        <f t="shared" si="24"/>
        <v>0</v>
      </c>
      <c r="P112" s="222">
        <f t="shared" si="24"/>
        <v>0</v>
      </c>
      <c r="Q112" s="222">
        <f t="shared" si="24"/>
        <v>0</v>
      </c>
      <c r="R112" s="222">
        <f t="shared" si="24"/>
        <v>0</v>
      </c>
      <c r="S112" s="222">
        <f t="shared" si="24"/>
        <v>0</v>
      </c>
      <c r="T112" s="222">
        <f t="shared" si="24"/>
        <v>0</v>
      </c>
      <c r="U112" s="222">
        <f t="shared" si="24"/>
        <v>0</v>
      </c>
      <c r="V112" s="222">
        <f t="shared" si="24"/>
        <v>0</v>
      </c>
      <c r="W112" s="222">
        <f t="shared" si="24"/>
        <v>0</v>
      </c>
      <c r="X112" s="222">
        <f t="shared" si="24"/>
        <v>0</v>
      </c>
      <c r="Y112" s="222">
        <f t="shared" si="24"/>
        <v>0</v>
      </c>
      <c r="Z112" s="210"/>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C113" s="25" t="s">
        <v>215</v>
      </c>
      <c r="E113" s="222">
        <f t="shared" si="24"/>
        <v>0</v>
      </c>
      <c r="F113" s="222">
        <f t="shared" si="24"/>
        <v>0</v>
      </c>
      <c r="G113" s="222">
        <f t="shared" si="24"/>
        <v>0</v>
      </c>
      <c r="H113" s="222">
        <f t="shared" ref="H113:Y113" si="25">H76-H75</f>
        <v>0</v>
      </c>
      <c r="I113" s="222">
        <f t="shared" si="25"/>
        <v>0</v>
      </c>
      <c r="J113" s="222">
        <f t="shared" si="25"/>
        <v>0</v>
      </c>
      <c r="K113" s="222">
        <f t="shared" si="25"/>
        <v>0</v>
      </c>
      <c r="L113" s="222">
        <f t="shared" si="25"/>
        <v>0</v>
      </c>
      <c r="M113" s="222">
        <f t="shared" si="25"/>
        <v>0</v>
      </c>
      <c r="N113" s="222">
        <f t="shared" si="25"/>
        <v>0</v>
      </c>
      <c r="O113" s="222">
        <f t="shared" si="25"/>
        <v>0</v>
      </c>
      <c r="P113" s="222">
        <f t="shared" si="25"/>
        <v>0</v>
      </c>
      <c r="Q113" s="222">
        <f t="shared" si="25"/>
        <v>0</v>
      </c>
      <c r="R113" s="222">
        <f t="shared" si="25"/>
        <v>0</v>
      </c>
      <c r="S113" s="222">
        <f t="shared" si="25"/>
        <v>0</v>
      </c>
      <c r="T113" s="222">
        <f t="shared" si="25"/>
        <v>0</v>
      </c>
      <c r="U113" s="222">
        <f t="shared" si="25"/>
        <v>0</v>
      </c>
      <c r="V113" s="222">
        <f t="shared" si="25"/>
        <v>0</v>
      </c>
      <c r="W113" s="222">
        <f t="shared" si="25"/>
        <v>0</v>
      </c>
      <c r="X113" s="222">
        <f t="shared" si="25"/>
        <v>0</v>
      </c>
      <c r="Y113" s="222">
        <f t="shared" si="25"/>
        <v>0</v>
      </c>
      <c r="Z113" s="210"/>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C114" s="25" t="s">
        <v>218</v>
      </c>
      <c r="E114" s="222">
        <f t="shared" ref="E114:Y118" si="26">E77-E76</f>
        <v>0</v>
      </c>
      <c r="F114" s="222">
        <f t="shared" si="26"/>
        <v>0</v>
      </c>
      <c r="G114" s="222">
        <f t="shared" si="26"/>
        <v>0</v>
      </c>
      <c r="H114" s="222">
        <f t="shared" si="26"/>
        <v>0</v>
      </c>
      <c r="I114" s="222">
        <f t="shared" si="26"/>
        <v>0</v>
      </c>
      <c r="J114" s="222">
        <f t="shared" si="26"/>
        <v>0</v>
      </c>
      <c r="K114" s="222">
        <f t="shared" si="26"/>
        <v>0</v>
      </c>
      <c r="L114" s="222">
        <f t="shared" si="26"/>
        <v>0</v>
      </c>
      <c r="M114" s="222">
        <f t="shared" si="26"/>
        <v>0</v>
      </c>
      <c r="N114" s="222">
        <f t="shared" si="26"/>
        <v>0</v>
      </c>
      <c r="O114" s="222">
        <f t="shared" si="26"/>
        <v>0</v>
      </c>
      <c r="P114" s="222">
        <f t="shared" si="26"/>
        <v>0</v>
      </c>
      <c r="Q114" s="222">
        <f t="shared" si="26"/>
        <v>0</v>
      </c>
      <c r="R114" s="222">
        <f t="shared" si="26"/>
        <v>0</v>
      </c>
      <c r="S114" s="222">
        <f t="shared" si="26"/>
        <v>0</v>
      </c>
      <c r="T114" s="222">
        <f t="shared" si="26"/>
        <v>0</v>
      </c>
      <c r="U114" s="222">
        <f t="shared" si="26"/>
        <v>0</v>
      </c>
      <c r="V114" s="222">
        <f t="shared" si="26"/>
        <v>0</v>
      </c>
      <c r="W114" s="222">
        <f t="shared" si="26"/>
        <v>0</v>
      </c>
      <c r="X114" s="222">
        <f t="shared" si="26"/>
        <v>0</v>
      </c>
      <c r="Y114" s="222">
        <f t="shared" si="26"/>
        <v>0</v>
      </c>
      <c r="Z114" s="210"/>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C115" s="25" t="s">
        <v>221</v>
      </c>
      <c r="E115" s="222">
        <f t="shared" si="26"/>
        <v>0</v>
      </c>
      <c r="F115" s="222">
        <f t="shared" si="26"/>
        <v>0</v>
      </c>
      <c r="G115" s="222">
        <f t="shared" si="26"/>
        <v>0</v>
      </c>
      <c r="H115" s="222">
        <f t="shared" si="26"/>
        <v>0</v>
      </c>
      <c r="I115" s="222">
        <f t="shared" si="26"/>
        <v>0</v>
      </c>
      <c r="J115" s="222">
        <f t="shared" si="26"/>
        <v>0</v>
      </c>
      <c r="K115" s="222">
        <f t="shared" si="26"/>
        <v>0</v>
      </c>
      <c r="L115" s="222">
        <f t="shared" si="26"/>
        <v>0</v>
      </c>
      <c r="M115" s="222">
        <f t="shared" si="26"/>
        <v>0</v>
      </c>
      <c r="N115" s="222">
        <f t="shared" si="26"/>
        <v>0</v>
      </c>
      <c r="O115" s="222">
        <f t="shared" si="26"/>
        <v>0</v>
      </c>
      <c r="P115" s="222">
        <f t="shared" si="26"/>
        <v>0</v>
      </c>
      <c r="Q115" s="222">
        <f t="shared" si="26"/>
        <v>0</v>
      </c>
      <c r="R115" s="222">
        <f t="shared" si="26"/>
        <v>0</v>
      </c>
      <c r="S115" s="222">
        <f t="shared" si="26"/>
        <v>0</v>
      </c>
      <c r="T115" s="222">
        <f t="shared" si="26"/>
        <v>0</v>
      </c>
      <c r="U115" s="222">
        <f t="shared" si="26"/>
        <v>0</v>
      </c>
      <c r="V115" s="222">
        <f t="shared" si="26"/>
        <v>0</v>
      </c>
      <c r="W115" s="222">
        <f t="shared" si="26"/>
        <v>0</v>
      </c>
      <c r="X115" s="222">
        <f t="shared" si="26"/>
        <v>0</v>
      </c>
      <c r="Y115" s="222">
        <f t="shared" si="26"/>
        <v>0</v>
      </c>
      <c r="Z115" s="210"/>
    </row>
    <row r="116" spans="1:79">
      <c r="C116" s="25" t="s">
        <v>224</v>
      </c>
      <c r="E116" s="222">
        <f t="shared" si="26"/>
        <v>0</v>
      </c>
      <c r="F116" s="222">
        <f t="shared" si="26"/>
        <v>0</v>
      </c>
      <c r="G116" s="222">
        <f t="shared" si="26"/>
        <v>0</v>
      </c>
      <c r="H116" s="222">
        <f t="shared" si="26"/>
        <v>0</v>
      </c>
      <c r="I116" s="222">
        <f t="shared" si="26"/>
        <v>0</v>
      </c>
      <c r="J116" s="222">
        <f t="shared" si="26"/>
        <v>0</v>
      </c>
      <c r="K116" s="222">
        <f t="shared" si="26"/>
        <v>0</v>
      </c>
      <c r="L116" s="222">
        <f t="shared" si="26"/>
        <v>0</v>
      </c>
      <c r="M116" s="222">
        <f t="shared" si="26"/>
        <v>0</v>
      </c>
      <c r="N116" s="222">
        <f t="shared" si="26"/>
        <v>0</v>
      </c>
      <c r="O116" s="222">
        <f t="shared" si="26"/>
        <v>0</v>
      </c>
      <c r="P116" s="222">
        <f t="shared" si="26"/>
        <v>0</v>
      </c>
      <c r="Q116" s="222">
        <f t="shared" si="26"/>
        <v>0</v>
      </c>
      <c r="R116" s="222">
        <f t="shared" si="26"/>
        <v>0</v>
      </c>
      <c r="S116" s="222">
        <f t="shared" si="26"/>
        <v>0</v>
      </c>
      <c r="T116" s="222">
        <f t="shared" si="26"/>
        <v>0</v>
      </c>
      <c r="U116" s="222">
        <f t="shared" si="26"/>
        <v>0</v>
      </c>
      <c r="V116" s="222">
        <f t="shared" si="26"/>
        <v>0</v>
      </c>
      <c r="W116" s="222">
        <f t="shared" si="26"/>
        <v>0</v>
      </c>
      <c r="X116" s="222">
        <f t="shared" si="26"/>
        <v>0</v>
      </c>
      <c r="Y116" s="222">
        <f t="shared" si="26"/>
        <v>0</v>
      </c>
      <c r="Z116" s="210"/>
    </row>
    <row r="117" spans="1:79">
      <c r="C117" s="25" t="s">
        <v>227</v>
      </c>
      <c r="E117" s="222">
        <f t="shared" si="26"/>
        <v>0</v>
      </c>
      <c r="F117" s="222">
        <f t="shared" si="26"/>
        <v>0</v>
      </c>
      <c r="G117" s="222">
        <f t="shared" si="26"/>
        <v>0</v>
      </c>
      <c r="H117" s="222">
        <f t="shared" si="26"/>
        <v>0</v>
      </c>
      <c r="I117" s="222">
        <f t="shared" si="26"/>
        <v>0</v>
      </c>
      <c r="J117" s="222">
        <f t="shared" si="26"/>
        <v>0</v>
      </c>
      <c r="K117" s="222">
        <f t="shared" si="26"/>
        <v>0</v>
      </c>
      <c r="L117" s="222">
        <f t="shared" si="26"/>
        <v>0</v>
      </c>
      <c r="M117" s="222">
        <f t="shared" si="26"/>
        <v>0</v>
      </c>
      <c r="N117" s="222">
        <f t="shared" si="26"/>
        <v>0</v>
      </c>
      <c r="O117" s="222">
        <f t="shared" si="26"/>
        <v>0</v>
      </c>
      <c r="P117" s="222">
        <f t="shared" si="26"/>
        <v>0</v>
      </c>
      <c r="Q117" s="222">
        <f t="shared" si="26"/>
        <v>0</v>
      </c>
      <c r="R117" s="222">
        <f t="shared" si="26"/>
        <v>0</v>
      </c>
      <c r="S117" s="222">
        <f t="shared" si="26"/>
        <v>0</v>
      </c>
      <c r="T117" s="222">
        <f t="shared" si="26"/>
        <v>0</v>
      </c>
      <c r="U117" s="222">
        <f t="shared" si="26"/>
        <v>0</v>
      </c>
      <c r="V117" s="222">
        <f t="shared" si="26"/>
        <v>0</v>
      </c>
      <c r="W117" s="222">
        <f t="shared" si="26"/>
        <v>0</v>
      </c>
      <c r="X117" s="222">
        <f t="shared" si="26"/>
        <v>0</v>
      </c>
      <c r="Y117" s="222">
        <f t="shared" si="26"/>
        <v>0</v>
      </c>
      <c r="Z117" s="210"/>
    </row>
    <row r="118" spans="1:79">
      <c r="C118" s="25" t="s">
        <v>230</v>
      </c>
      <c r="E118" s="222">
        <f t="shared" si="26"/>
        <v>0</v>
      </c>
      <c r="F118" s="222">
        <f t="shared" si="26"/>
        <v>0</v>
      </c>
      <c r="G118" s="222">
        <f t="shared" si="26"/>
        <v>0</v>
      </c>
      <c r="H118" s="222">
        <f t="shared" si="26"/>
        <v>0</v>
      </c>
      <c r="I118" s="222">
        <f t="shared" si="26"/>
        <v>0</v>
      </c>
      <c r="J118" s="222">
        <f t="shared" si="26"/>
        <v>0</v>
      </c>
      <c r="K118" s="222">
        <f t="shared" si="26"/>
        <v>0</v>
      </c>
      <c r="L118" s="222">
        <f t="shared" si="26"/>
        <v>0</v>
      </c>
      <c r="M118" s="222">
        <f t="shared" si="26"/>
        <v>0</v>
      </c>
      <c r="N118" s="222">
        <f t="shared" si="26"/>
        <v>0</v>
      </c>
      <c r="O118" s="222">
        <f t="shared" si="26"/>
        <v>0</v>
      </c>
      <c r="P118" s="222">
        <f t="shared" si="26"/>
        <v>0</v>
      </c>
      <c r="Q118" s="222">
        <f t="shared" si="26"/>
        <v>0</v>
      </c>
      <c r="R118" s="222">
        <f t="shared" si="26"/>
        <v>0</v>
      </c>
      <c r="S118" s="222">
        <f t="shared" si="26"/>
        <v>0</v>
      </c>
      <c r="T118" s="222">
        <f t="shared" si="26"/>
        <v>0</v>
      </c>
      <c r="U118" s="222">
        <f t="shared" si="26"/>
        <v>0</v>
      </c>
      <c r="V118" s="222">
        <f t="shared" si="26"/>
        <v>0</v>
      </c>
      <c r="W118" s="222">
        <f t="shared" si="26"/>
        <v>0</v>
      </c>
      <c r="X118" s="222">
        <f t="shared" si="26"/>
        <v>0</v>
      </c>
      <c r="Y118" s="222">
        <f t="shared" si="26"/>
        <v>0</v>
      </c>
      <c r="Z118" s="210"/>
    </row>
    <row r="119" spans="1:79">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10"/>
    </row>
    <row r="120" spans="1:79" ht="15">
      <c r="C120" s="84" t="s">
        <v>114</v>
      </c>
      <c r="D120" s="221">
        <f t="shared" ref="D120:X120" si="27">SUM(D87:D118)</f>
        <v>0</v>
      </c>
      <c r="E120" s="221">
        <f t="shared" si="27"/>
        <v>0.10230679894886867</v>
      </c>
      <c r="F120" s="221">
        <f t="shared" si="27"/>
        <v>0.10337490674267159</v>
      </c>
      <c r="G120" s="221">
        <f t="shared" si="27"/>
        <v>0.10444825030743587</v>
      </c>
      <c r="H120" s="221">
        <f t="shared" si="27"/>
        <v>0.10551201361066122</v>
      </c>
      <c r="I120" s="221">
        <f t="shared" si="27"/>
        <v>0.10656018832236466</v>
      </c>
      <c r="J120" s="221">
        <f t="shared" si="27"/>
        <v>9.6829748354263723E-2</v>
      </c>
      <c r="K120" s="221">
        <f t="shared" si="27"/>
        <v>7.8189492746495906E-2</v>
      </c>
      <c r="L120" s="221">
        <f t="shared" si="27"/>
        <v>6.3120448197593285E-2</v>
      </c>
      <c r="M120" s="221">
        <f t="shared" si="27"/>
        <v>5.094260275677729E-2</v>
      </c>
      <c r="N120" s="221">
        <f t="shared" si="27"/>
        <v>4.1105057096340922E-2</v>
      </c>
      <c r="O120" s="221">
        <f t="shared" si="27"/>
        <v>3.3160919023338301E-2</v>
      </c>
      <c r="P120" s="221">
        <f t="shared" si="27"/>
        <v>2.6747883511207292E-2</v>
      </c>
      <c r="Q120" s="221">
        <f t="shared" si="27"/>
        <v>2.1572003661818533E-2</v>
      </c>
      <c r="R120" s="221">
        <f t="shared" si="27"/>
        <v>1.7395271658612758E-2</v>
      </c>
      <c r="S120" s="221">
        <f t="shared" si="27"/>
        <v>1.4025378626257147E-2</v>
      </c>
      <c r="T120" s="221">
        <f t="shared" si="27"/>
        <v>1.1306926312802387E-2</v>
      </c>
      <c r="U120" s="221">
        <f t="shared" si="27"/>
        <v>7.7708432743759509E-5</v>
      </c>
      <c r="V120" s="221">
        <f t="shared" si="27"/>
        <v>2.7961097858601541E-5</v>
      </c>
      <c r="W120" s="221">
        <f t="shared" si="27"/>
        <v>9.602703734131533E-6</v>
      </c>
      <c r="X120" s="221">
        <f t="shared" si="27"/>
        <v>3.154212407831462E-6</v>
      </c>
      <c r="Y120" s="221"/>
      <c r="Z120" s="210"/>
    </row>
    <row r="121" spans="1:79" ht="15">
      <c r="C121" s="84" t="s">
        <v>115</v>
      </c>
      <c r="D121" s="221">
        <f>D120</f>
        <v>0</v>
      </c>
      <c r="E121" s="221">
        <f t="shared" ref="E121:X121" si="28">D121+E120</f>
        <v>0.10230679894886867</v>
      </c>
      <c r="F121" s="221">
        <f t="shared" si="28"/>
        <v>0.20568170569154026</v>
      </c>
      <c r="G121" s="221">
        <f t="shared" si="28"/>
        <v>0.31012995599897614</v>
      </c>
      <c r="H121" s="221">
        <f t="shared" si="28"/>
        <v>0.41564196960963734</v>
      </c>
      <c r="I121" s="221">
        <f t="shared" si="28"/>
        <v>0.52220215793200198</v>
      </c>
      <c r="J121" s="221">
        <f t="shared" si="28"/>
        <v>0.6190319062862657</v>
      </c>
      <c r="K121" s="221">
        <f t="shared" si="28"/>
        <v>0.69722139903276159</v>
      </c>
      <c r="L121" s="221">
        <f t="shared" si="28"/>
        <v>0.76034184723035492</v>
      </c>
      <c r="M121" s="221">
        <f t="shared" si="28"/>
        <v>0.81128444998713223</v>
      </c>
      <c r="N121" s="221">
        <f t="shared" si="28"/>
        <v>0.85238950708347316</v>
      </c>
      <c r="O121" s="221">
        <f t="shared" si="28"/>
        <v>0.88555042610681145</v>
      </c>
      <c r="P121" s="221">
        <f t="shared" si="28"/>
        <v>0.91229830961801872</v>
      </c>
      <c r="Q121" s="221">
        <f t="shared" si="28"/>
        <v>0.93387031327983727</v>
      </c>
      <c r="R121" s="221">
        <f t="shared" si="28"/>
        <v>0.95126558493845004</v>
      </c>
      <c r="S121" s="221">
        <f t="shared" si="28"/>
        <v>0.96529096356470723</v>
      </c>
      <c r="T121" s="221">
        <f t="shared" si="28"/>
        <v>0.97659788987750962</v>
      </c>
      <c r="U121" s="221">
        <f t="shared" si="28"/>
        <v>0.97667559831025341</v>
      </c>
      <c r="V121" s="221">
        <f t="shared" si="28"/>
        <v>0.97670355940811204</v>
      </c>
      <c r="W121" s="221">
        <f t="shared" si="28"/>
        <v>0.97671316211184622</v>
      </c>
      <c r="X121" s="221">
        <f t="shared" si="28"/>
        <v>0.97671631632425404</v>
      </c>
      <c r="Y121" s="221">
        <f>SUM(Y87:Y118)</f>
        <v>1.1020084395852368</v>
      </c>
      <c r="Z121" s="210"/>
    </row>
    <row r="122" spans="1:79">
      <c r="C122" s="215"/>
      <c r="D122" s="215"/>
      <c r="E122" s="216"/>
      <c r="F122" s="216"/>
      <c r="G122" s="216"/>
      <c r="H122" s="216"/>
      <c r="I122" s="216"/>
      <c r="J122" s="216"/>
      <c r="K122" s="216"/>
      <c r="L122" s="216"/>
      <c r="M122" s="216"/>
      <c r="N122" s="216"/>
      <c r="O122" s="216"/>
      <c r="P122" s="216"/>
      <c r="Q122" s="216"/>
      <c r="R122" s="216"/>
      <c r="S122" s="216"/>
      <c r="T122" s="216"/>
      <c r="U122" s="216"/>
      <c r="V122" s="216"/>
      <c r="W122" s="216"/>
      <c r="X122" s="216"/>
      <c r="Y122" s="215"/>
      <c r="Z122" s="210"/>
    </row>
    <row r="123" spans="1:79">
      <c r="A123" s="210"/>
      <c r="B123" s="210"/>
      <c r="C123" s="217"/>
      <c r="D123" s="217"/>
      <c r="E123" s="217"/>
      <c r="F123" s="217"/>
      <c r="G123" s="217"/>
      <c r="H123" s="217"/>
      <c r="I123" s="217"/>
      <c r="J123" s="217"/>
      <c r="K123" s="217"/>
      <c r="L123" s="217"/>
      <c r="M123" s="217"/>
      <c r="N123" s="217"/>
      <c r="O123" s="217"/>
      <c r="P123" s="217"/>
      <c r="Q123" s="217"/>
      <c r="R123" s="217"/>
      <c r="S123" s="217"/>
      <c r="T123" s="217"/>
      <c r="U123" s="217"/>
      <c r="V123" s="217"/>
      <c r="W123" s="217"/>
      <c r="X123" s="217"/>
      <c r="Y123" s="217"/>
      <c r="Z123" s="210"/>
    </row>
    <row r="124" spans="1:79" ht="15">
      <c r="A124" s="210"/>
      <c r="B124" s="210"/>
      <c r="C124" s="218"/>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0"/>
    </row>
    <row r="125" spans="1:79" ht="15">
      <c r="A125" s="210"/>
      <c r="B125" s="210"/>
      <c r="C125" s="218"/>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0"/>
    </row>
    <row r="126" spans="1:79">
      <c r="A126" s="210"/>
      <c r="B126" s="210"/>
      <c r="C126" s="210"/>
      <c r="D126" s="210"/>
      <c r="E126" s="210"/>
      <c r="F126" s="210"/>
      <c r="G126" s="210"/>
      <c r="H126" s="210"/>
      <c r="I126" s="210"/>
      <c r="J126" s="210"/>
      <c r="K126" s="210"/>
      <c r="L126" s="210"/>
      <c r="M126" s="210"/>
      <c r="N126" s="210"/>
      <c r="O126" s="210"/>
      <c r="P126" s="210"/>
      <c r="Q126" s="210"/>
      <c r="R126" s="210"/>
      <c r="S126" s="210"/>
      <c r="T126" s="210"/>
      <c r="U126" s="210"/>
      <c r="V126" s="210"/>
      <c r="W126" s="210"/>
      <c r="X126" s="217"/>
      <c r="Y126" s="210"/>
      <c r="Z126" s="210"/>
    </row>
    <row r="127" spans="1:79">
      <c r="A127" s="210"/>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7"/>
      <c r="Y127" s="210"/>
      <c r="Z127" s="210"/>
    </row>
    <row r="128" spans="1:79">
      <c r="A128" s="210"/>
      <c r="B128" s="210"/>
      <c r="C128" s="210"/>
      <c r="D128" s="210"/>
      <c r="E128" s="210"/>
      <c r="F128" s="210"/>
      <c r="G128" s="210"/>
      <c r="H128" s="210"/>
      <c r="I128" s="210"/>
      <c r="J128" s="210"/>
      <c r="K128" s="210"/>
      <c r="L128" s="210"/>
      <c r="M128" s="210"/>
      <c r="N128" s="210"/>
      <c r="O128" s="210"/>
      <c r="P128" s="210"/>
      <c r="Q128" s="210"/>
      <c r="R128" s="210"/>
      <c r="S128" s="210"/>
      <c r="T128" s="210"/>
      <c r="U128" s="210"/>
      <c r="V128" s="210"/>
      <c r="W128" s="210"/>
      <c r="X128" s="217"/>
      <c r="Y128" s="210"/>
      <c r="Z128" s="210"/>
    </row>
    <row r="129" spans="1:26">
      <c r="A129" s="210"/>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7"/>
      <c r="Y129" s="210"/>
      <c r="Z129" s="210"/>
    </row>
    <row r="130" spans="1:26">
      <c r="A130" s="210"/>
      <c r="B130" s="210"/>
      <c r="C130" s="210"/>
      <c r="D130" s="210"/>
      <c r="E130" s="210"/>
      <c r="F130" s="210"/>
      <c r="G130" s="210"/>
      <c r="H130" s="210"/>
      <c r="I130" s="210"/>
      <c r="J130" s="210"/>
      <c r="K130" s="210"/>
      <c r="L130" s="210"/>
      <c r="M130" s="210"/>
      <c r="N130" s="210"/>
      <c r="O130" s="210"/>
      <c r="P130" s="210"/>
      <c r="Q130" s="210"/>
      <c r="R130" s="210"/>
      <c r="S130" s="210"/>
      <c r="T130" s="210"/>
      <c r="U130" s="210"/>
      <c r="V130" s="210"/>
      <c r="W130" s="210"/>
      <c r="X130" s="217"/>
      <c r="Y130" s="210"/>
      <c r="Z130" s="210"/>
    </row>
    <row r="131" spans="1:26">
      <c r="A131" s="210"/>
      <c r="B131" s="210"/>
      <c r="C131" s="210"/>
      <c r="D131" s="210"/>
      <c r="E131" s="210"/>
      <c r="F131" s="210"/>
      <c r="G131" s="210"/>
      <c r="H131" s="210"/>
      <c r="I131" s="210"/>
      <c r="J131" s="210"/>
      <c r="K131" s="210"/>
      <c r="L131" s="210"/>
      <c r="M131" s="210"/>
      <c r="N131" s="210"/>
      <c r="O131" s="210"/>
      <c r="P131" s="210"/>
      <c r="Q131" s="210"/>
      <c r="R131" s="210"/>
      <c r="S131" s="210"/>
      <c r="T131" s="210"/>
      <c r="U131" s="210"/>
      <c r="V131" s="210"/>
      <c r="W131" s="210"/>
      <c r="X131" s="217"/>
      <c r="Y131" s="210"/>
      <c r="Z131" s="210"/>
    </row>
    <row r="132" spans="1:26">
      <c r="A132" s="210"/>
      <c r="B132" s="210"/>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7"/>
      <c r="Y132" s="210"/>
      <c r="Z132" s="210"/>
    </row>
    <row r="133" spans="1:26">
      <c r="A133" s="210"/>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7"/>
      <c r="Y133" s="210"/>
      <c r="Z133" s="210"/>
    </row>
    <row r="134" spans="1:26">
      <c r="A134" s="210"/>
      <c r="B134" s="210"/>
      <c r="C134" s="210"/>
      <c r="D134" s="210"/>
      <c r="E134" s="210"/>
      <c r="F134" s="210"/>
      <c r="G134" s="210"/>
      <c r="H134" s="210"/>
      <c r="I134" s="210"/>
      <c r="J134" s="210"/>
      <c r="K134" s="210"/>
      <c r="L134" s="210"/>
      <c r="M134" s="210"/>
      <c r="N134" s="210"/>
      <c r="O134" s="210"/>
      <c r="P134" s="210"/>
      <c r="Q134" s="210"/>
      <c r="R134" s="210"/>
      <c r="S134" s="210"/>
      <c r="T134" s="210"/>
      <c r="U134" s="210"/>
      <c r="V134" s="210"/>
      <c r="W134" s="210"/>
      <c r="X134" s="217"/>
      <c r="Y134" s="210"/>
      <c r="Z134" s="210"/>
    </row>
    <row r="135" spans="1:26">
      <c r="A135" s="210"/>
      <c r="B135" s="210"/>
      <c r="C135" s="210"/>
      <c r="D135" s="210"/>
      <c r="E135" s="210"/>
      <c r="F135" s="210"/>
      <c r="G135" s="210"/>
      <c r="H135" s="210"/>
      <c r="I135" s="210"/>
      <c r="J135" s="210"/>
      <c r="K135" s="210"/>
      <c r="L135" s="210"/>
      <c r="M135" s="210"/>
      <c r="N135" s="210"/>
      <c r="O135" s="210"/>
      <c r="P135" s="210"/>
      <c r="Q135" s="210"/>
      <c r="R135" s="210"/>
      <c r="S135" s="210"/>
      <c r="T135" s="210"/>
      <c r="U135" s="210"/>
      <c r="V135" s="210"/>
      <c r="W135" s="210"/>
      <c r="X135" s="217"/>
      <c r="Y135" s="210"/>
      <c r="Z135" s="210"/>
    </row>
    <row r="136" spans="1:26">
      <c r="A136" s="210"/>
      <c r="B136" s="210"/>
      <c r="C136" s="210"/>
      <c r="D136" s="210"/>
      <c r="E136" s="210"/>
      <c r="F136" s="210"/>
      <c r="G136" s="210"/>
      <c r="H136" s="210"/>
      <c r="I136" s="210"/>
      <c r="J136" s="210"/>
      <c r="K136" s="210"/>
      <c r="L136" s="210"/>
      <c r="M136" s="210"/>
      <c r="N136" s="210"/>
      <c r="O136" s="210"/>
      <c r="P136" s="210"/>
      <c r="Q136" s="210"/>
      <c r="R136" s="210"/>
      <c r="S136" s="210"/>
      <c r="T136" s="210"/>
      <c r="U136" s="210"/>
      <c r="V136" s="210"/>
      <c r="W136" s="210"/>
      <c r="X136" s="217"/>
      <c r="Y136" s="210"/>
      <c r="Z136" s="210"/>
    </row>
    <row r="137" spans="1:26">
      <c r="A137" s="210"/>
      <c r="B137" s="210"/>
      <c r="C137" s="210"/>
      <c r="D137" s="210"/>
      <c r="E137" s="210"/>
      <c r="F137" s="210"/>
      <c r="G137" s="210"/>
      <c r="H137" s="210"/>
      <c r="I137" s="210"/>
      <c r="J137" s="210"/>
      <c r="K137" s="210"/>
      <c r="L137" s="210"/>
      <c r="M137" s="210"/>
      <c r="N137" s="210"/>
      <c r="O137" s="210"/>
      <c r="P137" s="210"/>
      <c r="Q137" s="210"/>
      <c r="R137" s="210"/>
      <c r="S137" s="210"/>
      <c r="T137" s="210"/>
      <c r="U137" s="210"/>
      <c r="V137" s="210"/>
      <c r="W137" s="210"/>
      <c r="X137" s="217"/>
      <c r="Y137" s="210"/>
      <c r="Z137" s="210"/>
    </row>
    <row r="138" spans="1:26">
      <c r="A138" s="210"/>
      <c r="B138" s="210"/>
      <c r="C138" s="210"/>
      <c r="D138" s="210"/>
      <c r="E138" s="210"/>
      <c r="F138" s="210"/>
      <c r="G138" s="210"/>
      <c r="H138" s="210"/>
      <c r="I138" s="210"/>
      <c r="J138" s="210"/>
      <c r="K138" s="210"/>
      <c r="L138" s="210"/>
      <c r="M138" s="210"/>
      <c r="N138" s="210"/>
      <c r="O138" s="210"/>
      <c r="P138" s="210"/>
      <c r="Q138" s="210"/>
      <c r="R138" s="210"/>
      <c r="S138" s="210"/>
      <c r="T138" s="210"/>
      <c r="U138" s="210"/>
      <c r="V138" s="210"/>
      <c r="W138" s="210"/>
      <c r="X138" s="217"/>
      <c r="Y138" s="210"/>
      <c r="Z138" s="210"/>
    </row>
    <row r="139" spans="1:26">
      <c r="A139" s="210"/>
      <c r="B139" s="210"/>
      <c r="C139" s="210"/>
      <c r="D139" s="210"/>
      <c r="E139" s="210"/>
      <c r="F139" s="210"/>
      <c r="G139" s="210"/>
      <c r="H139" s="210"/>
      <c r="I139" s="210"/>
      <c r="J139" s="210"/>
      <c r="K139" s="210"/>
      <c r="L139" s="210"/>
      <c r="M139" s="210"/>
      <c r="N139" s="210"/>
      <c r="O139" s="210"/>
      <c r="P139" s="210"/>
      <c r="Q139" s="210"/>
      <c r="R139" s="210"/>
      <c r="S139" s="210"/>
      <c r="T139" s="210"/>
      <c r="U139" s="210"/>
      <c r="V139" s="210"/>
      <c r="W139" s="210"/>
      <c r="X139" s="217"/>
      <c r="Y139" s="210"/>
      <c r="Z139" s="210"/>
    </row>
    <row r="140" spans="1:26">
      <c r="A140" s="210"/>
      <c r="B140" s="210"/>
      <c r="C140" s="210"/>
      <c r="D140" s="210"/>
      <c r="E140" s="210"/>
      <c r="F140" s="210"/>
      <c r="G140" s="210"/>
      <c r="H140" s="210"/>
      <c r="I140" s="210"/>
      <c r="J140" s="210"/>
      <c r="K140" s="210"/>
      <c r="L140" s="210"/>
      <c r="M140" s="210"/>
      <c r="N140" s="210"/>
      <c r="O140" s="210"/>
      <c r="P140" s="210"/>
      <c r="Q140" s="210"/>
      <c r="R140" s="210"/>
      <c r="S140" s="210"/>
      <c r="T140" s="210"/>
      <c r="U140" s="210"/>
      <c r="V140" s="210"/>
      <c r="W140" s="210"/>
      <c r="X140" s="217"/>
      <c r="Y140" s="210"/>
      <c r="Z140" s="210"/>
    </row>
    <row r="141" spans="1:26">
      <c r="A141" s="210"/>
      <c r="B141" s="210"/>
      <c r="C141" s="210"/>
      <c r="D141" s="210"/>
      <c r="E141" s="210"/>
      <c r="F141" s="210"/>
      <c r="G141" s="210"/>
      <c r="H141" s="210"/>
      <c r="I141" s="210"/>
      <c r="J141" s="210"/>
      <c r="K141" s="210"/>
      <c r="L141" s="210"/>
      <c r="M141" s="210"/>
      <c r="N141" s="210"/>
      <c r="O141" s="210"/>
      <c r="P141" s="210"/>
      <c r="Q141" s="210"/>
      <c r="R141" s="210"/>
      <c r="S141" s="210"/>
      <c r="T141" s="210"/>
      <c r="U141" s="210"/>
      <c r="V141" s="210"/>
      <c r="W141" s="210"/>
      <c r="X141" s="217"/>
      <c r="Y141" s="210"/>
      <c r="Z141" s="210"/>
    </row>
    <row r="142" spans="1:26">
      <c r="A142" s="210"/>
      <c r="B142" s="210"/>
      <c r="C142" s="210"/>
      <c r="D142" s="210"/>
      <c r="E142" s="210"/>
      <c r="F142" s="210"/>
      <c r="G142" s="210"/>
      <c r="H142" s="210"/>
      <c r="I142" s="210"/>
      <c r="J142" s="210"/>
      <c r="K142" s="210"/>
      <c r="L142" s="210"/>
      <c r="M142" s="210"/>
      <c r="N142" s="210"/>
      <c r="O142" s="210"/>
      <c r="P142" s="210"/>
      <c r="Q142" s="210"/>
      <c r="R142" s="210"/>
      <c r="S142" s="210"/>
      <c r="T142" s="210"/>
      <c r="U142" s="210"/>
      <c r="V142" s="210"/>
      <c r="W142" s="210"/>
      <c r="X142" s="217"/>
      <c r="Y142" s="210"/>
      <c r="Z142" s="210"/>
    </row>
    <row r="143" spans="1:26">
      <c r="A143" s="210"/>
      <c r="B143" s="210"/>
      <c r="C143" s="210"/>
      <c r="D143" s="210"/>
      <c r="E143" s="210"/>
      <c r="F143" s="210"/>
      <c r="G143" s="210"/>
      <c r="H143" s="210"/>
      <c r="I143" s="210"/>
      <c r="J143" s="210"/>
      <c r="K143" s="210"/>
      <c r="L143" s="210"/>
      <c r="M143" s="210"/>
      <c r="N143" s="210"/>
      <c r="O143" s="210"/>
      <c r="P143" s="210"/>
      <c r="Q143" s="210"/>
      <c r="R143" s="210"/>
      <c r="S143" s="210"/>
      <c r="T143" s="210"/>
      <c r="U143" s="210"/>
      <c r="V143" s="210"/>
      <c r="W143" s="210"/>
      <c r="X143" s="217"/>
      <c r="Y143" s="210"/>
      <c r="Z143" s="210"/>
    </row>
    <row r="144" spans="1:26">
      <c r="A144" s="210"/>
      <c r="B144" s="210"/>
      <c r="C144" s="210"/>
      <c r="D144" s="210"/>
      <c r="E144" s="210"/>
      <c r="F144" s="210"/>
      <c r="G144" s="210"/>
      <c r="H144" s="210"/>
      <c r="I144" s="210"/>
      <c r="J144" s="210"/>
      <c r="K144" s="210"/>
      <c r="L144" s="210"/>
      <c r="M144" s="210"/>
      <c r="N144" s="210"/>
      <c r="O144" s="210"/>
      <c r="P144" s="210"/>
      <c r="Q144" s="210"/>
      <c r="R144" s="210"/>
      <c r="S144" s="210"/>
      <c r="T144" s="210"/>
      <c r="U144" s="210"/>
      <c r="V144" s="210"/>
      <c r="W144" s="210"/>
      <c r="X144" s="217"/>
      <c r="Y144" s="210"/>
      <c r="Z144" s="210"/>
    </row>
    <row r="145" spans="1:26">
      <c r="A145" s="210"/>
      <c r="B145" s="210"/>
      <c r="C145" s="210"/>
      <c r="D145" s="210"/>
      <c r="E145" s="210"/>
      <c r="F145" s="210"/>
      <c r="G145" s="210"/>
      <c r="H145" s="210"/>
      <c r="I145" s="210"/>
      <c r="J145" s="210"/>
      <c r="K145" s="210"/>
      <c r="L145" s="210"/>
      <c r="M145" s="210"/>
      <c r="N145" s="210"/>
      <c r="O145" s="210"/>
      <c r="P145" s="210"/>
      <c r="Q145" s="210"/>
      <c r="R145" s="210"/>
      <c r="S145" s="210"/>
      <c r="T145" s="210"/>
      <c r="U145" s="210"/>
      <c r="V145" s="210"/>
      <c r="W145" s="210"/>
      <c r="X145" s="217"/>
      <c r="Y145" s="210"/>
      <c r="Z145" s="210"/>
    </row>
    <row r="146" spans="1:26">
      <c r="A146" s="210"/>
      <c r="B146" s="210"/>
      <c r="C146" s="210"/>
      <c r="D146" s="210"/>
      <c r="E146" s="210"/>
      <c r="F146" s="210"/>
      <c r="G146" s="210"/>
      <c r="H146" s="210"/>
      <c r="I146" s="210"/>
      <c r="J146" s="210"/>
      <c r="K146" s="210"/>
      <c r="L146" s="210"/>
      <c r="M146" s="210"/>
      <c r="N146" s="210"/>
      <c r="O146" s="210"/>
      <c r="P146" s="210"/>
      <c r="Q146" s="210"/>
      <c r="R146" s="210"/>
      <c r="S146" s="210"/>
      <c r="T146" s="210"/>
      <c r="U146" s="210"/>
      <c r="V146" s="210"/>
      <c r="W146" s="210"/>
      <c r="X146" s="217"/>
      <c r="Y146" s="210"/>
      <c r="Z146" s="210"/>
    </row>
    <row r="147" spans="1:26">
      <c r="A147" s="210"/>
      <c r="B147" s="210"/>
      <c r="C147" s="210"/>
      <c r="D147" s="210"/>
      <c r="E147" s="210"/>
      <c r="F147" s="210"/>
      <c r="G147" s="210"/>
      <c r="H147" s="210"/>
      <c r="I147" s="210"/>
      <c r="J147" s="210"/>
      <c r="K147" s="210"/>
      <c r="L147" s="210"/>
      <c r="M147" s="210"/>
      <c r="N147" s="210"/>
      <c r="O147" s="210"/>
      <c r="P147" s="210"/>
      <c r="Q147" s="210"/>
      <c r="R147" s="210"/>
      <c r="S147" s="210"/>
      <c r="T147" s="210"/>
      <c r="U147" s="210"/>
      <c r="V147" s="210"/>
      <c r="W147" s="210"/>
      <c r="X147" s="217"/>
      <c r="Y147" s="210"/>
      <c r="Z147" s="210"/>
    </row>
    <row r="148" spans="1:26">
      <c r="A148" s="210"/>
      <c r="B148" s="210"/>
      <c r="C148" s="210"/>
      <c r="D148" s="210"/>
      <c r="E148" s="210"/>
      <c r="F148" s="210"/>
      <c r="G148" s="210"/>
      <c r="H148" s="210"/>
      <c r="I148" s="210"/>
      <c r="J148" s="210"/>
      <c r="K148" s="210"/>
      <c r="L148" s="210"/>
      <c r="M148" s="210"/>
      <c r="N148" s="210"/>
      <c r="O148" s="210"/>
      <c r="P148" s="210"/>
      <c r="Q148" s="210"/>
      <c r="R148" s="210"/>
      <c r="S148" s="210"/>
      <c r="T148" s="210"/>
      <c r="U148" s="210"/>
      <c r="V148" s="210"/>
      <c r="W148" s="210"/>
      <c r="X148" s="217"/>
      <c r="Y148" s="210"/>
      <c r="Z148" s="210"/>
    </row>
    <row r="149" spans="1:26">
      <c r="A149" s="210"/>
      <c r="B149" s="210"/>
      <c r="C149" s="210"/>
      <c r="D149" s="210"/>
      <c r="E149" s="210"/>
      <c r="F149" s="210"/>
      <c r="G149" s="210"/>
      <c r="H149" s="210"/>
      <c r="I149" s="210"/>
      <c r="J149" s="210"/>
      <c r="K149" s="210"/>
      <c r="L149" s="210"/>
      <c r="M149" s="210"/>
      <c r="N149" s="210"/>
      <c r="O149" s="210"/>
      <c r="P149" s="210"/>
      <c r="Q149" s="210"/>
      <c r="R149" s="210"/>
      <c r="S149" s="210"/>
      <c r="T149" s="210"/>
      <c r="U149" s="210"/>
      <c r="V149" s="210"/>
      <c r="W149" s="210"/>
      <c r="X149" s="217"/>
      <c r="Y149" s="210"/>
      <c r="Z149" s="210"/>
    </row>
    <row r="150" spans="1:26">
      <c r="A150" s="210"/>
      <c r="B150" s="210"/>
      <c r="C150" s="210"/>
      <c r="D150" s="210"/>
      <c r="E150" s="210"/>
      <c r="F150" s="210"/>
      <c r="G150" s="210"/>
      <c r="H150" s="210"/>
      <c r="I150" s="210"/>
      <c r="J150" s="210"/>
      <c r="K150" s="210"/>
      <c r="L150" s="210"/>
      <c r="M150" s="210"/>
      <c r="N150" s="210"/>
      <c r="O150" s="210"/>
      <c r="P150" s="210"/>
      <c r="Q150" s="210"/>
      <c r="R150" s="210"/>
      <c r="S150" s="210"/>
      <c r="T150" s="210"/>
      <c r="U150" s="210"/>
      <c r="V150" s="210"/>
      <c r="W150" s="210"/>
      <c r="X150" s="217"/>
      <c r="Y150" s="210"/>
      <c r="Z150" s="210"/>
    </row>
    <row r="151" spans="1:26">
      <c r="A151" s="210"/>
      <c r="B151" s="210"/>
      <c r="C151" s="210"/>
      <c r="D151" s="210"/>
      <c r="E151" s="210"/>
      <c r="F151" s="210"/>
      <c r="G151" s="210"/>
      <c r="H151" s="210"/>
      <c r="I151" s="210"/>
      <c r="J151" s="210"/>
      <c r="K151" s="210"/>
      <c r="L151" s="210"/>
      <c r="M151" s="210"/>
      <c r="N151" s="210"/>
      <c r="O151" s="210"/>
      <c r="P151" s="210"/>
      <c r="Q151" s="210"/>
      <c r="R151" s="210"/>
      <c r="S151" s="210"/>
      <c r="T151" s="210"/>
      <c r="U151" s="210"/>
      <c r="V151" s="210"/>
      <c r="W151" s="210"/>
      <c r="X151" s="217"/>
      <c r="Y151" s="210"/>
      <c r="Z151" s="210"/>
    </row>
    <row r="152" spans="1:26">
      <c r="A152" s="210"/>
      <c r="B152" s="210"/>
      <c r="C152" s="210"/>
      <c r="D152" s="210"/>
      <c r="E152" s="210"/>
      <c r="F152" s="210"/>
      <c r="G152" s="210"/>
      <c r="H152" s="210"/>
      <c r="I152" s="210"/>
      <c r="J152" s="210"/>
      <c r="K152" s="210"/>
      <c r="L152" s="210"/>
      <c r="M152" s="210"/>
      <c r="N152" s="210"/>
      <c r="O152" s="210"/>
      <c r="P152" s="210"/>
      <c r="Q152" s="210"/>
      <c r="R152" s="210"/>
      <c r="S152" s="210"/>
      <c r="T152" s="210"/>
      <c r="U152" s="210"/>
      <c r="V152" s="210"/>
      <c r="W152" s="210"/>
      <c r="X152" s="217"/>
      <c r="Y152" s="210"/>
      <c r="Z152" s="210"/>
    </row>
    <row r="153" spans="1:26">
      <c r="A153" s="210"/>
      <c r="B153" s="210"/>
      <c r="C153" s="210"/>
      <c r="D153" s="210"/>
      <c r="E153" s="210"/>
      <c r="F153" s="210"/>
      <c r="G153" s="210"/>
      <c r="H153" s="210"/>
      <c r="I153" s="210"/>
      <c r="J153" s="210"/>
      <c r="K153" s="210"/>
      <c r="L153" s="210"/>
      <c r="M153" s="210"/>
      <c r="N153" s="210"/>
      <c r="O153" s="210"/>
      <c r="P153" s="210"/>
      <c r="Q153" s="210"/>
      <c r="R153" s="210"/>
      <c r="S153" s="210"/>
      <c r="T153" s="210"/>
      <c r="U153" s="210"/>
      <c r="V153" s="210"/>
      <c r="W153" s="210"/>
      <c r="X153" s="217"/>
      <c r="Y153" s="210"/>
      <c r="Z153" s="210"/>
    </row>
    <row r="154" spans="1:26">
      <c r="A154" s="210"/>
      <c r="B154" s="210"/>
      <c r="C154" s="210"/>
      <c r="D154" s="210"/>
      <c r="E154" s="210"/>
      <c r="F154" s="210"/>
      <c r="G154" s="210"/>
      <c r="H154" s="210"/>
      <c r="I154" s="210"/>
      <c r="J154" s="210"/>
      <c r="K154" s="210"/>
      <c r="L154" s="210"/>
      <c r="M154" s="210"/>
      <c r="N154" s="210"/>
      <c r="O154" s="210"/>
      <c r="P154" s="210"/>
      <c r="Q154" s="210"/>
      <c r="R154" s="210"/>
      <c r="S154" s="210"/>
      <c r="T154" s="210"/>
      <c r="U154" s="210"/>
      <c r="V154" s="210"/>
      <c r="W154" s="210"/>
      <c r="X154" s="217"/>
      <c r="Y154" s="210"/>
      <c r="Z154" s="210"/>
    </row>
    <row r="155" spans="1:26">
      <c r="A155" s="210"/>
      <c r="B155" s="210"/>
      <c r="C155" s="210"/>
      <c r="D155" s="210"/>
      <c r="E155" s="210"/>
      <c r="F155" s="210"/>
      <c r="G155" s="210"/>
      <c r="H155" s="210"/>
      <c r="I155" s="210"/>
      <c r="J155" s="210"/>
      <c r="K155" s="210"/>
      <c r="L155" s="210"/>
      <c r="M155" s="210"/>
      <c r="N155" s="210"/>
      <c r="O155" s="210"/>
      <c r="P155" s="210"/>
      <c r="Q155" s="210"/>
      <c r="R155" s="210"/>
      <c r="S155" s="210"/>
      <c r="T155" s="210"/>
      <c r="U155" s="210"/>
      <c r="V155" s="210"/>
      <c r="W155" s="210"/>
      <c r="X155" s="217"/>
      <c r="Y155" s="210"/>
      <c r="Z155" s="210"/>
    </row>
    <row r="156" spans="1:26">
      <c r="A156" s="210"/>
      <c r="B156" s="210"/>
      <c r="C156" s="210"/>
      <c r="D156" s="210"/>
      <c r="E156" s="210"/>
      <c r="F156" s="210"/>
      <c r="G156" s="210"/>
      <c r="H156" s="210"/>
      <c r="I156" s="210"/>
      <c r="J156" s="210"/>
      <c r="K156" s="210"/>
      <c r="L156" s="210"/>
      <c r="M156" s="210"/>
      <c r="N156" s="210"/>
      <c r="O156" s="210"/>
      <c r="P156" s="210"/>
      <c r="Q156" s="210"/>
      <c r="R156" s="210"/>
      <c r="S156" s="210"/>
      <c r="T156" s="210"/>
      <c r="U156" s="210"/>
      <c r="V156" s="210"/>
      <c r="W156" s="210"/>
      <c r="X156" s="217"/>
      <c r="Y156" s="210"/>
      <c r="Z156" s="210"/>
    </row>
    <row r="157" spans="1:26">
      <c r="A157" s="210"/>
      <c r="B157" s="210"/>
      <c r="C157" s="210"/>
      <c r="D157" s="210"/>
      <c r="E157" s="210"/>
      <c r="F157" s="210"/>
      <c r="G157" s="210"/>
      <c r="H157" s="210"/>
      <c r="I157" s="210"/>
      <c r="J157" s="210"/>
      <c r="K157" s="210"/>
      <c r="L157" s="210"/>
      <c r="M157" s="210"/>
      <c r="N157" s="210"/>
      <c r="O157" s="210"/>
      <c r="P157" s="210"/>
      <c r="Q157" s="210"/>
      <c r="R157" s="210"/>
      <c r="S157" s="210"/>
      <c r="T157" s="210"/>
      <c r="U157" s="210"/>
      <c r="V157" s="210"/>
      <c r="W157" s="210"/>
      <c r="X157" s="217"/>
      <c r="Y157" s="210"/>
      <c r="Z157" s="210"/>
    </row>
    <row r="158" spans="1:26">
      <c r="A158" s="210"/>
      <c r="B158" s="210"/>
      <c r="C158" s="210"/>
      <c r="D158" s="210"/>
      <c r="E158" s="210"/>
      <c r="F158" s="210"/>
      <c r="G158" s="210"/>
      <c r="H158" s="210"/>
      <c r="I158" s="210"/>
      <c r="J158" s="210"/>
      <c r="K158" s="210"/>
      <c r="L158" s="210"/>
      <c r="M158" s="210"/>
      <c r="N158" s="210"/>
      <c r="O158" s="210"/>
      <c r="P158" s="210"/>
      <c r="Q158" s="210"/>
      <c r="R158" s="210"/>
      <c r="S158" s="210"/>
      <c r="T158" s="210"/>
      <c r="U158" s="210"/>
      <c r="V158" s="210"/>
      <c r="W158" s="210"/>
      <c r="X158" s="217"/>
      <c r="Y158" s="210"/>
      <c r="Z158" s="210"/>
    </row>
    <row r="159" spans="1:26">
      <c r="A159" s="210"/>
      <c r="B159" s="210"/>
      <c r="C159" s="210"/>
      <c r="D159" s="210"/>
      <c r="E159" s="210"/>
      <c r="F159" s="210"/>
      <c r="G159" s="210"/>
      <c r="H159" s="210"/>
      <c r="I159" s="210"/>
      <c r="J159" s="210"/>
      <c r="K159" s="210"/>
      <c r="L159" s="210"/>
      <c r="M159" s="210"/>
      <c r="N159" s="210"/>
      <c r="O159" s="210"/>
      <c r="P159" s="210"/>
      <c r="Q159" s="210"/>
      <c r="R159" s="210"/>
      <c r="S159" s="210"/>
      <c r="T159" s="210"/>
      <c r="U159" s="210"/>
      <c r="V159" s="210"/>
      <c r="W159" s="210"/>
      <c r="X159" s="217"/>
      <c r="Y159" s="210"/>
      <c r="Z159" s="210"/>
    </row>
    <row r="160" spans="1:26">
      <c r="A160" s="210"/>
      <c r="B160" s="210"/>
      <c r="C160" s="210"/>
      <c r="D160" s="210"/>
      <c r="E160" s="210"/>
      <c r="F160" s="210"/>
      <c r="G160" s="210"/>
      <c r="H160" s="210"/>
      <c r="I160" s="210"/>
      <c r="J160" s="210"/>
      <c r="K160" s="210"/>
      <c r="L160" s="210"/>
      <c r="M160" s="210"/>
      <c r="N160" s="210"/>
      <c r="O160" s="210"/>
      <c r="P160" s="210"/>
      <c r="Q160" s="210"/>
      <c r="R160" s="210"/>
      <c r="S160" s="210"/>
      <c r="T160" s="210"/>
      <c r="U160" s="210"/>
      <c r="V160" s="210"/>
      <c r="W160" s="210"/>
      <c r="X160" s="217"/>
      <c r="Y160" s="210"/>
      <c r="Z160" s="210"/>
    </row>
    <row r="161" spans="1:26">
      <c r="A161" s="210"/>
      <c r="B161" s="210"/>
      <c r="C161" s="210"/>
      <c r="D161" s="210"/>
      <c r="E161" s="210"/>
      <c r="F161" s="210"/>
      <c r="G161" s="210"/>
      <c r="H161" s="210"/>
      <c r="I161" s="210"/>
      <c r="J161" s="210"/>
      <c r="K161" s="210"/>
      <c r="L161" s="210"/>
      <c r="M161" s="210"/>
      <c r="N161" s="210"/>
      <c r="O161" s="210"/>
      <c r="P161" s="210"/>
      <c r="Q161" s="210"/>
      <c r="R161" s="210"/>
      <c r="S161" s="210"/>
      <c r="T161" s="210"/>
      <c r="U161" s="210"/>
      <c r="V161" s="210"/>
      <c r="W161" s="210"/>
      <c r="X161" s="217"/>
      <c r="Y161" s="210"/>
      <c r="Z161" s="210"/>
    </row>
    <row r="162" spans="1:26">
      <c r="A162" s="210"/>
      <c r="B162" s="210"/>
      <c r="C162" s="210"/>
      <c r="D162" s="210"/>
      <c r="E162" s="210"/>
      <c r="F162" s="210"/>
      <c r="G162" s="210"/>
      <c r="H162" s="210"/>
      <c r="I162" s="210"/>
      <c r="J162" s="210"/>
      <c r="K162" s="210"/>
      <c r="L162" s="210"/>
      <c r="M162" s="210"/>
      <c r="N162" s="210"/>
      <c r="O162" s="210"/>
      <c r="P162" s="210"/>
      <c r="Q162" s="210"/>
      <c r="R162" s="210"/>
      <c r="S162" s="210"/>
      <c r="T162" s="210"/>
      <c r="U162" s="210"/>
      <c r="V162" s="210"/>
      <c r="W162" s="210"/>
      <c r="X162" s="217"/>
      <c r="Y162" s="210"/>
      <c r="Z162" s="210"/>
    </row>
    <row r="163" spans="1:26">
      <c r="A163" s="210"/>
      <c r="B163" s="210"/>
      <c r="C163" s="210"/>
      <c r="D163" s="210"/>
      <c r="E163" s="210"/>
      <c r="F163" s="210"/>
      <c r="G163" s="210"/>
      <c r="H163" s="210"/>
      <c r="I163" s="210"/>
      <c r="J163" s="210"/>
      <c r="K163" s="210"/>
      <c r="L163" s="210"/>
      <c r="M163" s="210"/>
      <c r="N163" s="210"/>
      <c r="O163" s="210"/>
      <c r="P163" s="210"/>
      <c r="Q163" s="210"/>
      <c r="R163" s="210"/>
      <c r="S163" s="210"/>
      <c r="T163" s="210"/>
      <c r="U163" s="210"/>
      <c r="V163" s="210"/>
      <c r="W163" s="210"/>
      <c r="X163" s="217"/>
      <c r="Y163" s="210"/>
      <c r="Z163" s="210"/>
    </row>
    <row r="164" spans="1:26">
      <c r="A164" s="210"/>
      <c r="B164" s="210"/>
      <c r="C164" s="210"/>
      <c r="D164" s="210"/>
      <c r="E164" s="210"/>
      <c r="F164" s="210"/>
      <c r="G164" s="210"/>
      <c r="H164" s="210"/>
      <c r="I164" s="210"/>
      <c r="J164" s="210"/>
      <c r="K164" s="210"/>
      <c r="L164" s="210"/>
      <c r="M164" s="210"/>
      <c r="N164" s="210"/>
      <c r="O164" s="210"/>
      <c r="P164" s="210"/>
      <c r="Q164" s="210"/>
      <c r="R164" s="210"/>
      <c r="S164" s="210"/>
      <c r="T164" s="210"/>
      <c r="U164" s="210"/>
      <c r="V164" s="210"/>
      <c r="W164" s="210"/>
      <c r="X164" s="217"/>
      <c r="Y164" s="210"/>
      <c r="Z164" s="210"/>
    </row>
    <row r="165" spans="1:26">
      <c r="A165" s="210"/>
      <c r="B165" s="210"/>
      <c r="C165" s="210"/>
      <c r="D165" s="210"/>
      <c r="E165" s="210"/>
      <c r="F165" s="210"/>
      <c r="G165" s="210"/>
      <c r="H165" s="210"/>
      <c r="I165" s="210"/>
      <c r="J165" s="210"/>
      <c r="K165" s="210"/>
      <c r="L165" s="210"/>
      <c r="M165" s="210"/>
      <c r="N165" s="210"/>
      <c r="O165" s="210"/>
      <c r="P165" s="210"/>
      <c r="Q165" s="210"/>
      <c r="R165" s="210"/>
      <c r="S165" s="210"/>
      <c r="T165" s="210"/>
      <c r="U165" s="210"/>
      <c r="V165" s="210"/>
      <c r="W165" s="210"/>
      <c r="X165" s="217"/>
      <c r="Y165" s="210"/>
      <c r="Z165" s="210"/>
    </row>
    <row r="166" spans="1:26">
      <c r="A166" s="210"/>
      <c r="B166" s="210"/>
      <c r="C166" s="210"/>
      <c r="D166" s="210"/>
      <c r="E166" s="210"/>
      <c r="F166" s="210"/>
      <c r="G166" s="210"/>
      <c r="H166" s="210"/>
      <c r="I166" s="210"/>
      <c r="J166" s="210"/>
      <c r="K166" s="210"/>
      <c r="L166" s="210"/>
      <c r="M166" s="210"/>
      <c r="N166" s="210"/>
      <c r="O166" s="210"/>
      <c r="P166" s="210"/>
      <c r="Q166" s="210"/>
      <c r="R166" s="210"/>
      <c r="S166" s="210"/>
      <c r="T166" s="210"/>
      <c r="U166" s="210"/>
      <c r="V166" s="210"/>
      <c r="W166" s="210"/>
      <c r="X166" s="217"/>
      <c r="Y166" s="210"/>
      <c r="Z166" s="210"/>
    </row>
    <row r="167" spans="1:26">
      <c r="A167" s="210"/>
      <c r="B167" s="210"/>
      <c r="C167" s="210"/>
      <c r="D167" s="210"/>
      <c r="E167" s="210"/>
      <c r="F167" s="210"/>
      <c r="G167" s="210"/>
      <c r="H167" s="210"/>
      <c r="I167" s="210"/>
      <c r="J167" s="210"/>
      <c r="K167" s="210"/>
      <c r="L167" s="210"/>
      <c r="M167" s="210"/>
      <c r="N167" s="210"/>
      <c r="O167" s="210"/>
      <c r="P167" s="210"/>
      <c r="Q167" s="210"/>
      <c r="R167" s="210"/>
      <c r="S167" s="210"/>
      <c r="T167" s="210"/>
      <c r="U167" s="210"/>
      <c r="V167" s="210"/>
      <c r="W167" s="210"/>
      <c r="X167" s="217"/>
      <c r="Y167" s="210"/>
      <c r="Z167" s="210"/>
    </row>
    <row r="168" spans="1:26">
      <c r="A168" s="210"/>
      <c r="B168" s="210"/>
      <c r="C168" s="210"/>
      <c r="D168" s="210"/>
      <c r="E168" s="210"/>
      <c r="F168" s="210"/>
      <c r="G168" s="210"/>
      <c r="H168" s="210"/>
      <c r="I168" s="210"/>
      <c r="J168" s="210"/>
      <c r="K168" s="210"/>
      <c r="L168" s="210"/>
      <c r="M168" s="210"/>
      <c r="N168" s="210"/>
      <c r="O168" s="210"/>
      <c r="P168" s="210"/>
      <c r="Q168" s="210"/>
      <c r="R168" s="210"/>
      <c r="S168" s="210"/>
      <c r="T168" s="210"/>
      <c r="U168" s="210"/>
      <c r="V168" s="210"/>
      <c r="W168" s="210"/>
      <c r="X168" s="217"/>
      <c r="Y168" s="210"/>
      <c r="Z168" s="210"/>
    </row>
    <row r="169" spans="1:26">
      <c r="A169" s="210"/>
      <c r="B169" s="210"/>
      <c r="C169" s="210"/>
      <c r="D169" s="210"/>
      <c r="E169" s="210"/>
      <c r="F169" s="210"/>
      <c r="G169" s="210"/>
      <c r="H169" s="210"/>
      <c r="I169" s="210"/>
      <c r="J169" s="210"/>
      <c r="K169" s="210"/>
      <c r="L169" s="210"/>
      <c r="M169" s="210"/>
      <c r="N169" s="210"/>
      <c r="O169" s="210"/>
      <c r="P169" s="210"/>
      <c r="Q169" s="210"/>
      <c r="R169" s="210"/>
      <c r="S169" s="210"/>
      <c r="T169" s="210"/>
      <c r="U169" s="210"/>
      <c r="V169" s="210"/>
      <c r="W169" s="210"/>
      <c r="X169" s="217"/>
      <c r="Y169" s="210"/>
      <c r="Z169" s="210"/>
    </row>
    <row r="170" spans="1:26">
      <c r="A170" s="210"/>
      <c r="B170" s="210"/>
      <c r="C170" s="210"/>
      <c r="D170" s="210"/>
      <c r="E170" s="210"/>
      <c r="F170" s="210"/>
      <c r="G170" s="210"/>
      <c r="H170" s="210"/>
      <c r="I170" s="210"/>
      <c r="J170" s="210"/>
      <c r="K170" s="210"/>
      <c r="L170" s="210"/>
      <c r="M170" s="210"/>
      <c r="N170" s="210"/>
      <c r="O170" s="210"/>
      <c r="P170" s="210"/>
      <c r="Q170" s="210"/>
      <c r="R170" s="210"/>
      <c r="S170" s="210"/>
      <c r="T170" s="210"/>
      <c r="U170" s="210"/>
      <c r="V170" s="210"/>
      <c r="W170" s="210"/>
      <c r="X170" s="217"/>
      <c r="Y170" s="210"/>
      <c r="Z170" s="210"/>
    </row>
    <row r="171" spans="1:26">
      <c r="A171" s="210"/>
      <c r="B171" s="210"/>
      <c r="C171" s="210"/>
      <c r="D171" s="210"/>
      <c r="E171" s="210"/>
      <c r="F171" s="210"/>
      <c r="G171" s="210"/>
      <c r="H171" s="210"/>
      <c r="I171" s="210"/>
      <c r="J171" s="210"/>
      <c r="K171" s="210"/>
      <c r="L171" s="210"/>
      <c r="M171" s="210"/>
      <c r="N171" s="210"/>
      <c r="O171" s="210"/>
      <c r="P171" s="210"/>
      <c r="Q171" s="210"/>
      <c r="R171" s="210"/>
      <c r="S171" s="210"/>
      <c r="T171" s="210"/>
      <c r="U171" s="210"/>
      <c r="V171" s="210"/>
      <c r="W171" s="210"/>
      <c r="X171" s="217"/>
      <c r="Y171" s="210"/>
      <c r="Z171" s="210"/>
    </row>
    <row r="172" spans="1:26">
      <c r="A172" s="210"/>
      <c r="B172" s="210"/>
      <c r="C172" s="210"/>
      <c r="D172" s="210"/>
      <c r="E172" s="210"/>
      <c r="F172" s="210"/>
      <c r="G172" s="210"/>
      <c r="H172" s="210"/>
      <c r="I172" s="210"/>
      <c r="J172" s="210"/>
      <c r="K172" s="210"/>
      <c r="L172" s="210"/>
      <c r="M172" s="210"/>
      <c r="N172" s="210"/>
      <c r="O172" s="210"/>
      <c r="P172" s="210"/>
      <c r="Q172" s="210"/>
      <c r="R172" s="210"/>
      <c r="S172" s="210"/>
      <c r="T172" s="210"/>
      <c r="U172" s="210"/>
      <c r="V172" s="210"/>
      <c r="W172" s="210"/>
      <c r="X172" s="217"/>
      <c r="Y172" s="210"/>
      <c r="Z172" s="210"/>
    </row>
    <row r="173" spans="1:26">
      <c r="A173" s="210"/>
      <c r="B173" s="210"/>
      <c r="C173" s="210"/>
      <c r="D173" s="210"/>
      <c r="E173" s="210"/>
      <c r="F173" s="210"/>
      <c r="G173" s="210"/>
      <c r="H173" s="210"/>
      <c r="I173" s="210"/>
      <c r="J173" s="210"/>
      <c r="K173" s="210"/>
      <c r="L173" s="210"/>
      <c r="M173" s="210"/>
      <c r="N173" s="210"/>
      <c r="O173" s="210"/>
      <c r="P173" s="210"/>
      <c r="Q173" s="210"/>
      <c r="R173" s="210"/>
      <c r="S173" s="210"/>
      <c r="T173" s="210"/>
      <c r="U173" s="210"/>
      <c r="V173" s="210"/>
      <c r="W173" s="210"/>
      <c r="X173" s="217"/>
      <c r="Y173" s="210"/>
      <c r="Z173" s="210"/>
    </row>
    <row r="174" spans="1:26">
      <c r="A174" s="210"/>
      <c r="B174" s="210"/>
      <c r="C174" s="210"/>
      <c r="D174" s="210"/>
      <c r="E174" s="210"/>
      <c r="F174" s="210"/>
      <c r="G174" s="210"/>
      <c r="H174" s="210"/>
      <c r="I174" s="210"/>
      <c r="J174" s="210"/>
      <c r="K174" s="210"/>
      <c r="L174" s="210"/>
      <c r="M174" s="210"/>
      <c r="N174" s="210"/>
      <c r="O174" s="210"/>
      <c r="P174" s="210"/>
      <c r="Q174" s="210"/>
      <c r="R174" s="210"/>
      <c r="S174" s="210"/>
      <c r="T174" s="210"/>
      <c r="U174" s="210"/>
      <c r="V174" s="210"/>
      <c r="W174" s="210"/>
      <c r="X174" s="217"/>
      <c r="Y174" s="210"/>
      <c r="Z174" s="210"/>
    </row>
    <row r="175" spans="1:26">
      <c r="A175" s="210"/>
      <c r="B175" s="210"/>
      <c r="C175" s="210"/>
      <c r="D175" s="210"/>
      <c r="E175" s="210"/>
      <c r="F175" s="210"/>
      <c r="G175" s="210"/>
      <c r="H175" s="210"/>
      <c r="I175" s="210"/>
      <c r="J175" s="210"/>
      <c r="K175" s="210"/>
      <c r="L175" s="210"/>
      <c r="M175" s="210"/>
      <c r="N175" s="210"/>
      <c r="O175" s="210"/>
      <c r="P175" s="210"/>
      <c r="Q175" s="210"/>
      <c r="R175" s="210"/>
      <c r="S175" s="210"/>
      <c r="T175" s="210"/>
      <c r="U175" s="210"/>
      <c r="V175" s="210"/>
      <c r="W175" s="210"/>
      <c r="X175" s="217"/>
      <c r="Y175" s="210"/>
      <c r="Z175" s="210"/>
    </row>
    <row r="176" spans="1:26">
      <c r="A176" s="210"/>
      <c r="B176" s="210"/>
      <c r="C176" s="210"/>
      <c r="D176" s="210"/>
      <c r="E176" s="210"/>
      <c r="F176" s="210"/>
      <c r="G176" s="210"/>
      <c r="H176" s="210"/>
      <c r="I176" s="210"/>
      <c r="J176" s="210"/>
      <c r="K176" s="210"/>
      <c r="L176" s="210"/>
      <c r="M176" s="210"/>
      <c r="N176" s="210"/>
      <c r="O176" s="210"/>
      <c r="P176" s="210"/>
      <c r="Q176" s="210"/>
      <c r="R176" s="210"/>
      <c r="S176" s="210"/>
      <c r="T176" s="210"/>
      <c r="U176" s="210"/>
      <c r="V176" s="210"/>
      <c r="W176" s="210"/>
      <c r="X176" s="217"/>
      <c r="Y176" s="210"/>
      <c r="Z176" s="210"/>
    </row>
    <row r="177" spans="1:26">
      <c r="A177" s="210"/>
      <c r="B177" s="210"/>
      <c r="C177" s="210"/>
      <c r="D177" s="210"/>
      <c r="E177" s="210"/>
      <c r="F177" s="210"/>
      <c r="G177" s="210"/>
      <c r="H177" s="210"/>
      <c r="I177" s="210"/>
      <c r="J177" s="210"/>
      <c r="K177" s="210"/>
      <c r="L177" s="210"/>
      <c r="M177" s="210"/>
      <c r="N177" s="210"/>
      <c r="O177" s="210"/>
      <c r="P177" s="210"/>
      <c r="Q177" s="210"/>
      <c r="R177" s="210"/>
      <c r="S177" s="210"/>
      <c r="T177" s="210"/>
      <c r="U177" s="210"/>
      <c r="V177" s="210"/>
      <c r="W177" s="210"/>
      <c r="X177" s="217"/>
      <c r="Y177" s="210"/>
      <c r="Z177" s="210"/>
    </row>
    <row r="178" spans="1:26">
      <c r="A178" s="210"/>
      <c r="B178" s="210"/>
      <c r="C178" s="210"/>
      <c r="D178" s="210"/>
      <c r="E178" s="210"/>
      <c r="F178" s="210"/>
      <c r="G178" s="210"/>
      <c r="H178" s="210"/>
      <c r="I178" s="210"/>
      <c r="J178" s="210"/>
      <c r="K178" s="210"/>
      <c r="L178" s="210"/>
      <c r="M178" s="210"/>
      <c r="N178" s="210"/>
      <c r="O178" s="210"/>
      <c r="P178" s="210"/>
      <c r="Q178" s="210"/>
      <c r="R178" s="210"/>
      <c r="S178" s="210"/>
      <c r="T178" s="210"/>
      <c r="U178" s="210"/>
      <c r="V178" s="210"/>
      <c r="W178" s="210"/>
      <c r="X178" s="217"/>
      <c r="Y178" s="210"/>
      <c r="Z178" s="210"/>
    </row>
    <row r="179" spans="1:26">
      <c r="A179" s="210"/>
      <c r="B179" s="210"/>
      <c r="C179" s="210"/>
      <c r="D179" s="210"/>
      <c r="E179" s="210"/>
      <c r="F179" s="210"/>
      <c r="G179" s="210"/>
      <c r="H179" s="210"/>
      <c r="I179" s="210"/>
      <c r="J179" s="210"/>
      <c r="K179" s="210"/>
      <c r="L179" s="210"/>
      <c r="M179" s="210"/>
      <c r="N179" s="210"/>
      <c r="O179" s="210"/>
      <c r="P179" s="210"/>
      <c r="Q179" s="210"/>
      <c r="R179" s="210"/>
      <c r="S179" s="210"/>
      <c r="T179" s="210"/>
      <c r="U179" s="210"/>
      <c r="V179" s="210"/>
      <c r="W179" s="210"/>
      <c r="X179" s="217"/>
      <c r="Y179" s="210"/>
      <c r="Z179" s="210"/>
    </row>
    <row r="180" spans="1:26">
      <c r="A180" s="210"/>
      <c r="B180" s="210"/>
      <c r="C180" s="210"/>
      <c r="D180" s="210"/>
      <c r="E180" s="210"/>
      <c r="F180" s="210"/>
      <c r="G180" s="210"/>
      <c r="H180" s="210"/>
      <c r="I180" s="210"/>
      <c r="J180" s="210"/>
      <c r="K180" s="210"/>
      <c r="L180" s="210"/>
      <c r="M180" s="210"/>
      <c r="N180" s="210"/>
      <c r="O180" s="210"/>
      <c r="P180" s="210"/>
      <c r="Q180" s="210"/>
      <c r="R180" s="210"/>
      <c r="S180" s="210"/>
      <c r="T180" s="210"/>
      <c r="U180" s="210"/>
      <c r="V180" s="210"/>
      <c r="W180" s="210"/>
      <c r="X180" s="217"/>
      <c r="Y180" s="210"/>
      <c r="Z180" s="210"/>
    </row>
    <row r="181" spans="1:26">
      <c r="A181" s="210"/>
      <c r="B181" s="210"/>
      <c r="C181" s="210"/>
      <c r="D181" s="210"/>
      <c r="E181" s="210"/>
      <c r="F181" s="210"/>
      <c r="G181" s="210"/>
      <c r="H181" s="210"/>
      <c r="I181" s="210"/>
      <c r="J181" s="210"/>
      <c r="K181" s="210"/>
      <c r="L181" s="210"/>
      <c r="M181" s="210"/>
      <c r="N181" s="210"/>
      <c r="O181" s="210"/>
      <c r="P181" s="210"/>
      <c r="Q181" s="210"/>
      <c r="R181" s="210"/>
      <c r="S181" s="210"/>
      <c r="T181" s="210"/>
      <c r="U181" s="210"/>
      <c r="V181" s="210"/>
      <c r="W181" s="210"/>
      <c r="X181" s="217"/>
      <c r="Y181" s="210"/>
      <c r="Z181" s="210"/>
    </row>
    <row r="182" spans="1:26">
      <c r="A182" s="210"/>
      <c r="B182" s="210"/>
      <c r="C182" s="210"/>
      <c r="D182" s="210"/>
      <c r="E182" s="210"/>
      <c r="F182" s="210"/>
      <c r="G182" s="210"/>
      <c r="H182" s="210"/>
      <c r="I182" s="210"/>
      <c r="J182" s="210"/>
      <c r="K182" s="210"/>
      <c r="L182" s="210"/>
      <c r="M182" s="210"/>
      <c r="N182" s="210"/>
      <c r="O182" s="210"/>
      <c r="P182" s="210"/>
      <c r="Q182" s="210"/>
      <c r="R182" s="210"/>
      <c r="S182" s="210"/>
      <c r="T182" s="210"/>
      <c r="U182" s="210"/>
      <c r="V182" s="210"/>
      <c r="W182" s="210"/>
      <c r="X182" s="217"/>
      <c r="Y182" s="210"/>
      <c r="Z182" s="210"/>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EA6"/>
  <sheetViews>
    <sheetView workbookViewId="0">
      <selection sqref="A1:EA6"/>
    </sheetView>
  </sheetViews>
  <sheetFormatPr defaultRowHeight="12.75"/>
  <sheetData>
    <row r="1" spans="1:131" ht="13.5" thickBot="1">
      <c r="A1" s="223" t="s">
        <v>337</v>
      </c>
      <c r="B1" s="224"/>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row>
    <row r="2" spans="1:131" ht="13.5" thickBot="1">
      <c r="A2" s="225"/>
      <c r="B2" s="226"/>
      <c r="C2" s="227"/>
      <c r="D2" s="227"/>
      <c r="E2" s="227"/>
      <c r="F2" s="227"/>
      <c r="G2" s="227"/>
      <c r="H2" s="227"/>
      <c r="I2" s="227"/>
      <c r="J2" s="227"/>
      <c r="K2" s="227"/>
      <c r="L2" s="227"/>
      <c r="M2" s="227"/>
      <c r="N2" s="227"/>
      <c r="O2" s="228" t="s">
        <v>338</v>
      </c>
      <c r="P2" s="229"/>
      <c r="Q2" s="229"/>
      <c r="R2" s="229"/>
      <c r="S2" s="229"/>
      <c r="T2" s="229"/>
      <c r="U2" s="229"/>
      <c r="V2" s="229"/>
      <c r="W2" s="229"/>
      <c r="X2" s="229"/>
      <c r="Y2" s="229"/>
      <c r="Z2" s="230"/>
      <c r="AA2" s="227"/>
      <c r="AB2" s="228" t="s">
        <v>339</v>
      </c>
      <c r="AC2" s="229"/>
      <c r="AD2" s="229"/>
      <c r="AE2" s="229"/>
      <c r="AF2" s="229"/>
      <c r="AG2" s="229"/>
      <c r="AH2" s="229"/>
      <c r="AI2" s="229"/>
      <c r="AJ2" s="229"/>
      <c r="AK2" s="229"/>
      <c r="AL2" s="229"/>
      <c r="AM2" s="230"/>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c r="CX2" s="25"/>
      <c r="CY2" s="25"/>
      <c r="CZ2" s="25"/>
      <c r="DA2" s="25"/>
      <c r="DB2" s="25"/>
      <c r="DC2" s="25"/>
      <c r="DD2" s="25"/>
      <c r="DE2" s="25"/>
      <c r="DF2" s="25"/>
      <c r="DG2" s="25"/>
      <c r="DH2" s="25"/>
      <c r="DI2" s="25"/>
      <c r="DJ2" s="25"/>
      <c r="DK2" s="25"/>
      <c r="DL2" s="25"/>
      <c r="DM2" s="25"/>
      <c r="DN2" s="25"/>
      <c r="DO2" s="25"/>
      <c r="DP2" s="25"/>
      <c r="DQ2" s="25"/>
      <c r="DR2" s="25"/>
      <c r="DS2" s="25"/>
      <c r="DT2" s="25"/>
      <c r="DU2" s="25"/>
      <c r="DV2" s="25"/>
      <c r="DW2" s="25"/>
      <c r="DX2" s="25"/>
      <c r="DY2" s="25"/>
      <c r="DZ2" s="25"/>
      <c r="EA2" s="25"/>
    </row>
    <row r="3" spans="1:131" ht="204">
      <c r="A3" s="231" t="s">
        <v>340</v>
      </c>
      <c r="B3" s="232" t="s">
        <v>341</v>
      </c>
      <c r="C3" s="233" t="s">
        <v>342</v>
      </c>
      <c r="D3" s="233" t="s">
        <v>343</v>
      </c>
      <c r="E3" s="233" t="s">
        <v>344</v>
      </c>
      <c r="F3" s="233" t="s">
        <v>345</v>
      </c>
      <c r="G3" s="233" t="s">
        <v>346</v>
      </c>
      <c r="H3" s="233" t="s">
        <v>347</v>
      </c>
      <c r="I3" s="233" t="s">
        <v>348</v>
      </c>
      <c r="J3" s="233" t="s">
        <v>349</v>
      </c>
      <c r="K3" s="233" t="s">
        <v>350</v>
      </c>
      <c r="L3" s="233" t="s">
        <v>351</v>
      </c>
      <c r="M3" s="233" t="s">
        <v>352</v>
      </c>
      <c r="N3" s="233" t="s">
        <v>353</v>
      </c>
      <c r="O3" s="233" t="s">
        <v>354</v>
      </c>
      <c r="P3" s="233" t="s">
        <v>355</v>
      </c>
      <c r="Q3" s="233" t="s">
        <v>356</v>
      </c>
      <c r="R3" s="233" t="s">
        <v>357</v>
      </c>
      <c r="S3" s="233" t="s">
        <v>358</v>
      </c>
      <c r="T3" s="233" t="s">
        <v>359</v>
      </c>
      <c r="U3" s="233" t="s">
        <v>360</v>
      </c>
      <c r="V3" s="233" t="s">
        <v>361</v>
      </c>
      <c r="W3" s="233" t="s">
        <v>362</v>
      </c>
      <c r="X3" s="233" t="s">
        <v>363</v>
      </c>
      <c r="Y3" s="233" t="s">
        <v>364</v>
      </c>
      <c r="Z3" s="233" t="s">
        <v>365</v>
      </c>
      <c r="AA3" s="233"/>
      <c r="AB3" s="233" t="s">
        <v>354</v>
      </c>
      <c r="AC3" s="233" t="s">
        <v>355</v>
      </c>
      <c r="AD3" s="233" t="s">
        <v>356</v>
      </c>
      <c r="AE3" s="233" t="s">
        <v>357</v>
      </c>
      <c r="AF3" s="233" t="s">
        <v>358</v>
      </c>
      <c r="AG3" s="233" t="s">
        <v>359</v>
      </c>
      <c r="AH3" s="233" t="s">
        <v>360</v>
      </c>
      <c r="AI3" s="233" t="s">
        <v>361</v>
      </c>
      <c r="AJ3" s="233" t="s">
        <v>362</v>
      </c>
      <c r="AK3" s="233" t="s">
        <v>363</v>
      </c>
      <c r="AL3" s="233" t="s">
        <v>364</v>
      </c>
      <c r="AM3" s="233" t="s">
        <v>365</v>
      </c>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row>
    <row r="4" spans="1:131">
      <c r="A4" s="25" t="s">
        <v>123</v>
      </c>
      <c r="B4" s="25"/>
      <c r="C4" s="63">
        <v>142.33383891615159</v>
      </c>
      <c r="D4" s="63">
        <v>140.30018993983049</v>
      </c>
      <c r="E4" s="63">
        <v>28.060037987966098</v>
      </c>
      <c r="F4" s="63">
        <v>168.36022792779659</v>
      </c>
      <c r="G4" s="63">
        <v>628.19068619855261</v>
      </c>
      <c r="H4" s="63">
        <v>1306.625877641553</v>
      </c>
      <c r="I4" s="63">
        <v>10361.805793184001</v>
      </c>
      <c r="J4" s="63">
        <v>52.834909810350688</v>
      </c>
      <c r="K4" s="63">
        <v>-312.67661086705334</v>
      </c>
      <c r="L4" s="234">
        <v>2.0799828879165632</v>
      </c>
      <c r="M4" s="63">
        <v>3.5403252053765977</v>
      </c>
      <c r="N4" s="63">
        <v>2.3960541601094554E-2</v>
      </c>
      <c r="O4" s="63">
        <v>9.2300324750430356</v>
      </c>
      <c r="P4" s="63">
        <v>8.6616383291976735</v>
      </c>
      <c r="Q4" s="63">
        <v>10.007257860196262</v>
      </c>
      <c r="R4" s="63">
        <v>8.6595923576990721</v>
      </c>
      <c r="S4" s="63">
        <v>8.8043771936731314</v>
      </c>
      <c r="T4" s="63">
        <v>8.0361845155941225</v>
      </c>
      <c r="U4" s="63">
        <v>7.3851575127264297</v>
      </c>
      <c r="V4" s="63">
        <v>7.7626126843779559</v>
      </c>
      <c r="W4" s="63">
        <v>6.9245507005132643</v>
      </c>
      <c r="X4" s="63">
        <v>7.8408129004218612</v>
      </c>
      <c r="Y4" s="63">
        <v>7.6856797523824483</v>
      </c>
      <c r="Z4" s="63">
        <v>8.65909571537874</v>
      </c>
      <c r="AA4" s="63"/>
      <c r="AB4" s="63">
        <v>4.1722024637899695</v>
      </c>
      <c r="AC4" s="63">
        <v>3.7315042010831938</v>
      </c>
      <c r="AD4" s="63">
        <v>3.6973817643142799</v>
      </c>
      <c r="AE4" s="63">
        <v>3.72451785986406</v>
      </c>
      <c r="AF4" s="63">
        <v>3.7500984723502278</v>
      </c>
      <c r="AG4" s="63">
        <v>3.1665056930086615</v>
      </c>
      <c r="AH4" s="63">
        <v>3.5012111971882183</v>
      </c>
      <c r="AI4" s="63">
        <v>2.9965137898522283</v>
      </c>
      <c r="AJ4" s="63">
        <v>3.3698200158570346</v>
      </c>
      <c r="AK4" s="63">
        <v>2.9901084225232597</v>
      </c>
      <c r="AL4" s="63">
        <v>3.5945010531493606</v>
      </c>
      <c r="AM4" s="45">
        <v>3.9824819859671035</v>
      </c>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c r="DY4" s="25"/>
      <c r="DZ4" s="25"/>
      <c r="EA4" s="25"/>
    </row>
    <row r="5" spans="1:131">
      <c r="A5" s="25" t="s">
        <v>124</v>
      </c>
      <c r="B5" s="25"/>
      <c r="C5" s="63">
        <v>89.017170378045904</v>
      </c>
      <c r="D5" s="63">
        <v>140.30018993983049</v>
      </c>
      <c r="E5" s="63">
        <v>28.060037987966098</v>
      </c>
      <c r="F5" s="63">
        <v>168.36022792779659</v>
      </c>
      <c r="G5" s="63">
        <v>628.19068619855261</v>
      </c>
      <c r="H5" s="63">
        <v>817.17839732335904</v>
      </c>
      <c r="I5" s="63">
        <v>16567.990089822415</v>
      </c>
      <c r="J5" s="63">
        <v>90.204871369347103</v>
      </c>
      <c r="K5" s="63">
        <v>-118.16628367184099</v>
      </c>
      <c r="L5" s="234">
        <v>1.3008444971835718</v>
      </c>
      <c r="M5" s="63">
        <v>2.2141588704450821</v>
      </c>
      <c r="N5" s="63">
        <v>1.4985189961126357E-2</v>
      </c>
      <c r="O5" s="63">
        <v>5.7725652570210171</v>
      </c>
      <c r="P5" s="63">
        <v>5.4170852186275695</v>
      </c>
      <c r="Q5" s="63">
        <v>6.2586506816759693</v>
      </c>
      <c r="R5" s="63">
        <v>5.4158056452326084</v>
      </c>
      <c r="S5" s="63">
        <v>5.5063556965078568</v>
      </c>
      <c r="T5" s="63">
        <v>5.0259194276033803</v>
      </c>
      <c r="U5" s="63">
        <v>4.618759878782936</v>
      </c>
      <c r="V5" s="63">
        <v>4.854824553078501</v>
      </c>
      <c r="W5" s="63">
        <v>4.330691241048644</v>
      </c>
      <c r="X5" s="63">
        <v>4.9037318403981454</v>
      </c>
      <c r="Y5" s="63">
        <v>4.8067098393373699</v>
      </c>
      <c r="Z5" s="63">
        <v>5.4154950395861752</v>
      </c>
      <c r="AA5" s="63"/>
      <c r="AB5" s="63">
        <v>2.6093419554972015</v>
      </c>
      <c r="AC5" s="63">
        <v>2.3337243466741304</v>
      </c>
      <c r="AD5" s="63">
        <v>2.3123837941343939</v>
      </c>
      <c r="AE5" s="63">
        <v>2.3293550109535559</v>
      </c>
      <c r="AF5" s="63">
        <v>2.3453534113156613</v>
      </c>
      <c r="AG5" s="63">
        <v>1.9803679780157906</v>
      </c>
      <c r="AH5" s="63">
        <v>2.1896965334661447</v>
      </c>
      <c r="AI5" s="63">
        <v>1.8740531457777674</v>
      </c>
      <c r="AJ5" s="63">
        <v>2.1075230231906237</v>
      </c>
      <c r="AK5" s="63">
        <v>1.8700471576079924</v>
      </c>
      <c r="AL5" s="63">
        <v>2.2480410498922661</v>
      </c>
      <c r="AM5" s="45">
        <v>2.4906886526202148</v>
      </c>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row>
    <row r="6" spans="1:131">
      <c r="A6" s="25"/>
      <c r="B6" s="25"/>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4"/>
  <dimension ref="A1:EA128"/>
  <sheetViews>
    <sheetView zoomScaleNormal="100" workbookViewId="0">
      <selection activeCell="A14" sqref="A14:EA88"/>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ht="15">
      <c r="A1" s="16" t="s">
        <v>14</v>
      </c>
      <c r="B1" s="17"/>
      <c r="C1" s="17"/>
      <c r="D1" s="17"/>
      <c r="E1" s="17"/>
      <c r="F1" s="17"/>
      <c r="G1" s="184" t="s">
        <v>313</v>
      </c>
      <c r="H1" s="18"/>
      <c r="I1" s="19"/>
      <c r="J1" s="19"/>
      <c r="K1" s="19"/>
      <c r="L1" s="19"/>
      <c r="M1" s="19"/>
      <c r="N1" s="20"/>
      <c r="O1" s="21"/>
      <c r="P1" s="20"/>
      <c r="Q1" s="20"/>
      <c r="R1" s="20"/>
      <c r="S1" s="18"/>
      <c r="T1" s="18"/>
      <c r="U1" s="18"/>
      <c r="V1" s="20"/>
      <c r="W1" s="18"/>
      <c r="X1" s="18"/>
      <c r="Y1" s="18"/>
      <c r="Z1" s="18"/>
      <c r="AA1" s="18"/>
      <c r="AB1" s="18"/>
      <c r="AC1" s="18"/>
      <c r="AD1" s="18"/>
      <c r="AE1" s="18"/>
      <c r="AF1" s="18"/>
      <c r="AG1" s="18"/>
      <c r="AH1" s="18"/>
      <c r="AI1" s="18"/>
      <c r="AJ1" s="18"/>
      <c r="AK1" s="18"/>
      <c r="AL1" s="18"/>
      <c r="AM1" s="18"/>
      <c r="AN1" s="18"/>
      <c r="AO1" s="18"/>
      <c r="AP1" s="22"/>
      <c r="AQ1" s="18"/>
      <c r="AR1" s="18"/>
      <c r="AS1" s="18"/>
      <c r="AT1" s="18"/>
      <c r="AU1" s="18"/>
      <c r="AV1" s="22"/>
      <c r="AW1" s="18"/>
      <c r="AX1" s="18"/>
      <c r="AY1" s="18"/>
      <c r="AZ1" s="18"/>
      <c r="BA1" s="18"/>
      <c r="BB1" s="18"/>
      <c r="BC1" s="18"/>
      <c r="BD1" s="18"/>
      <c r="BE1" s="18"/>
      <c r="BF1" s="18"/>
      <c r="BG1" s="18"/>
      <c r="BH1" s="18"/>
      <c r="BI1" s="18"/>
      <c r="BJ1" s="18"/>
      <c r="BK1" s="18"/>
      <c r="BL1" s="18"/>
      <c r="BM1" s="23"/>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22"/>
      <c r="CQ1" s="18"/>
      <c r="CR1" s="18"/>
      <c r="CS1" s="18"/>
      <c r="CT1" s="18"/>
      <c r="CU1" s="18"/>
      <c r="CV1" s="18"/>
      <c r="CW1" s="18"/>
      <c r="CX1" s="18"/>
      <c r="CY1" s="18"/>
      <c r="CZ1" s="18"/>
      <c r="DA1" s="18"/>
    </row>
    <row r="2" spans="1:105">
      <c r="A2" s="24" t="s">
        <v>15</v>
      </c>
      <c r="B2" s="18" t="str">
        <f>'7PSourceSummary'!D2</f>
        <v>Pre-Rinse Spray Valve</v>
      </c>
      <c r="C2" s="18"/>
      <c r="D2" s="18"/>
      <c r="E2" s="18"/>
      <c r="F2" s="18"/>
      <c r="G2" s="18"/>
      <c r="H2" s="18"/>
      <c r="I2" s="19"/>
      <c r="J2" s="19"/>
      <c r="K2" s="19"/>
      <c r="L2" s="19"/>
      <c r="M2" s="19"/>
      <c r="N2" s="20"/>
      <c r="O2" s="20"/>
      <c r="P2" s="20"/>
      <c r="Q2" s="20"/>
      <c r="R2" s="20"/>
      <c r="S2" s="18"/>
      <c r="T2" s="18"/>
      <c r="U2" s="18"/>
      <c r="V2" s="20"/>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22"/>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row>
    <row r="3" spans="1:105">
      <c r="A3" s="24" t="s">
        <v>16</v>
      </c>
      <c r="B3" s="25"/>
      <c r="C3" s="24">
        <v>2012</v>
      </c>
      <c r="D3" s="25"/>
      <c r="E3" s="25"/>
      <c r="F3" s="25"/>
      <c r="G3" s="25"/>
      <c r="H3" s="25"/>
      <c r="I3" s="25"/>
      <c r="J3" s="26"/>
      <c r="K3" s="27"/>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7"/>
      <c r="CP3" s="27"/>
      <c r="CQ3" s="25"/>
      <c r="CR3" s="25"/>
      <c r="CS3" s="25"/>
      <c r="CT3" s="25"/>
      <c r="CU3" s="25"/>
      <c r="CV3" s="25"/>
      <c r="CW3" s="25"/>
      <c r="CX3" s="25"/>
      <c r="CY3" s="25"/>
      <c r="CZ3" s="25"/>
      <c r="DA3" s="25"/>
    </row>
    <row r="4" spans="1:105">
      <c r="A4" s="85" t="s">
        <v>187</v>
      </c>
      <c r="B4" s="86" t="s">
        <v>185</v>
      </c>
      <c r="C4" s="87">
        <v>1.107352410306802</v>
      </c>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row>
    <row r="5" spans="1:105">
      <c r="A5" s="28">
        <v>1</v>
      </c>
      <c r="B5" s="28">
        <v>2</v>
      </c>
      <c r="C5" s="28">
        <v>3</v>
      </c>
      <c r="D5" s="28">
        <v>4</v>
      </c>
      <c r="E5" s="28">
        <v>5</v>
      </c>
      <c r="F5" s="28">
        <v>6</v>
      </c>
      <c r="G5" s="28">
        <v>7</v>
      </c>
      <c r="H5" s="28">
        <v>8</v>
      </c>
      <c r="I5" s="28">
        <v>9</v>
      </c>
      <c r="J5" s="28">
        <v>10</v>
      </c>
      <c r="K5" s="28">
        <v>11</v>
      </c>
      <c r="L5" s="28">
        <v>12</v>
      </c>
      <c r="M5" s="28">
        <v>13</v>
      </c>
      <c r="N5" s="28">
        <v>14</v>
      </c>
      <c r="O5" s="28">
        <v>15</v>
      </c>
      <c r="P5" s="28">
        <v>16</v>
      </c>
      <c r="Q5" s="28">
        <v>17</v>
      </c>
      <c r="R5" s="28">
        <v>18</v>
      </c>
      <c r="S5" s="28">
        <v>19</v>
      </c>
      <c r="T5" s="28">
        <v>20</v>
      </c>
      <c r="U5" s="28">
        <v>21</v>
      </c>
      <c r="V5" s="28">
        <v>22</v>
      </c>
      <c r="W5" s="28">
        <v>23</v>
      </c>
      <c r="X5" s="28">
        <v>24</v>
      </c>
      <c r="Y5" s="28">
        <v>25</v>
      </c>
      <c r="Z5" s="28">
        <v>26</v>
      </c>
      <c r="AA5" s="28">
        <v>27</v>
      </c>
      <c r="AB5" s="28">
        <v>28</v>
      </c>
      <c r="AC5" s="28">
        <v>29</v>
      </c>
      <c r="AD5" s="28">
        <v>30</v>
      </c>
      <c r="AE5" s="28">
        <v>31</v>
      </c>
      <c r="AF5" s="28">
        <v>32</v>
      </c>
      <c r="AG5" s="28">
        <v>33</v>
      </c>
      <c r="AH5" s="28">
        <v>34</v>
      </c>
      <c r="AI5" s="28">
        <v>35</v>
      </c>
      <c r="AJ5" s="28">
        <v>36</v>
      </c>
      <c r="AK5" s="28">
        <v>37</v>
      </c>
      <c r="AL5" s="28">
        <v>38</v>
      </c>
      <c r="AM5" s="28">
        <v>39</v>
      </c>
      <c r="AN5" s="28">
        <v>40</v>
      </c>
      <c r="AO5" s="28">
        <v>41</v>
      </c>
      <c r="AP5" s="28">
        <v>42</v>
      </c>
      <c r="AQ5" s="28">
        <v>43</v>
      </c>
      <c r="AR5" s="28">
        <v>44</v>
      </c>
      <c r="AS5" s="28">
        <v>45</v>
      </c>
      <c r="AT5" s="28">
        <v>46</v>
      </c>
      <c r="AU5" s="28">
        <v>47</v>
      </c>
      <c r="AV5" s="28">
        <v>48</v>
      </c>
      <c r="AW5" s="28">
        <v>49</v>
      </c>
      <c r="AX5" s="28">
        <v>50</v>
      </c>
      <c r="AY5" s="28">
        <v>51</v>
      </c>
      <c r="AZ5" s="28">
        <v>52</v>
      </c>
      <c r="BA5" s="28">
        <v>53</v>
      </c>
      <c r="BB5" s="28">
        <v>54</v>
      </c>
      <c r="BC5" s="28">
        <v>55</v>
      </c>
      <c r="BD5" s="28">
        <v>56</v>
      </c>
      <c r="BE5" s="28">
        <v>57</v>
      </c>
      <c r="BF5" s="28">
        <v>58</v>
      </c>
      <c r="BG5" s="28">
        <v>59</v>
      </c>
      <c r="BH5" s="28">
        <v>60</v>
      </c>
      <c r="BI5" s="28">
        <v>61</v>
      </c>
      <c r="BJ5" s="28">
        <v>62</v>
      </c>
      <c r="BK5" s="28">
        <v>63</v>
      </c>
      <c r="BL5" s="28">
        <v>64</v>
      </c>
      <c r="BM5" s="28">
        <v>65</v>
      </c>
      <c r="BN5" s="28">
        <v>66</v>
      </c>
      <c r="BO5" s="28">
        <v>67</v>
      </c>
      <c r="BP5" s="28">
        <v>68</v>
      </c>
      <c r="BQ5" s="28">
        <v>69</v>
      </c>
      <c r="BR5" s="28">
        <v>70</v>
      </c>
      <c r="BS5" s="28">
        <v>71</v>
      </c>
      <c r="BT5" s="28">
        <v>72</v>
      </c>
      <c r="BU5" s="28">
        <v>73</v>
      </c>
      <c r="BV5" s="28">
        <v>74</v>
      </c>
      <c r="BW5" s="28">
        <v>75</v>
      </c>
      <c r="BX5" s="28">
        <v>76</v>
      </c>
      <c r="BY5" s="28">
        <v>77</v>
      </c>
      <c r="BZ5" s="28">
        <v>78</v>
      </c>
      <c r="CA5" s="28">
        <v>79</v>
      </c>
      <c r="CB5" s="28">
        <v>80</v>
      </c>
      <c r="CC5" s="28">
        <v>81</v>
      </c>
      <c r="CD5" s="28">
        <v>82</v>
      </c>
      <c r="CE5" s="28">
        <v>83</v>
      </c>
      <c r="CF5" s="28">
        <v>84</v>
      </c>
      <c r="CG5" s="28">
        <v>85</v>
      </c>
      <c r="CH5" s="28">
        <v>86</v>
      </c>
      <c r="CI5" s="28">
        <v>87</v>
      </c>
      <c r="CJ5" s="28">
        <v>88</v>
      </c>
      <c r="CK5" s="28">
        <v>89</v>
      </c>
      <c r="CL5" s="28">
        <v>90</v>
      </c>
      <c r="CM5" s="28">
        <v>91</v>
      </c>
      <c r="CN5" s="28">
        <v>92</v>
      </c>
      <c r="CO5" s="28">
        <v>93</v>
      </c>
      <c r="CP5" s="28">
        <v>94</v>
      </c>
      <c r="CQ5" s="28">
        <v>95</v>
      </c>
      <c r="CR5" s="28">
        <v>96</v>
      </c>
      <c r="CS5" s="28">
        <v>97</v>
      </c>
      <c r="CT5" s="28">
        <v>98</v>
      </c>
      <c r="CU5" s="28">
        <v>99</v>
      </c>
      <c r="CV5" s="28">
        <v>100</v>
      </c>
      <c r="CW5" s="28">
        <v>101</v>
      </c>
      <c r="CX5" s="28">
        <v>102</v>
      </c>
      <c r="CY5" s="28">
        <v>103</v>
      </c>
      <c r="CZ5" s="28">
        <v>104</v>
      </c>
      <c r="DA5" s="28">
        <v>105</v>
      </c>
    </row>
    <row r="6" spans="1:105">
      <c r="A6" s="29" t="s">
        <v>17</v>
      </c>
      <c r="B6" s="30"/>
      <c r="C6" s="30"/>
      <c r="D6" s="30"/>
      <c r="E6" s="30"/>
      <c r="F6" s="30"/>
      <c r="G6" s="31"/>
      <c r="H6" s="32"/>
      <c r="I6" s="300" t="s">
        <v>18</v>
      </c>
      <c r="J6" s="301"/>
      <c r="K6" s="301"/>
      <c r="L6" s="301"/>
      <c r="M6" s="301"/>
      <c r="N6" s="302"/>
      <c r="O6" s="303" t="s">
        <v>19</v>
      </c>
      <c r="P6" s="304"/>
      <c r="Q6" s="33" t="s">
        <v>20</v>
      </c>
      <c r="R6" s="305" t="s">
        <v>21</v>
      </c>
      <c r="S6" s="305"/>
      <c r="T6" s="305"/>
      <c r="U6" s="34"/>
      <c r="V6" s="34"/>
      <c r="W6" s="34"/>
      <c r="X6" s="35"/>
      <c r="Y6" s="36"/>
      <c r="Z6" s="34"/>
      <c r="AA6" s="34"/>
      <c r="AB6" s="34"/>
      <c r="AC6" s="34"/>
      <c r="AD6" s="34"/>
      <c r="AE6" s="37"/>
      <c r="AF6" s="37"/>
      <c r="AG6" s="37"/>
      <c r="AH6" s="37"/>
      <c r="AI6" s="37"/>
      <c r="AJ6" s="37"/>
      <c r="AK6" s="37"/>
      <c r="AL6" s="37"/>
      <c r="AM6" s="37"/>
      <c r="AN6" s="37"/>
      <c r="AO6" s="37"/>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row>
    <row r="7" spans="1:105" ht="39.75" customHeight="1">
      <c r="A7" s="38" t="s">
        <v>22</v>
      </c>
      <c r="B7" s="38" t="s">
        <v>23</v>
      </c>
      <c r="C7" s="38" t="s">
        <v>24</v>
      </c>
      <c r="D7" s="38" t="s">
        <v>25</v>
      </c>
      <c r="E7" s="38" t="s">
        <v>26</v>
      </c>
      <c r="F7" s="39" t="s">
        <v>27</v>
      </c>
      <c r="G7" s="38" t="s">
        <v>28</v>
      </c>
      <c r="H7" s="40" t="s">
        <v>29</v>
      </c>
      <c r="I7" s="40" t="s">
        <v>30</v>
      </c>
      <c r="J7" s="40" t="s">
        <v>31</v>
      </c>
      <c r="K7" s="40" t="s">
        <v>32</v>
      </c>
      <c r="L7" s="40" t="s">
        <v>33</v>
      </c>
      <c r="M7" s="40" t="s">
        <v>34</v>
      </c>
      <c r="N7" s="40" t="s">
        <v>35</v>
      </c>
      <c r="O7" s="41" t="s">
        <v>36</v>
      </c>
      <c r="P7" s="40" t="s">
        <v>28</v>
      </c>
      <c r="Q7" s="42" t="s">
        <v>37</v>
      </c>
      <c r="R7" s="43" t="s">
        <v>38</v>
      </c>
      <c r="S7" s="43" t="s">
        <v>39</v>
      </c>
      <c r="T7" s="43" t="s">
        <v>40</v>
      </c>
      <c r="U7" s="44"/>
      <c r="V7" s="44"/>
      <c r="W7" s="44"/>
      <c r="X7" s="44"/>
      <c r="Y7" s="44"/>
      <c r="Z7" s="44"/>
      <c r="AA7" s="44"/>
      <c r="AB7" s="44"/>
      <c r="AC7" s="44"/>
      <c r="AD7" s="44"/>
      <c r="AE7" s="37"/>
      <c r="AF7" s="37"/>
      <c r="AG7" s="37"/>
      <c r="AH7" s="37"/>
      <c r="AI7" s="37"/>
      <c r="AJ7" s="37"/>
      <c r="AK7" s="37"/>
      <c r="AL7" s="37"/>
      <c r="AM7" s="37"/>
      <c r="AN7" s="37"/>
      <c r="AO7" s="37"/>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row>
    <row r="8" spans="1:105">
      <c r="A8" s="25" t="str">
        <f>'Savings and Cost'!A24</f>
        <v>Pre-Rinse Spray Valve_0.81_to_1.0gpm</v>
      </c>
      <c r="B8" s="65" t="str">
        <f>'Savings and Cost'!B24</f>
        <v>on-site savings</v>
      </c>
      <c r="C8" s="65">
        <f>'Savings and Cost'!C24</f>
        <v>102.16535845064186</v>
      </c>
      <c r="D8" s="65">
        <f>'Savings and Cost'!D24</f>
        <v>4</v>
      </c>
      <c r="E8" s="65">
        <f>'Savings and Cost'!E24*$C$4</f>
        <v>140.30018993983049</v>
      </c>
      <c r="F8" s="65"/>
      <c r="G8" t="s">
        <v>200</v>
      </c>
      <c r="H8" s="65">
        <f>'Savings and Cost'!H24*$C$4</f>
        <v>79.391244874855829</v>
      </c>
      <c r="I8" s="65"/>
      <c r="J8" s="65"/>
      <c r="K8" s="65"/>
      <c r="L8" s="65"/>
      <c r="M8" s="65"/>
      <c r="N8" s="65"/>
      <c r="O8" s="65">
        <f>'Savings and Cost'!O24</f>
        <v>18.516914910775917</v>
      </c>
      <c r="P8" t="s">
        <v>200</v>
      </c>
      <c r="Q8" s="65" t="s">
        <v>126</v>
      </c>
      <c r="R8" s="65"/>
      <c r="S8" s="65"/>
      <c r="T8" s="6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25"/>
      <c r="CY8" s="22"/>
      <c r="CZ8" s="22"/>
      <c r="DA8" s="22"/>
    </row>
    <row r="9" spans="1:105">
      <c r="A9" s="25" t="str">
        <f>'Savings and Cost'!A25</f>
        <v>Pre-Rinse Spray Valve_0.81_to_1.0gpm</v>
      </c>
      <c r="B9" s="65" t="str">
        <f>'Savings and Cost'!B25</f>
        <v>water and wastewater savings</v>
      </c>
      <c r="C9" s="65">
        <f>'Savings and Cost'!C25</f>
        <v>30.262125717692719</v>
      </c>
      <c r="D9" s="65">
        <f>'Savings and Cost'!D25</f>
        <v>4</v>
      </c>
      <c r="E9" s="65">
        <f>'Savings and Cost'!E25*$C$4</f>
        <v>0</v>
      </c>
      <c r="F9" s="65"/>
      <c r="G9" t="s">
        <v>200</v>
      </c>
      <c r="H9" s="65">
        <f>'Savings and Cost'!H25*$C$4</f>
        <v>0</v>
      </c>
      <c r="I9" s="65"/>
      <c r="J9" s="65"/>
      <c r="K9" s="65"/>
      <c r="L9" s="65"/>
      <c r="M9" s="65"/>
      <c r="N9" s="65"/>
      <c r="O9" s="65">
        <f>'Savings and Cost'!O25</f>
        <v>0</v>
      </c>
      <c r="P9" t="s">
        <v>200</v>
      </c>
      <c r="Q9" s="65" t="s">
        <v>126</v>
      </c>
      <c r="R9" s="65"/>
      <c r="S9" s="65"/>
      <c r="T9" s="6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25"/>
      <c r="CY9" s="22"/>
      <c r="CZ9" s="22"/>
      <c r="DA9" s="22"/>
    </row>
    <row r="10" spans="1:105">
      <c r="A10" s="25" t="str">
        <f>'Savings and Cost'!A26</f>
        <v>Pre-Rinse Spray Valve_0.61_to_0.8gpm</v>
      </c>
      <c r="B10" s="65" t="str">
        <f>'Savings and Cost'!B26</f>
        <v>on-site savings</v>
      </c>
      <c r="C10" s="65">
        <f>'Savings and Cost'!C26</f>
        <v>63.895354675935096</v>
      </c>
      <c r="D10" s="65">
        <f>'Savings and Cost'!D26</f>
        <v>4</v>
      </c>
      <c r="E10" s="65">
        <f>'Savings and Cost'!E26*$C$4</f>
        <v>140.30018993983049</v>
      </c>
      <c r="F10" s="65"/>
      <c r="G10" t="s">
        <v>200</v>
      </c>
      <c r="H10" s="65">
        <f>'Savings and Cost'!H26*$C$4</f>
        <v>49.652170034656777</v>
      </c>
      <c r="I10" s="65"/>
      <c r="J10" s="65"/>
      <c r="K10" s="65"/>
      <c r="L10" s="65"/>
      <c r="M10" s="65"/>
      <c r="N10" s="65"/>
      <c r="O10" s="65">
        <f>'Savings and Cost'!O26</f>
        <v>11.580685113533267</v>
      </c>
      <c r="P10" t="s">
        <v>200</v>
      </c>
      <c r="Q10" s="65" t="s">
        <v>126</v>
      </c>
      <c r="R10" s="65"/>
      <c r="S10" s="65"/>
      <c r="T10" s="6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row>
    <row r="11" spans="1:105">
      <c r="A11" s="25" t="str">
        <f>'Savings and Cost'!A27</f>
        <v>Pre-Rinse Spray Valve_0.61_to_0.8gpm</v>
      </c>
      <c r="B11" s="65" t="str">
        <f>'Savings and Cost'!B27</f>
        <v>water and wastewater savings</v>
      </c>
      <c r="C11" s="65">
        <f>'Savings and Cost'!C27</f>
        <v>18.92627095233928</v>
      </c>
      <c r="D11" s="65">
        <f>'Savings and Cost'!D27</f>
        <v>4</v>
      </c>
      <c r="E11" s="65">
        <f>'Savings and Cost'!E27*$C$4</f>
        <v>0</v>
      </c>
      <c r="F11" s="65"/>
      <c r="G11" t="s">
        <v>200</v>
      </c>
      <c r="H11" s="65">
        <f>'Savings and Cost'!H27*$C$4</f>
        <v>0</v>
      </c>
      <c r="I11" s="65"/>
      <c r="J11" s="65"/>
      <c r="K11" s="65"/>
      <c r="L11" s="65"/>
      <c r="M11" s="65"/>
      <c r="N11" s="65"/>
      <c r="O11" s="65">
        <f>'Savings and Cost'!O27</f>
        <v>0</v>
      </c>
      <c r="P11" t="s">
        <v>200</v>
      </c>
      <c r="Q11" s="65" t="s">
        <v>126</v>
      </c>
      <c r="R11" s="65"/>
      <c r="S11" s="65"/>
      <c r="T11" s="6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row>
    <row r="14" spans="1:105" s="25" customFormat="1"/>
    <row r="15" spans="1:105" s="25" customFormat="1">
      <c r="A15" s="235" t="s">
        <v>366</v>
      </c>
      <c r="B15" s="236"/>
    </row>
    <row r="16" spans="1:105" s="25" customFormat="1">
      <c r="A16" s="25" t="s">
        <v>367</v>
      </c>
      <c r="B16" s="25" t="s">
        <v>368</v>
      </c>
    </row>
    <row r="17" spans="1:35" s="25" customFormat="1">
      <c r="A17" s="25" t="s">
        <v>369</v>
      </c>
      <c r="B17" s="25" t="s">
        <v>566</v>
      </c>
    </row>
    <row r="18" spans="1:35" s="25" customFormat="1"/>
    <row r="19" spans="1:35" s="25" customFormat="1" ht="13.5" thickBot="1">
      <c r="A19" s="223" t="s">
        <v>370</v>
      </c>
      <c r="B19" s="237"/>
      <c r="C19" s="237"/>
      <c r="D19" s="237"/>
      <c r="E19" s="237"/>
      <c r="F19" s="237"/>
      <c r="G19" s="237"/>
      <c r="H19" s="237"/>
      <c r="I19" s="237"/>
      <c r="J19" s="237"/>
      <c r="K19" s="237"/>
      <c r="L19" s="237"/>
      <c r="M19" s="237"/>
      <c r="N19" s="237"/>
      <c r="O19" s="237"/>
      <c r="P19" s="237"/>
      <c r="Q19" s="237"/>
      <c r="R19" s="237"/>
      <c r="S19" s="237"/>
      <c r="T19" s="237"/>
      <c r="U19" s="237"/>
      <c r="V19" s="237"/>
      <c r="W19" s="237"/>
      <c r="X19" s="237"/>
      <c r="Y19" s="237"/>
      <c r="Z19" s="237"/>
      <c r="AA19" s="237"/>
      <c r="AB19" s="237"/>
      <c r="AC19" s="237"/>
      <c r="AD19" s="237"/>
      <c r="AE19" s="237"/>
      <c r="AF19" s="237"/>
      <c r="AG19" s="237"/>
      <c r="AH19" s="237"/>
      <c r="AI19" s="224"/>
    </row>
    <row r="20" spans="1:35" s="25" customFormat="1">
      <c r="B20" s="238" t="s">
        <v>371</v>
      </c>
      <c r="C20" s="239"/>
      <c r="D20" s="239" t="s">
        <v>371</v>
      </c>
      <c r="E20" s="240"/>
      <c r="G20" s="238" t="s">
        <v>372</v>
      </c>
      <c r="H20" s="239"/>
      <c r="I20" s="239"/>
      <c r="J20" s="239"/>
      <c r="K20" s="239"/>
      <c r="L20" s="239"/>
      <c r="M20" s="239"/>
      <c r="N20" s="239"/>
      <c r="O20" s="240"/>
      <c r="Q20" s="238" t="s">
        <v>373</v>
      </c>
      <c r="R20" s="239"/>
      <c r="S20" s="239"/>
      <c r="T20" s="239"/>
      <c r="U20" s="240"/>
      <c r="W20" s="238" t="s">
        <v>374</v>
      </c>
      <c r="X20" s="240"/>
      <c r="Z20" s="238" t="s">
        <v>375</v>
      </c>
      <c r="AA20" s="239"/>
      <c r="AB20" s="240"/>
    </row>
    <row r="21" spans="1:35" s="25" customFormat="1">
      <c r="B21" s="241" t="s">
        <v>376</v>
      </c>
      <c r="C21" s="242" t="s">
        <v>117</v>
      </c>
      <c r="D21" s="242" t="s">
        <v>376</v>
      </c>
      <c r="E21" s="243" t="s">
        <v>117</v>
      </c>
      <c r="G21" s="241" t="s">
        <v>377</v>
      </c>
      <c r="H21" s="242" t="s">
        <v>559</v>
      </c>
      <c r="I21" s="242"/>
      <c r="J21" s="242"/>
      <c r="K21" s="242" t="s">
        <v>378</v>
      </c>
      <c r="L21" s="242"/>
      <c r="M21" s="242"/>
      <c r="N21" s="242"/>
      <c r="O21" s="243"/>
      <c r="Q21" s="241"/>
      <c r="R21" s="242" t="s">
        <v>379</v>
      </c>
      <c r="S21" s="242" t="s">
        <v>380</v>
      </c>
      <c r="T21" s="242" t="s">
        <v>381</v>
      </c>
      <c r="U21" s="243" t="s">
        <v>382</v>
      </c>
      <c r="W21" s="241" t="s">
        <v>383</v>
      </c>
      <c r="X21" s="243">
        <v>20</v>
      </c>
      <c r="Z21" s="241"/>
      <c r="AA21" s="242" t="s">
        <v>117</v>
      </c>
      <c r="AB21" s="243" t="s">
        <v>118</v>
      </c>
    </row>
    <row r="22" spans="1:35" s="25" customFormat="1">
      <c r="B22" s="241" t="s">
        <v>384</v>
      </c>
      <c r="C22" s="242" t="s">
        <v>385</v>
      </c>
      <c r="D22" s="242" t="s">
        <v>384</v>
      </c>
      <c r="E22" s="243" t="s">
        <v>385</v>
      </c>
      <c r="G22" s="241" t="s">
        <v>386</v>
      </c>
      <c r="H22" s="242" t="s">
        <v>387</v>
      </c>
      <c r="I22" s="242"/>
      <c r="J22" s="242"/>
      <c r="K22" s="242" t="s">
        <v>388</v>
      </c>
      <c r="L22" s="242"/>
      <c r="M22" s="242"/>
      <c r="N22" s="242"/>
      <c r="O22" s="243"/>
      <c r="Q22" s="241" t="s">
        <v>389</v>
      </c>
      <c r="R22" s="242">
        <v>6.8012888465852586E-2</v>
      </c>
      <c r="S22" s="242">
        <v>4.387844424080023E-2</v>
      </c>
      <c r="T22" s="242">
        <v>5.3289007766645871E-2</v>
      </c>
      <c r="U22" s="243">
        <v>5.447903102274565E-2</v>
      </c>
      <c r="W22" s="241" t="s">
        <v>390</v>
      </c>
      <c r="X22" s="243">
        <v>2016</v>
      </c>
      <c r="Z22" s="241" t="s">
        <v>391</v>
      </c>
      <c r="AA22" s="242">
        <v>4.03890184699085E-3</v>
      </c>
      <c r="AB22" s="243">
        <v>0.01</v>
      </c>
    </row>
    <row r="23" spans="1:35" s="25" customFormat="1">
      <c r="B23" s="241" t="s">
        <v>392</v>
      </c>
      <c r="C23" s="242" t="s">
        <v>393</v>
      </c>
      <c r="D23" s="242" t="s">
        <v>392</v>
      </c>
      <c r="E23" s="243" t="s">
        <v>393</v>
      </c>
      <c r="G23" s="241" t="s">
        <v>394</v>
      </c>
      <c r="H23" s="242" t="s">
        <v>395</v>
      </c>
      <c r="I23" s="242"/>
      <c r="J23" s="242"/>
      <c r="K23" s="242" t="s">
        <v>396</v>
      </c>
      <c r="L23" s="242"/>
      <c r="M23" s="242"/>
      <c r="N23" s="242"/>
      <c r="O23" s="243"/>
      <c r="Q23" s="241" t="s">
        <v>397</v>
      </c>
      <c r="R23" s="242">
        <v>12</v>
      </c>
      <c r="S23" s="242">
        <v>12</v>
      </c>
      <c r="T23" s="242">
        <v>1</v>
      </c>
      <c r="U23" s="243">
        <v>1</v>
      </c>
      <c r="W23" s="241" t="s">
        <v>398</v>
      </c>
      <c r="X23" s="243">
        <v>2016</v>
      </c>
      <c r="Z23" s="241" t="s">
        <v>399</v>
      </c>
      <c r="AA23" s="242">
        <v>26</v>
      </c>
      <c r="AB23" s="243">
        <v>0</v>
      </c>
    </row>
    <row r="24" spans="1:35" s="25" customFormat="1" ht="13.5" thickBot="1">
      <c r="B24" s="244" t="s">
        <v>400</v>
      </c>
      <c r="C24" s="245" t="s">
        <v>393</v>
      </c>
      <c r="D24" s="245" t="s">
        <v>400</v>
      </c>
      <c r="E24" s="246" t="s">
        <v>393</v>
      </c>
      <c r="G24" s="241" t="s">
        <v>401</v>
      </c>
      <c r="H24" s="242" t="s">
        <v>402</v>
      </c>
      <c r="I24" s="242"/>
      <c r="J24" s="242"/>
      <c r="K24" s="242" t="s">
        <v>388</v>
      </c>
      <c r="L24" s="242"/>
      <c r="M24" s="242"/>
      <c r="N24" s="242"/>
      <c r="O24" s="243"/>
      <c r="Q24" s="241"/>
      <c r="R24" s="242" t="s">
        <v>379</v>
      </c>
      <c r="S24" s="242" t="s">
        <v>380</v>
      </c>
      <c r="T24" s="242" t="s">
        <v>381</v>
      </c>
      <c r="U24" s="243" t="s">
        <v>382</v>
      </c>
      <c r="W24" s="241" t="s">
        <v>403</v>
      </c>
      <c r="X24" s="243">
        <v>2012</v>
      </c>
      <c r="Z24" s="241" t="s">
        <v>404</v>
      </c>
      <c r="AA24" s="242">
        <v>0.9</v>
      </c>
      <c r="AB24" s="243" t="s">
        <v>405</v>
      </c>
    </row>
    <row r="25" spans="1:35" s="25" customFormat="1">
      <c r="G25" s="241" t="s">
        <v>406</v>
      </c>
      <c r="H25" s="242" t="s">
        <v>395</v>
      </c>
      <c r="I25" s="242"/>
      <c r="J25" s="242"/>
      <c r="K25" s="242"/>
      <c r="L25" s="242"/>
      <c r="M25" s="242"/>
      <c r="N25" s="242"/>
      <c r="O25" s="243"/>
      <c r="Q25" s="241" t="s">
        <v>407</v>
      </c>
      <c r="R25" s="242">
        <v>0.35</v>
      </c>
      <c r="S25" s="242">
        <v>0.19500000000000001</v>
      </c>
      <c r="T25" s="242">
        <v>0.45499999999999996</v>
      </c>
      <c r="U25" s="243">
        <v>0</v>
      </c>
      <c r="W25" s="241" t="s">
        <v>408</v>
      </c>
      <c r="X25" s="243">
        <v>0.04</v>
      </c>
      <c r="Z25" s="241" t="s">
        <v>409</v>
      </c>
      <c r="AA25" s="242">
        <v>4.7399348199455904E-2</v>
      </c>
      <c r="AB25" s="243">
        <v>0</v>
      </c>
    </row>
    <row r="26" spans="1:35" s="25" customFormat="1">
      <c r="B26" s="25" t="s">
        <v>410</v>
      </c>
      <c r="C26" s="25" t="s">
        <v>117</v>
      </c>
      <c r="G26" s="241" t="s">
        <v>411</v>
      </c>
      <c r="H26" s="242" t="s">
        <v>412</v>
      </c>
      <c r="I26" s="242"/>
      <c r="J26" s="242"/>
      <c r="K26" s="242" t="s">
        <v>413</v>
      </c>
      <c r="L26" s="242"/>
      <c r="M26" s="242"/>
      <c r="N26" s="242"/>
      <c r="O26" s="243"/>
      <c r="Q26" s="241" t="s">
        <v>414</v>
      </c>
      <c r="R26" s="242">
        <v>1</v>
      </c>
      <c r="S26" s="242">
        <v>0</v>
      </c>
      <c r="T26" s="242">
        <v>0</v>
      </c>
      <c r="U26" s="243">
        <v>0</v>
      </c>
      <c r="W26" s="241" t="s">
        <v>415</v>
      </c>
      <c r="X26" s="243">
        <v>0</v>
      </c>
      <c r="Z26" s="241" t="s">
        <v>416</v>
      </c>
      <c r="AA26" s="242">
        <v>31</v>
      </c>
      <c r="AB26" s="243">
        <v>0</v>
      </c>
    </row>
    <row r="27" spans="1:35" s="25" customFormat="1">
      <c r="B27" s="25" t="s">
        <v>417</v>
      </c>
      <c r="C27" s="25" t="s">
        <v>418</v>
      </c>
      <c r="G27" s="241" t="s">
        <v>419</v>
      </c>
      <c r="H27" s="242" t="s">
        <v>413</v>
      </c>
      <c r="I27" s="242"/>
      <c r="J27" s="242"/>
      <c r="K27" s="242" t="s">
        <v>420</v>
      </c>
      <c r="L27" s="242"/>
      <c r="M27" s="242"/>
      <c r="N27" s="242"/>
      <c r="O27" s="243"/>
      <c r="Q27" s="241" t="s">
        <v>421</v>
      </c>
      <c r="R27" s="242">
        <v>1</v>
      </c>
      <c r="S27" s="242">
        <v>0</v>
      </c>
      <c r="T27" s="242">
        <v>0</v>
      </c>
      <c r="U27" s="243">
        <v>0</v>
      </c>
      <c r="W27" s="241" t="s">
        <v>422</v>
      </c>
      <c r="X27" s="243">
        <v>0.2</v>
      </c>
      <c r="Z27" s="241" t="s">
        <v>423</v>
      </c>
      <c r="AA27" s="242">
        <v>0.7</v>
      </c>
      <c r="AB27" s="243" t="s">
        <v>405</v>
      </c>
    </row>
    <row r="28" spans="1:35" s="25" customFormat="1">
      <c r="B28" s="25" t="s">
        <v>424</v>
      </c>
      <c r="C28" s="25" t="s">
        <v>425</v>
      </c>
      <c r="G28" s="241" t="s">
        <v>426</v>
      </c>
      <c r="H28" s="242" t="s">
        <v>420</v>
      </c>
      <c r="I28" s="242"/>
      <c r="J28" s="242"/>
      <c r="K28" s="242" t="s">
        <v>427</v>
      </c>
      <c r="L28" s="242"/>
      <c r="M28" s="242"/>
      <c r="N28" s="242"/>
      <c r="O28" s="243"/>
      <c r="Q28" s="241" t="s">
        <v>428</v>
      </c>
      <c r="R28" s="242"/>
      <c r="S28" s="242">
        <v>0.3</v>
      </c>
      <c r="T28" s="242">
        <v>0.7</v>
      </c>
      <c r="U28" s="243">
        <v>0</v>
      </c>
      <c r="W28" s="241" t="s">
        <v>429</v>
      </c>
      <c r="X28" s="243">
        <v>0</v>
      </c>
      <c r="Z28" s="241" t="s">
        <v>430</v>
      </c>
      <c r="AA28" s="242">
        <v>0</v>
      </c>
      <c r="AB28" s="243">
        <v>0</v>
      </c>
    </row>
    <row r="29" spans="1:35" s="25" customFormat="1" ht="13.5" thickBot="1">
      <c r="B29" s="25" t="s">
        <v>431</v>
      </c>
      <c r="C29" s="25" t="s">
        <v>432</v>
      </c>
      <c r="G29" s="244" t="s">
        <v>433</v>
      </c>
      <c r="H29" s="245" t="s">
        <v>427</v>
      </c>
      <c r="I29" s="245"/>
      <c r="J29" s="245"/>
      <c r="K29" s="245"/>
      <c r="L29" s="245"/>
      <c r="M29" s="245"/>
      <c r="N29" s="245"/>
      <c r="O29" s="246"/>
      <c r="Q29" s="244" t="s">
        <v>434</v>
      </c>
      <c r="R29" s="245"/>
      <c r="S29" s="245">
        <v>20</v>
      </c>
      <c r="T29" s="245"/>
      <c r="U29" s="246"/>
      <c r="W29" s="244" t="s">
        <v>435</v>
      </c>
      <c r="X29" s="246">
        <v>2018</v>
      </c>
      <c r="Z29" s="244" t="s">
        <v>436</v>
      </c>
      <c r="AA29" s="245">
        <v>0</v>
      </c>
      <c r="AB29" s="246">
        <v>0</v>
      </c>
    </row>
    <row r="30" spans="1:35" s="25" customFormat="1"/>
    <row r="31" spans="1:35" s="25" customFormat="1"/>
    <row r="32" spans="1:35" s="25" customFormat="1"/>
    <row r="33" spans="1:101" s="25" customFormat="1"/>
    <row r="34" spans="1:101" s="25" customFormat="1"/>
    <row r="35" spans="1:101" s="25" customFormat="1"/>
    <row r="36" spans="1:101" s="25" customFormat="1"/>
    <row r="37" spans="1:101" s="25" customFormat="1" ht="13.5" thickBot="1">
      <c r="A37" s="223" t="s">
        <v>437</v>
      </c>
      <c r="B37" s="224"/>
      <c r="C37" s="45"/>
      <c r="D37" s="45"/>
      <c r="E37" s="45"/>
      <c r="F37" s="45"/>
      <c r="G37" s="45"/>
      <c r="H37" s="45"/>
      <c r="I37" s="45"/>
      <c r="J37" s="45"/>
      <c r="K37" s="45"/>
      <c r="L37" s="45"/>
      <c r="M37" s="45"/>
      <c r="N37" s="45"/>
      <c r="O37" s="45"/>
      <c r="P37" s="45"/>
      <c r="Q37" s="45"/>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row>
    <row r="38" spans="1:101" s="25" customFormat="1" ht="26.25" thickBot="1">
      <c r="A38" s="247" t="s">
        <v>438</v>
      </c>
      <c r="B38" s="248"/>
      <c r="C38" s="249" t="s">
        <v>439</v>
      </c>
      <c r="D38" s="250"/>
      <c r="E38" s="250"/>
      <c r="F38" s="250"/>
      <c r="G38" s="250"/>
      <c r="H38" s="250"/>
      <c r="I38" s="250"/>
      <c r="J38" s="250"/>
      <c r="K38" s="251"/>
      <c r="L38" s="249" t="s">
        <v>119</v>
      </c>
      <c r="M38" s="250"/>
      <c r="N38" s="250"/>
      <c r="O38" s="250"/>
      <c r="P38" s="250"/>
      <c r="Q38" s="251"/>
      <c r="R38" s="249" t="s">
        <v>440</v>
      </c>
      <c r="S38" s="250"/>
      <c r="T38" s="250"/>
      <c r="U38" s="251"/>
      <c r="V38" s="249" t="s">
        <v>441</v>
      </c>
      <c r="W38" s="250"/>
      <c r="X38" s="250"/>
      <c r="Y38" s="251"/>
      <c r="Z38" s="249" t="s">
        <v>442</v>
      </c>
      <c r="AA38" s="250"/>
      <c r="AB38" s="250"/>
      <c r="AC38" s="251"/>
      <c r="AD38" s="249" t="s">
        <v>443</v>
      </c>
      <c r="AE38" s="250"/>
      <c r="AF38" s="250"/>
      <c r="AG38" s="251"/>
      <c r="AH38" s="249" t="s">
        <v>444</v>
      </c>
      <c r="AI38" s="250"/>
      <c r="AJ38" s="250"/>
      <c r="AK38" s="250"/>
      <c r="AL38" s="251"/>
      <c r="AM38" s="249" t="s">
        <v>445</v>
      </c>
      <c r="AN38" s="250"/>
      <c r="AO38" s="250"/>
      <c r="AP38" s="250"/>
      <c r="AQ38" s="250"/>
      <c r="AR38" s="250"/>
      <c r="AS38" s="251"/>
      <c r="AT38" s="249" t="s">
        <v>446</v>
      </c>
      <c r="AU38" s="250"/>
      <c r="AV38" s="250"/>
      <c r="AW38" s="250"/>
      <c r="AX38" s="250"/>
      <c r="AY38" s="250"/>
      <c r="AZ38" s="251"/>
      <c r="BA38" s="249" t="s">
        <v>447</v>
      </c>
      <c r="BB38" s="250"/>
      <c r="BC38" s="250"/>
      <c r="BD38" s="250"/>
      <c r="BE38" s="250"/>
      <c r="BF38" s="251"/>
      <c r="BG38" s="249" t="s">
        <v>448</v>
      </c>
      <c r="BH38" s="251"/>
      <c r="BI38" s="249" t="s">
        <v>449</v>
      </c>
      <c r="BJ38" s="250"/>
      <c r="BK38" s="250"/>
      <c r="BL38" s="250"/>
      <c r="BM38" s="251"/>
      <c r="BN38" s="249" t="s">
        <v>450</v>
      </c>
      <c r="BO38" s="250"/>
      <c r="BP38" s="250"/>
      <c r="BQ38" s="250"/>
      <c r="BR38" s="250"/>
      <c r="BS38" s="250"/>
      <c r="BT38" s="250"/>
      <c r="BU38" s="250"/>
      <c r="BV38" s="250"/>
      <c r="BW38" s="250"/>
      <c r="BX38" s="250"/>
      <c r="BY38" s="250"/>
      <c r="BZ38" s="250"/>
      <c r="CA38" s="250"/>
      <c r="CB38" s="250"/>
      <c r="CC38" s="251"/>
      <c r="CD38" s="249" t="s">
        <v>451</v>
      </c>
      <c r="CE38" s="251"/>
      <c r="CF38" s="249" t="s">
        <v>452</v>
      </c>
      <c r="CG38" s="250"/>
      <c r="CH38" s="250"/>
      <c r="CI38" s="250"/>
      <c r="CJ38" s="250"/>
      <c r="CK38" s="251"/>
      <c r="CL38" s="252"/>
      <c r="CM38" s="249" t="s">
        <v>19</v>
      </c>
      <c r="CN38" s="250"/>
      <c r="CO38" s="250"/>
      <c r="CP38" s="251"/>
      <c r="CQ38" s="249" t="s">
        <v>453</v>
      </c>
      <c r="CR38" s="250"/>
      <c r="CS38" s="250"/>
      <c r="CT38" s="250"/>
      <c r="CU38" s="251"/>
      <c r="CV38" s="249" t="s">
        <v>454</v>
      </c>
      <c r="CW38" s="251"/>
    </row>
    <row r="39" spans="1:101" s="25" customFormat="1" ht="127.5">
      <c r="A39" s="231" t="s">
        <v>340</v>
      </c>
      <c r="B39" s="232" t="s">
        <v>341</v>
      </c>
      <c r="C39" s="233" t="s">
        <v>10</v>
      </c>
      <c r="D39" s="233" t="s">
        <v>455</v>
      </c>
      <c r="E39" s="233" t="s">
        <v>456</v>
      </c>
      <c r="F39" s="233" t="s">
        <v>457</v>
      </c>
      <c r="G39" s="233" t="s">
        <v>458</v>
      </c>
      <c r="H39" s="233" t="s">
        <v>459</v>
      </c>
      <c r="I39" s="233" t="s">
        <v>460</v>
      </c>
      <c r="J39" s="233" t="s">
        <v>461</v>
      </c>
      <c r="K39" s="233" t="s">
        <v>462</v>
      </c>
      <c r="L39" s="233" t="s">
        <v>463</v>
      </c>
      <c r="M39" s="233" t="s">
        <v>464</v>
      </c>
      <c r="N39" s="233" t="s">
        <v>465</v>
      </c>
      <c r="O39" s="233" t="s">
        <v>466</v>
      </c>
      <c r="P39" s="233" t="s">
        <v>467</v>
      </c>
      <c r="Q39" s="233" t="s">
        <v>468</v>
      </c>
      <c r="R39" s="233" t="s">
        <v>469</v>
      </c>
      <c r="S39" s="233" t="s">
        <v>470</v>
      </c>
      <c r="T39" s="233" t="s">
        <v>471</v>
      </c>
      <c r="U39" s="233" t="s">
        <v>379</v>
      </c>
      <c r="V39" s="233" t="s">
        <v>469</v>
      </c>
      <c r="W39" s="233" t="s">
        <v>470</v>
      </c>
      <c r="X39" s="233" t="s">
        <v>471</v>
      </c>
      <c r="Y39" s="233" t="s">
        <v>379</v>
      </c>
      <c r="Z39" s="233" t="s">
        <v>469</v>
      </c>
      <c r="AA39" s="233" t="s">
        <v>470</v>
      </c>
      <c r="AB39" s="233" t="s">
        <v>471</v>
      </c>
      <c r="AC39" s="233" t="s">
        <v>379</v>
      </c>
      <c r="AD39" s="233" t="s">
        <v>469</v>
      </c>
      <c r="AE39" s="233" t="s">
        <v>470</v>
      </c>
      <c r="AF39" s="233" t="s">
        <v>471</v>
      </c>
      <c r="AG39" s="233" t="s">
        <v>379</v>
      </c>
      <c r="AH39" s="233" t="s">
        <v>469</v>
      </c>
      <c r="AI39" s="233" t="s">
        <v>470</v>
      </c>
      <c r="AJ39" s="233" t="s">
        <v>471</v>
      </c>
      <c r="AK39" s="233" t="s">
        <v>379</v>
      </c>
      <c r="AL39" s="233" t="s">
        <v>120</v>
      </c>
      <c r="AM39" s="233" t="s">
        <v>472</v>
      </c>
      <c r="AN39" s="233" t="s">
        <v>473</v>
      </c>
      <c r="AO39" s="233" t="s">
        <v>474</v>
      </c>
      <c r="AP39" s="233" t="s">
        <v>475</v>
      </c>
      <c r="AQ39" s="233" t="s">
        <v>476</v>
      </c>
      <c r="AR39" s="233" t="s">
        <v>477</v>
      </c>
      <c r="AS39" s="233" t="s">
        <v>478</v>
      </c>
      <c r="AT39" s="233" t="s">
        <v>479</v>
      </c>
      <c r="AU39" s="233" t="s">
        <v>480</v>
      </c>
      <c r="AV39" s="233" t="s">
        <v>481</v>
      </c>
      <c r="AW39" s="233" t="s">
        <v>482</v>
      </c>
      <c r="AX39" s="233" t="s">
        <v>483</v>
      </c>
      <c r="AY39" s="233" t="s">
        <v>484</v>
      </c>
      <c r="AZ39" s="233" t="s">
        <v>485</v>
      </c>
      <c r="BA39" s="233" t="s">
        <v>486</v>
      </c>
      <c r="BB39" s="233" t="s">
        <v>487</v>
      </c>
      <c r="BC39" s="233" t="s">
        <v>488</v>
      </c>
      <c r="BD39" s="233" t="s">
        <v>489</v>
      </c>
      <c r="BE39" s="233" t="s">
        <v>490</v>
      </c>
      <c r="BF39" s="233" t="s">
        <v>491</v>
      </c>
      <c r="BG39" s="233" t="s">
        <v>492</v>
      </c>
      <c r="BH39" s="233" t="s">
        <v>493</v>
      </c>
      <c r="BI39" s="233" t="s">
        <v>494</v>
      </c>
      <c r="BJ39" s="233" t="s">
        <v>495</v>
      </c>
      <c r="BK39" s="233" t="s">
        <v>496</v>
      </c>
      <c r="BL39" s="233" t="s">
        <v>497</v>
      </c>
      <c r="BM39" s="233" t="s">
        <v>498</v>
      </c>
      <c r="BN39" s="233" t="s">
        <v>499</v>
      </c>
      <c r="BO39" s="233" t="s">
        <v>500</v>
      </c>
      <c r="BP39" s="233" t="s">
        <v>501</v>
      </c>
      <c r="BQ39" s="233" t="s">
        <v>502</v>
      </c>
      <c r="BR39" s="233" t="s">
        <v>503</v>
      </c>
      <c r="BS39" s="233" t="s">
        <v>504</v>
      </c>
      <c r="BT39" s="233" t="s">
        <v>505</v>
      </c>
      <c r="BU39" s="233" t="s">
        <v>506</v>
      </c>
      <c r="BV39" s="233" t="s">
        <v>507</v>
      </c>
      <c r="BW39" s="233" t="s">
        <v>508</v>
      </c>
      <c r="BX39" s="233" t="s">
        <v>509</v>
      </c>
      <c r="BY39" s="233" t="s">
        <v>510</v>
      </c>
      <c r="BZ39" s="233" t="s">
        <v>511</v>
      </c>
      <c r="CA39" s="233" t="s">
        <v>512</v>
      </c>
      <c r="CB39" s="233" t="s">
        <v>513</v>
      </c>
      <c r="CC39" s="233" t="s">
        <v>514</v>
      </c>
      <c r="CD39" s="233" t="s">
        <v>351</v>
      </c>
      <c r="CE39" s="233" t="s">
        <v>350</v>
      </c>
      <c r="CF39" s="233" t="s">
        <v>515</v>
      </c>
      <c r="CG39" s="233" t="s">
        <v>516</v>
      </c>
      <c r="CH39" s="233" t="s">
        <v>517</v>
      </c>
      <c r="CI39" s="233" t="s">
        <v>518</v>
      </c>
      <c r="CJ39" s="233" t="s">
        <v>519</v>
      </c>
      <c r="CK39" s="233" t="s">
        <v>520</v>
      </c>
      <c r="CL39" s="233"/>
      <c r="CM39" s="233" t="s">
        <v>521</v>
      </c>
      <c r="CN39" s="233" t="s">
        <v>522</v>
      </c>
      <c r="CO39" s="233" t="s">
        <v>523</v>
      </c>
      <c r="CP39" s="233" t="s">
        <v>524</v>
      </c>
      <c r="CQ39" s="233" t="s">
        <v>525</v>
      </c>
      <c r="CR39" s="233" t="s">
        <v>526</v>
      </c>
      <c r="CS39" s="233" t="s">
        <v>527</v>
      </c>
      <c r="CT39" s="233" t="s">
        <v>528</v>
      </c>
      <c r="CU39" s="233" t="s">
        <v>529</v>
      </c>
      <c r="CV39" s="233" t="s">
        <v>530</v>
      </c>
      <c r="CW39" s="253" t="s">
        <v>531</v>
      </c>
    </row>
    <row r="40" spans="1:101" s="25" customFormat="1">
      <c r="A40" s="25" t="s">
        <v>123</v>
      </c>
      <c r="B40" s="25" t="s">
        <v>75</v>
      </c>
      <c r="C40" s="45">
        <v>4</v>
      </c>
      <c r="D40" s="45">
        <v>102.16535845064186</v>
      </c>
      <c r="E40" s="45">
        <v>18.516914910775917</v>
      </c>
      <c r="F40" s="45">
        <v>140.30018993983049</v>
      </c>
      <c r="G40" s="45">
        <v>0</v>
      </c>
      <c r="H40" s="45">
        <v>0</v>
      </c>
      <c r="I40" s="45" t="s">
        <v>200</v>
      </c>
      <c r="J40" s="45"/>
      <c r="K40" s="45"/>
      <c r="L40" s="45">
        <v>109.80792819442279</v>
      </c>
      <c r="M40" s="45">
        <v>1.8485115357440886E-2</v>
      </c>
      <c r="N40" s="45">
        <v>1.8351698084322146E-2</v>
      </c>
      <c r="O40" s="45">
        <v>18.702084059883671</v>
      </c>
      <c r="P40" s="45">
        <v>0</v>
      </c>
      <c r="Q40" s="45">
        <v>0</v>
      </c>
      <c r="R40" s="45">
        <v>27.977732074394275</v>
      </c>
      <c r="S40" s="45">
        <v>64.652283434898266</v>
      </c>
      <c r="T40" s="45">
        <v>0</v>
      </c>
      <c r="U40" s="45">
        <v>507.50063270129397</v>
      </c>
      <c r="V40" s="45" t="s">
        <v>532</v>
      </c>
      <c r="W40" s="45" t="s">
        <v>532</v>
      </c>
      <c r="X40" s="45" t="s">
        <v>532</v>
      </c>
      <c r="Y40" s="45" t="s">
        <v>532</v>
      </c>
      <c r="Z40" s="45">
        <v>0</v>
      </c>
      <c r="AA40" s="45">
        <v>0</v>
      </c>
      <c r="AB40" s="45">
        <v>0</v>
      </c>
      <c r="AC40" s="45">
        <v>0</v>
      </c>
      <c r="AD40" s="45">
        <v>0</v>
      </c>
      <c r="AE40" s="45">
        <v>0</v>
      </c>
      <c r="AF40" s="45">
        <v>0</v>
      </c>
      <c r="AG40" s="45">
        <v>0</v>
      </c>
      <c r="AH40" s="45">
        <v>27.977732074394275</v>
      </c>
      <c r="AI40" s="45">
        <v>64.652283434898266</v>
      </c>
      <c r="AJ40" s="45">
        <v>0</v>
      </c>
      <c r="AK40" s="45">
        <v>507.50063270129397</v>
      </c>
      <c r="AL40" s="45">
        <v>600.13064821058651</v>
      </c>
      <c r="AM40" s="45">
        <v>56.784916809993064</v>
      </c>
      <c r="AN40" s="45">
        <v>6.5316875060318855</v>
      </c>
      <c r="AO40" s="45">
        <v>0</v>
      </c>
      <c r="AP40" s="45">
        <v>0</v>
      </c>
      <c r="AQ40" s="45">
        <v>63.31660431602495</v>
      </c>
      <c r="AR40" s="45">
        <v>27.977732074394275</v>
      </c>
      <c r="AS40" s="234">
        <v>2.2631071077406393</v>
      </c>
      <c r="AT40" s="45">
        <v>56.784916809993064</v>
      </c>
      <c r="AU40" s="45">
        <v>7.7315725444579426</v>
      </c>
      <c r="AV40" s="45">
        <v>0</v>
      </c>
      <c r="AW40" s="45">
        <v>0</v>
      </c>
      <c r="AX40" s="45">
        <v>64.516489354451011</v>
      </c>
      <c r="AY40" s="45">
        <v>64.652283434898266</v>
      </c>
      <c r="AZ40" s="254">
        <v>0.99789962437159718</v>
      </c>
      <c r="BA40" s="45">
        <v>56.784916809993064</v>
      </c>
      <c r="BB40" s="45">
        <v>14.263260050489828</v>
      </c>
      <c r="BC40" s="45">
        <v>0</v>
      </c>
      <c r="BD40" s="45">
        <v>0</v>
      </c>
      <c r="BE40" s="45">
        <v>71.048176860482897</v>
      </c>
      <c r="BF40" s="45">
        <v>92.630015509292548</v>
      </c>
      <c r="BG40" s="45">
        <v>52.513175770191879</v>
      </c>
      <c r="BH40" s="254">
        <v>0.76701030945369342</v>
      </c>
      <c r="BI40" s="45">
        <v>18.747740077696054</v>
      </c>
      <c r="BJ40" s="45">
        <v>43.32317580438653</v>
      </c>
      <c r="BK40" s="45">
        <v>0</v>
      </c>
      <c r="BL40" s="45">
        <v>340.07366736698384</v>
      </c>
      <c r="BM40" s="45">
        <v>402.14458324906644</v>
      </c>
      <c r="BN40" s="45">
        <v>56.784916809993064</v>
      </c>
      <c r="BO40" s="45">
        <v>135.5797848478984</v>
      </c>
      <c r="BP40" s="45">
        <v>14.263260050489828</v>
      </c>
      <c r="BQ40" s="45">
        <v>0</v>
      </c>
      <c r="BR40" s="45">
        <v>0</v>
      </c>
      <c r="BS40" s="45">
        <v>0</v>
      </c>
      <c r="BT40" s="45">
        <v>0</v>
      </c>
      <c r="BU40" s="45">
        <v>0</v>
      </c>
      <c r="BV40" s="45">
        <v>1078.9529267825337</v>
      </c>
      <c r="BW40" s="45">
        <v>0</v>
      </c>
      <c r="BX40" s="45">
        <v>600.13064821058651</v>
      </c>
      <c r="BY40" s="45"/>
      <c r="BZ40" s="45">
        <v>0</v>
      </c>
      <c r="CA40" s="45">
        <v>0</v>
      </c>
      <c r="CB40" s="45">
        <v>1285.5808884909152</v>
      </c>
      <c r="CC40" s="45">
        <v>600.13064821058651</v>
      </c>
      <c r="CD40" s="234">
        <v>2.142168363379108</v>
      </c>
      <c r="CE40" s="45">
        <v>-421.26552820445994</v>
      </c>
      <c r="CF40" s="45">
        <v>1.0431829560285879</v>
      </c>
      <c r="CG40" s="45">
        <v>2.1881438350063909</v>
      </c>
      <c r="CH40" s="45">
        <v>3.231326791034979</v>
      </c>
      <c r="CI40" s="45">
        <v>5.2158765892350814E-2</v>
      </c>
      <c r="CJ40" s="45">
        <v>0.10940719175031946</v>
      </c>
      <c r="CK40" s="45">
        <v>0.16156595764267029</v>
      </c>
      <c r="CL40" s="45"/>
      <c r="CM40" s="45">
        <v>18.516914910775917</v>
      </c>
      <c r="CN40" s="45" t="s">
        <v>200</v>
      </c>
      <c r="CO40" s="45">
        <v>0</v>
      </c>
      <c r="CP40" s="45">
        <v>0</v>
      </c>
      <c r="CQ40" s="45">
        <v>135.5797848478984</v>
      </c>
      <c r="CR40" s="45">
        <v>0</v>
      </c>
      <c r="CS40" s="45">
        <v>0</v>
      </c>
      <c r="CT40" s="45">
        <v>135.5797848478984</v>
      </c>
      <c r="CU40" s="45">
        <v>0</v>
      </c>
      <c r="CV40" s="45">
        <v>0</v>
      </c>
      <c r="CW40" s="234">
        <v>9999</v>
      </c>
    </row>
    <row r="41" spans="1:101" s="25" customFormat="1">
      <c r="A41" s="25" t="s">
        <v>123</v>
      </c>
      <c r="B41" s="25" t="s">
        <v>77</v>
      </c>
      <c r="C41" s="45">
        <v>4</v>
      </c>
      <c r="D41" s="45">
        <v>30.262125717692719</v>
      </c>
      <c r="E41" s="45">
        <v>0</v>
      </c>
      <c r="F41" s="45">
        <v>0</v>
      </c>
      <c r="G41" s="45">
        <v>0</v>
      </c>
      <c r="H41" s="45">
        <v>0</v>
      </c>
      <c r="I41" s="45" t="s">
        <v>200</v>
      </c>
      <c r="J41" s="45"/>
      <c r="K41" s="45"/>
      <c r="L41" s="45">
        <v>32.525910721728792</v>
      </c>
      <c r="M41" s="45">
        <v>5.4754262436536678E-3</v>
      </c>
      <c r="N41" s="45">
        <v>5.4359070724467112E-3</v>
      </c>
      <c r="O41" s="45">
        <v>0</v>
      </c>
      <c r="P41" s="45">
        <v>0</v>
      </c>
      <c r="Q41" s="45">
        <v>0</v>
      </c>
      <c r="R41" s="45">
        <v>0</v>
      </c>
      <c r="S41" s="45">
        <v>0</v>
      </c>
      <c r="T41" s="45">
        <v>0</v>
      </c>
      <c r="U41" s="45">
        <v>0</v>
      </c>
      <c r="V41" s="45" t="s">
        <v>532</v>
      </c>
      <c r="W41" s="45" t="s">
        <v>532</v>
      </c>
      <c r="X41" s="45" t="s">
        <v>532</v>
      </c>
      <c r="Y41" s="45" t="s">
        <v>532</v>
      </c>
      <c r="Z41" s="45">
        <v>0</v>
      </c>
      <c r="AA41" s="45">
        <v>0</v>
      </c>
      <c r="AB41" s="45">
        <v>0</v>
      </c>
      <c r="AC41" s="45">
        <v>0</v>
      </c>
      <c r="AD41" s="45">
        <v>0</v>
      </c>
      <c r="AE41" s="45">
        <v>0</v>
      </c>
      <c r="AF41" s="45">
        <v>0</v>
      </c>
      <c r="AG41" s="45">
        <v>0</v>
      </c>
      <c r="AH41" s="45">
        <v>0</v>
      </c>
      <c r="AI41" s="45">
        <v>0</v>
      </c>
      <c r="AJ41" s="45">
        <v>0</v>
      </c>
      <c r="AK41" s="45">
        <v>0</v>
      </c>
      <c r="AL41" s="45">
        <v>0</v>
      </c>
      <c r="AM41" s="45">
        <v>16.820107298923077</v>
      </c>
      <c r="AN41" s="45">
        <v>1.934733567755401</v>
      </c>
      <c r="AO41" s="45">
        <v>0</v>
      </c>
      <c r="AP41" s="45">
        <v>0</v>
      </c>
      <c r="AQ41" s="45">
        <v>18.754840866678478</v>
      </c>
      <c r="AR41" s="45">
        <v>0</v>
      </c>
      <c r="AS41" s="234">
        <v>9999</v>
      </c>
      <c r="AT41" s="45">
        <v>16.820107298923077</v>
      </c>
      <c r="AU41" s="45">
        <v>2.2901482839595295</v>
      </c>
      <c r="AV41" s="45">
        <v>0</v>
      </c>
      <c r="AW41" s="45">
        <v>0</v>
      </c>
      <c r="AX41" s="45">
        <v>19.110255582882605</v>
      </c>
      <c r="AY41" s="45">
        <v>0</v>
      </c>
      <c r="AZ41" s="234">
        <v>9999</v>
      </c>
      <c r="BA41" s="45">
        <v>16.820107298923077</v>
      </c>
      <c r="BB41" s="45">
        <v>4.2248818517149305</v>
      </c>
      <c r="BC41" s="45">
        <v>0</v>
      </c>
      <c r="BD41" s="45">
        <v>0</v>
      </c>
      <c r="BE41" s="45">
        <v>21.044989150638006</v>
      </c>
      <c r="BF41" s="45">
        <v>0</v>
      </c>
      <c r="BG41" s="45">
        <v>-9.5577401118907002</v>
      </c>
      <c r="BH41" s="234">
        <v>9999</v>
      </c>
      <c r="BI41" s="45">
        <v>0</v>
      </c>
      <c r="BJ41" s="45">
        <v>0</v>
      </c>
      <c r="BK41" s="45">
        <v>0</v>
      </c>
      <c r="BL41" s="45">
        <v>0</v>
      </c>
      <c r="BM41" s="45">
        <v>0</v>
      </c>
      <c r="BN41" s="45">
        <v>16.820107298923077</v>
      </c>
      <c r="BO41" s="45">
        <v>0</v>
      </c>
      <c r="BP41" s="45">
        <v>4.2248818517149305</v>
      </c>
      <c r="BQ41" s="45">
        <v>0</v>
      </c>
      <c r="BR41" s="45">
        <v>0</v>
      </c>
      <c r="BS41" s="45">
        <v>0</v>
      </c>
      <c r="BT41" s="45">
        <v>0</v>
      </c>
      <c r="BU41" s="45">
        <v>0</v>
      </c>
      <c r="BV41" s="45">
        <v>0</v>
      </c>
      <c r="BW41" s="45">
        <v>0</v>
      </c>
      <c r="BX41" s="45">
        <v>0</v>
      </c>
      <c r="BY41" s="45"/>
      <c r="BZ41" s="45">
        <v>0</v>
      </c>
      <c r="CA41" s="45">
        <v>0</v>
      </c>
      <c r="CB41" s="45">
        <v>21.044989150638006</v>
      </c>
      <c r="CC41" s="45">
        <v>0</v>
      </c>
      <c r="CD41" s="234">
        <v>9999</v>
      </c>
      <c r="CE41" s="45">
        <v>-9.5577401118907002</v>
      </c>
      <c r="CF41" s="45">
        <v>0.30899841434161862</v>
      </c>
      <c r="CG41" s="45">
        <v>0</v>
      </c>
      <c r="CH41" s="45">
        <v>0.30899841434161862</v>
      </c>
      <c r="CI41" s="45">
        <v>1.5449807592821177E-2</v>
      </c>
      <c r="CJ41" s="45">
        <v>0</v>
      </c>
      <c r="CK41" s="45">
        <v>1.5449807592821177E-2</v>
      </c>
      <c r="CL41" s="45"/>
      <c r="CM41" s="45">
        <v>0</v>
      </c>
      <c r="CN41" s="45" t="s">
        <v>200</v>
      </c>
      <c r="CO41" s="45">
        <v>0</v>
      </c>
      <c r="CP41" s="45">
        <v>0</v>
      </c>
      <c r="CQ41" s="45">
        <v>0</v>
      </c>
      <c r="CR41" s="45">
        <v>0</v>
      </c>
      <c r="CS41" s="45">
        <v>0</v>
      </c>
      <c r="CT41" s="45">
        <v>0</v>
      </c>
      <c r="CU41" s="45">
        <v>0</v>
      </c>
      <c r="CV41" s="45">
        <v>9999</v>
      </c>
      <c r="CW41" s="234">
        <v>9999</v>
      </c>
    </row>
    <row r="42" spans="1:101" s="25" customFormat="1">
      <c r="A42" s="25" t="s">
        <v>124</v>
      </c>
      <c r="B42" s="25" t="s">
        <v>75</v>
      </c>
      <c r="C42" s="45">
        <v>4</v>
      </c>
      <c r="D42" s="45">
        <v>63.895354675935096</v>
      </c>
      <c r="E42" s="45">
        <v>11.580685113533267</v>
      </c>
      <c r="F42" s="45">
        <v>140.30018993983049</v>
      </c>
      <c r="G42" s="45">
        <v>0</v>
      </c>
      <c r="H42" s="45">
        <v>0</v>
      </c>
      <c r="I42" s="45" t="s">
        <v>200</v>
      </c>
      <c r="J42" s="45"/>
      <c r="K42" s="45"/>
      <c r="L42" s="45">
        <v>68.675103035065774</v>
      </c>
      <c r="M42" s="45">
        <v>1.156079731820135E-2</v>
      </c>
      <c r="N42" s="45">
        <v>1.1477356667523888E-2</v>
      </c>
      <c r="O42" s="45">
        <v>11.696491964668597</v>
      </c>
      <c r="P42" s="45">
        <v>0</v>
      </c>
      <c r="Q42" s="45">
        <v>0</v>
      </c>
      <c r="R42" s="45">
        <v>27.977732074394275</v>
      </c>
      <c r="S42" s="45">
        <v>64.652283434898266</v>
      </c>
      <c r="T42" s="45">
        <v>0</v>
      </c>
      <c r="U42" s="45">
        <v>507.50063270129397</v>
      </c>
      <c r="V42" s="45" t="s">
        <v>532</v>
      </c>
      <c r="W42" s="45" t="s">
        <v>532</v>
      </c>
      <c r="X42" s="45" t="s">
        <v>532</v>
      </c>
      <c r="Y42" s="45" t="s">
        <v>532</v>
      </c>
      <c r="Z42" s="45">
        <v>0</v>
      </c>
      <c r="AA42" s="45">
        <v>0</v>
      </c>
      <c r="AB42" s="45">
        <v>0</v>
      </c>
      <c r="AC42" s="45">
        <v>0</v>
      </c>
      <c r="AD42" s="45">
        <v>0</v>
      </c>
      <c r="AE42" s="45">
        <v>0</v>
      </c>
      <c r="AF42" s="45">
        <v>0</v>
      </c>
      <c r="AG42" s="45">
        <v>0</v>
      </c>
      <c r="AH42" s="45">
        <v>27.977732074394275</v>
      </c>
      <c r="AI42" s="45">
        <v>64.652283434898266</v>
      </c>
      <c r="AJ42" s="45">
        <v>0</v>
      </c>
      <c r="AK42" s="45">
        <v>507.50063270129397</v>
      </c>
      <c r="AL42" s="45">
        <v>600.13064821058651</v>
      </c>
      <c r="AM42" s="45">
        <v>35.513920323304809</v>
      </c>
      <c r="AN42" s="45">
        <v>4.0849902174219732</v>
      </c>
      <c r="AO42" s="45">
        <v>0</v>
      </c>
      <c r="AP42" s="45">
        <v>0</v>
      </c>
      <c r="AQ42" s="45">
        <v>39.598910540726784</v>
      </c>
      <c r="AR42" s="45">
        <v>27.977732074394275</v>
      </c>
      <c r="AS42" s="234">
        <v>1.4153724267367769</v>
      </c>
      <c r="AT42" s="45">
        <v>35.513920323304809</v>
      </c>
      <c r="AU42" s="45">
        <v>4.8354117033664537</v>
      </c>
      <c r="AV42" s="45">
        <v>0</v>
      </c>
      <c r="AW42" s="45">
        <v>0</v>
      </c>
      <c r="AX42" s="45">
        <v>40.349332026671263</v>
      </c>
      <c r="AY42" s="45">
        <v>64.652283434898266</v>
      </c>
      <c r="AZ42" s="254">
        <v>0.62409755515133658</v>
      </c>
      <c r="BA42" s="45">
        <v>35.513920323304809</v>
      </c>
      <c r="BB42" s="45">
        <v>8.9204019207884269</v>
      </c>
      <c r="BC42" s="45">
        <v>0</v>
      </c>
      <c r="BD42" s="45">
        <v>0</v>
      </c>
      <c r="BE42" s="45">
        <v>44.434322244093238</v>
      </c>
      <c r="BF42" s="45">
        <v>92.630015509292548</v>
      </c>
      <c r="BG42" s="45">
        <v>89.690435324578132</v>
      </c>
      <c r="BH42" s="254">
        <v>0.47969680237865914</v>
      </c>
      <c r="BI42" s="45">
        <v>29.976664107925632</v>
      </c>
      <c r="BJ42" s="45">
        <v>69.271511328543212</v>
      </c>
      <c r="BK42" s="45">
        <v>0</v>
      </c>
      <c r="BL42" s="45">
        <v>543.76015756365757</v>
      </c>
      <c r="BM42" s="45">
        <v>643.00833300012641</v>
      </c>
      <c r="BN42" s="45">
        <v>35.513920323304809</v>
      </c>
      <c r="BO42" s="45">
        <v>84.793109632446075</v>
      </c>
      <c r="BP42" s="45">
        <v>8.9204019207884269</v>
      </c>
      <c r="BQ42" s="45">
        <v>0</v>
      </c>
      <c r="BR42" s="45">
        <v>0</v>
      </c>
      <c r="BS42" s="45">
        <v>0</v>
      </c>
      <c r="BT42" s="45">
        <v>0</v>
      </c>
      <c r="BU42" s="45">
        <v>0</v>
      </c>
      <c r="BV42" s="45">
        <v>674.7891945068111</v>
      </c>
      <c r="BW42" s="45">
        <v>0</v>
      </c>
      <c r="BX42" s="45">
        <v>600.13064821058651</v>
      </c>
      <c r="BY42" s="45"/>
      <c r="BZ42" s="45">
        <v>0</v>
      </c>
      <c r="CA42" s="45">
        <v>0</v>
      </c>
      <c r="CB42" s="45">
        <v>804.0166263833504</v>
      </c>
      <c r="CC42" s="45">
        <v>600.13064821058651</v>
      </c>
      <c r="CD42" s="234">
        <v>1.3397359871232906</v>
      </c>
      <c r="CE42" s="45">
        <v>-180.40177845339997</v>
      </c>
      <c r="CF42" s="45">
        <v>0.65241825583707147</v>
      </c>
      <c r="CG42" s="45">
        <v>1.3684895598662234</v>
      </c>
      <c r="CH42" s="45">
        <v>2.0209078157032949</v>
      </c>
      <c r="CI42" s="45">
        <v>3.2620673941656235E-2</v>
      </c>
      <c r="CJ42" s="45">
        <v>6.8424477993311306E-2</v>
      </c>
      <c r="CK42" s="45">
        <v>0.10104515193496755</v>
      </c>
      <c r="CL42" s="45"/>
      <c r="CM42" s="45">
        <v>11.580685113533267</v>
      </c>
      <c r="CN42" s="45" t="s">
        <v>200</v>
      </c>
      <c r="CO42" s="45">
        <v>0</v>
      </c>
      <c r="CP42" s="45">
        <v>0</v>
      </c>
      <c r="CQ42" s="45">
        <v>84.793109632446075</v>
      </c>
      <c r="CR42" s="45">
        <v>0</v>
      </c>
      <c r="CS42" s="45">
        <v>0</v>
      </c>
      <c r="CT42" s="45">
        <v>84.793109632446075</v>
      </c>
      <c r="CU42" s="45">
        <v>0</v>
      </c>
      <c r="CV42" s="45">
        <v>0</v>
      </c>
      <c r="CW42" s="234">
        <v>9999</v>
      </c>
    </row>
    <row r="43" spans="1:101" s="25" customFormat="1">
      <c r="A43" s="25" t="s">
        <v>124</v>
      </c>
      <c r="B43" s="25" t="s">
        <v>77</v>
      </c>
      <c r="C43" s="45">
        <v>4</v>
      </c>
      <c r="D43" s="45">
        <v>18.92627095233928</v>
      </c>
      <c r="E43" s="45">
        <v>0</v>
      </c>
      <c r="F43" s="45">
        <v>0</v>
      </c>
      <c r="G43" s="45">
        <v>0</v>
      </c>
      <c r="H43" s="45">
        <v>0</v>
      </c>
      <c r="I43" s="45" t="s">
        <v>200</v>
      </c>
      <c r="J43" s="45"/>
      <c r="K43" s="45"/>
      <c r="L43" s="45">
        <v>20.342067342980137</v>
      </c>
      <c r="M43" s="45">
        <v>3.4243926429250067E-3</v>
      </c>
      <c r="N43" s="45">
        <v>3.3996769124752632E-3</v>
      </c>
      <c r="O43" s="45">
        <v>0</v>
      </c>
      <c r="P43" s="45">
        <v>0</v>
      </c>
      <c r="Q43" s="45">
        <v>0</v>
      </c>
      <c r="R43" s="45">
        <v>0</v>
      </c>
      <c r="S43" s="45">
        <v>0</v>
      </c>
      <c r="T43" s="45">
        <v>0</v>
      </c>
      <c r="U43" s="45">
        <v>0</v>
      </c>
      <c r="V43" s="45" t="s">
        <v>532</v>
      </c>
      <c r="W43" s="45" t="s">
        <v>532</v>
      </c>
      <c r="X43" s="45" t="s">
        <v>532</v>
      </c>
      <c r="Y43" s="45" t="s">
        <v>532</v>
      </c>
      <c r="Z43" s="45">
        <v>0</v>
      </c>
      <c r="AA43" s="45">
        <v>0</v>
      </c>
      <c r="AB43" s="45">
        <v>0</v>
      </c>
      <c r="AC43" s="45">
        <v>0</v>
      </c>
      <c r="AD43" s="45">
        <v>0</v>
      </c>
      <c r="AE43" s="45">
        <v>0</v>
      </c>
      <c r="AF43" s="45">
        <v>0</v>
      </c>
      <c r="AG43" s="45">
        <v>0</v>
      </c>
      <c r="AH43" s="45">
        <v>0</v>
      </c>
      <c r="AI43" s="45">
        <v>0</v>
      </c>
      <c r="AJ43" s="45">
        <v>0</v>
      </c>
      <c r="AK43" s="45">
        <v>0</v>
      </c>
      <c r="AL43" s="45">
        <v>0</v>
      </c>
      <c r="AM43" s="45">
        <v>10.519482707743803</v>
      </c>
      <c r="AN43" s="45">
        <v>1.2100039523170882</v>
      </c>
      <c r="AO43" s="45">
        <v>0</v>
      </c>
      <c r="AP43" s="45">
        <v>0</v>
      </c>
      <c r="AQ43" s="45">
        <v>11.729486660060891</v>
      </c>
      <c r="AR43" s="45">
        <v>0</v>
      </c>
      <c r="AS43" s="234">
        <v>9999</v>
      </c>
      <c r="AT43" s="45">
        <v>10.519482707743803</v>
      </c>
      <c r="AU43" s="45">
        <v>1.43228427994772</v>
      </c>
      <c r="AV43" s="45">
        <v>0</v>
      </c>
      <c r="AW43" s="45">
        <v>0</v>
      </c>
      <c r="AX43" s="45">
        <v>11.951766987691522</v>
      </c>
      <c r="AY43" s="45">
        <v>0</v>
      </c>
      <c r="AZ43" s="234">
        <v>9999</v>
      </c>
      <c r="BA43" s="45">
        <v>10.519482707743803</v>
      </c>
      <c r="BB43" s="45">
        <v>2.642288232264808</v>
      </c>
      <c r="BC43" s="45">
        <v>0</v>
      </c>
      <c r="BD43" s="45">
        <v>0</v>
      </c>
      <c r="BE43" s="45">
        <v>13.16177094000861</v>
      </c>
      <c r="BF43" s="45">
        <v>0</v>
      </c>
      <c r="BG43" s="45">
        <v>-9.5577401118906984</v>
      </c>
      <c r="BH43" s="234">
        <v>9999</v>
      </c>
      <c r="BI43" s="45">
        <v>0</v>
      </c>
      <c r="BJ43" s="45">
        <v>0</v>
      </c>
      <c r="BK43" s="45">
        <v>0</v>
      </c>
      <c r="BL43" s="45">
        <v>0</v>
      </c>
      <c r="BM43" s="45">
        <v>0</v>
      </c>
      <c r="BN43" s="45">
        <v>10.519482707743803</v>
      </c>
      <c r="BO43" s="45">
        <v>0</v>
      </c>
      <c r="BP43" s="45">
        <v>2.642288232264808</v>
      </c>
      <c r="BQ43" s="45">
        <v>0</v>
      </c>
      <c r="BR43" s="45">
        <v>0</v>
      </c>
      <c r="BS43" s="45">
        <v>0</v>
      </c>
      <c r="BT43" s="45">
        <v>0</v>
      </c>
      <c r="BU43" s="45">
        <v>0</v>
      </c>
      <c r="BV43" s="45">
        <v>0</v>
      </c>
      <c r="BW43" s="45">
        <v>0</v>
      </c>
      <c r="BX43" s="45">
        <v>0</v>
      </c>
      <c r="BY43" s="45"/>
      <c r="BZ43" s="45">
        <v>0</v>
      </c>
      <c r="CA43" s="45">
        <v>0</v>
      </c>
      <c r="CB43" s="45">
        <v>13.16177094000861</v>
      </c>
      <c r="CC43" s="45">
        <v>0</v>
      </c>
      <c r="CD43" s="234">
        <v>9999</v>
      </c>
      <c r="CE43" s="45">
        <v>-9.5577401118906984</v>
      </c>
      <c r="CF43" s="45">
        <v>0.19325105474178708</v>
      </c>
      <c r="CG43" s="45">
        <v>0</v>
      </c>
      <c r="CH43" s="45">
        <v>0.19325105474178708</v>
      </c>
      <c r="CI43" s="45">
        <v>9.6624819879155641E-3</v>
      </c>
      <c r="CJ43" s="45">
        <v>0</v>
      </c>
      <c r="CK43" s="45">
        <v>9.6624819879155641E-3</v>
      </c>
      <c r="CL43" s="45"/>
      <c r="CM43" s="45">
        <v>0</v>
      </c>
      <c r="CN43" s="45" t="s">
        <v>200</v>
      </c>
      <c r="CO43" s="45">
        <v>0</v>
      </c>
      <c r="CP43" s="45">
        <v>0</v>
      </c>
      <c r="CQ43" s="45">
        <v>0</v>
      </c>
      <c r="CR43" s="45">
        <v>0</v>
      </c>
      <c r="CS43" s="45">
        <v>0</v>
      </c>
      <c r="CT43" s="45">
        <v>0</v>
      </c>
      <c r="CU43" s="45">
        <v>0</v>
      </c>
      <c r="CV43" s="45">
        <v>9999</v>
      </c>
      <c r="CW43" s="234">
        <v>9999</v>
      </c>
    </row>
    <row r="44" spans="1:101" s="25" customFormat="1">
      <c r="C44" s="45"/>
      <c r="D44" s="45"/>
      <c r="E44" s="45"/>
      <c r="F44" s="45"/>
      <c r="G44" s="45"/>
      <c r="H44" s="45"/>
      <c r="I44" s="45"/>
      <c r="J44" s="45"/>
      <c r="K44" s="45"/>
      <c r="L44" s="45"/>
      <c r="M44" s="45"/>
      <c r="N44" s="45"/>
      <c r="O44" s="45"/>
      <c r="P44" s="45"/>
      <c r="Q44" s="45"/>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c r="BF44" s="45"/>
      <c r="BG44" s="45"/>
      <c r="BH44" s="45"/>
      <c r="BI44" s="45"/>
      <c r="BJ44" s="45"/>
      <c r="BK44" s="45"/>
      <c r="BL44" s="45"/>
      <c r="BM44" s="45"/>
      <c r="BN44" s="45"/>
      <c r="BO44" s="45"/>
      <c r="BP44" s="45"/>
      <c r="BQ44" s="45"/>
      <c r="BR44" s="45"/>
      <c r="BS44" s="45"/>
      <c r="BT44" s="45"/>
      <c r="BU44" s="45"/>
      <c r="BV44" s="45"/>
      <c r="BW44" s="45"/>
      <c r="BX44" s="45"/>
      <c r="BY44" s="45"/>
      <c r="BZ44" s="45"/>
      <c r="CA44" s="45"/>
      <c r="CB44" s="45"/>
      <c r="CC44" s="45"/>
      <c r="CD44" s="45"/>
      <c r="CE44" s="45"/>
      <c r="CF44" s="45"/>
      <c r="CG44" s="45"/>
      <c r="CH44" s="45"/>
      <c r="CI44" s="45"/>
      <c r="CJ44" s="45"/>
      <c r="CK44" s="45"/>
      <c r="CL44" s="45"/>
      <c r="CM44" s="45"/>
      <c r="CN44" s="45"/>
      <c r="CO44" s="45"/>
      <c r="CP44" s="45"/>
      <c r="CQ44" s="45"/>
      <c r="CR44" s="45"/>
      <c r="CS44" s="45"/>
      <c r="CT44" s="45"/>
      <c r="CU44" s="45"/>
      <c r="CV44" s="45"/>
      <c r="CW44" s="45"/>
    </row>
    <row r="45" spans="1:101" s="25" customFormat="1">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row>
    <row r="46" spans="1:101" s="25" customFormat="1" ht="13.5" thickBot="1">
      <c r="A46" s="223" t="s">
        <v>533</v>
      </c>
      <c r="B46" s="224"/>
      <c r="C46" s="45"/>
      <c r="D46" s="45"/>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5"/>
      <c r="CF46" s="45"/>
      <c r="CG46" s="45"/>
      <c r="CH46" s="45"/>
      <c r="CI46" s="45"/>
      <c r="CJ46" s="45"/>
      <c r="CK46" s="45"/>
      <c r="CL46" s="45"/>
      <c r="CM46" s="45"/>
      <c r="CN46" s="45"/>
      <c r="CO46" s="45"/>
      <c r="CP46" s="45"/>
      <c r="CQ46" s="45"/>
      <c r="CR46" s="45"/>
      <c r="CS46" s="45"/>
      <c r="CT46" s="45"/>
      <c r="CU46" s="45"/>
      <c r="CV46" s="45"/>
      <c r="CW46" s="45"/>
    </row>
    <row r="47" spans="1:101" s="25" customFormat="1" ht="26.25" thickBot="1">
      <c r="A47" s="247" t="s">
        <v>438</v>
      </c>
      <c r="B47" s="248"/>
      <c r="C47" s="249" t="s">
        <v>439</v>
      </c>
      <c r="D47" s="250"/>
      <c r="E47" s="250"/>
      <c r="F47" s="250"/>
      <c r="G47" s="250"/>
      <c r="H47" s="250"/>
      <c r="I47" s="250"/>
      <c r="J47" s="250"/>
      <c r="K47" s="251"/>
      <c r="L47" s="249" t="s">
        <v>119</v>
      </c>
      <c r="M47" s="250"/>
      <c r="N47" s="250"/>
      <c r="O47" s="250"/>
      <c r="P47" s="250"/>
      <c r="Q47" s="251"/>
      <c r="R47" s="249" t="s">
        <v>440</v>
      </c>
      <c r="S47" s="250"/>
      <c r="T47" s="250"/>
      <c r="U47" s="251"/>
      <c r="V47" s="249" t="s">
        <v>441</v>
      </c>
      <c r="W47" s="250"/>
      <c r="X47" s="250"/>
      <c r="Y47" s="251"/>
      <c r="Z47" s="249" t="s">
        <v>442</v>
      </c>
      <c r="AA47" s="250"/>
      <c r="AB47" s="250"/>
      <c r="AC47" s="251"/>
      <c r="AD47" s="249" t="s">
        <v>443</v>
      </c>
      <c r="AE47" s="250"/>
      <c r="AF47" s="250"/>
      <c r="AG47" s="251"/>
      <c r="AH47" s="249" t="s">
        <v>444</v>
      </c>
      <c r="AI47" s="250"/>
      <c r="AJ47" s="250"/>
      <c r="AK47" s="250"/>
      <c r="AL47" s="251"/>
      <c r="AM47" s="249" t="s">
        <v>445</v>
      </c>
      <c r="AN47" s="250"/>
      <c r="AO47" s="250"/>
      <c r="AP47" s="250"/>
      <c r="AQ47" s="250"/>
      <c r="AR47" s="250"/>
      <c r="AS47" s="251"/>
      <c r="AT47" s="249" t="s">
        <v>446</v>
      </c>
      <c r="AU47" s="250"/>
      <c r="AV47" s="250"/>
      <c r="AW47" s="250"/>
      <c r="AX47" s="250"/>
      <c r="AY47" s="250"/>
      <c r="AZ47" s="251"/>
      <c r="BA47" s="249" t="s">
        <v>447</v>
      </c>
      <c r="BB47" s="250"/>
      <c r="BC47" s="250"/>
      <c r="BD47" s="250"/>
      <c r="BE47" s="250"/>
      <c r="BF47" s="251"/>
      <c r="BG47" s="249" t="s">
        <v>448</v>
      </c>
      <c r="BH47" s="251"/>
      <c r="BI47" s="249" t="s">
        <v>449</v>
      </c>
      <c r="BJ47" s="250"/>
      <c r="BK47" s="250"/>
      <c r="BL47" s="250"/>
      <c r="BM47" s="251"/>
      <c r="BN47" s="249" t="s">
        <v>450</v>
      </c>
      <c r="BO47" s="250"/>
      <c r="BP47" s="250"/>
      <c r="BQ47" s="250"/>
      <c r="BR47" s="250"/>
      <c r="BS47" s="250"/>
      <c r="BT47" s="250"/>
      <c r="BU47" s="250"/>
      <c r="BV47" s="250"/>
      <c r="BW47" s="250"/>
      <c r="BX47" s="250"/>
      <c r="BY47" s="250"/>
      <c r="BZ47" s="250"/>
      <c r="CA47" s="250"/>
      <c r="CB47" s="250"/>
      <c r="CC47" s="251"/>
      <c r="CD47" s="249" t="s">
        <v>451</v>
      </c>
      <c r="CE47" s="251"/>
      <c r="CF47" s="249" t="s">
        <v>452</v>
      </c>
      <c r="CG47" s="250"/>
      <c r="CH47" s="250"/>
      <c r="CI47" s="250"/>
      <c r="CJ47" s="250"/>
      <c r="CK47" s="251"/>
      <c r="CL47" s="252"/>
      <c r="CM47" s="249" t="s">
        <v>19</v>
      </c>
      <c r="CN47" s="250"/>
      <c r="CO47" s="250"/>
      <c r="CP47" s="251"/>
      <c r="CQ47" s="249" t="s">
        <v>453</v>
      </c>
      <c r="CR47" s="250"/>
      <c r="CS47" s="250"/>
      <c r="CT47" s="250"/>
      <c r="CU47" s="251"/>
      <c r="CV47" s="249" t="s">
        <v>454</v>
      </c>
      <c r="CW47" s="251"/>
    </row>
    <row r="48" spans="1:101" s="25" customFormat="1" ht="127.5">
      <c r="A48" s="231" t="s">
        <v>340</v>
      </c>
      <c r="B48" s="232" t="s">
        <v>341</v>
      </c>
      <c r="C48" s="233" t="s">
        <v>10</v>
      </c>
      <c r="D48" s="233" t="s">
        <v>455</v>
      </c>
      <c r="E48" s="233" t="s">
        <v>456</v>
      </c>
      <c r="F48" s="233" t="s">
        <v>457</v>
      </c>
      <c r="G48" s="233" t="s">
        <v>458</v>
      </c>
      <c r="H48" s="233" t="s">
        <v>459</v>
      </c>
      <c r="I48" s="233" t="s">
        <v>460</v>
      </c>
      <c r="J48" s="233" t="s">
        <v>461</v>
      </c>
      <c r="K48" s="233" t="s">
        <v>462</v>
      </c>
      <c r="L48" s="233" t="s">
        <v>463</v>
      </c>
      <c r="M48" s="233" t="s">
        <v>464</v>
      </c>
      <c r="N48" s="233" t="s">
        <v>465</v>
      </c>
      <c r="O48" s="233" t="s">
        <v>466</v>
      </c>
      <c r="P48" s="233" t="s">
        <v>467</v>
      </c>
      <c r="Q48" s="233" t="s">
        <v>468</v>
      </c>
      <c r="R48" s="233" t="s">
        <v>469</v>
      </c>
      <c r="S48" s="233" t="s">
        <v>470</v>
      </c>
      <c r="T48" s="233" t="s">
        <v>471</v>
      </c>
      <c r="U48" s="233" t="s">
        <v>379</v>
      </c>
      <c r="V48" s="233" t="s">
        <v>469</v>
      </c>
      <c r="W48" s="233" t="s">
        <v>470</v>
      </c>
      <c r="X48" s="233" t="s">
        <v>471</v>
      </c>
      <c r="Y48" s="233" t="s">
        <v>379</v>
      </c>
      <c r="Z48" s="233" t="s">
        <v>469</v>
      </c>
      <c r="AA48" s="233" t="s">
        <v>470</v>
      </c>
      <c r="AB48" s="233" t="s">
        <v>471</v>
      </c>
      <c r="AC48" s="233" t="s">
        <v>379</v>
      </c>
      <c r="AD48" s="233" t="s">
        <v>469</v>
      </c>
      <c r="AE48" s="233" t="s">
        <v>470</v>
      </c>
      <c r="AF48" s="233" t="s">
        <v>471</v>
      </c>
      <c r="AG48" s="233" t="s">
        <v>379</v>
      </c>
      <c r="AH48" s="233" t="s">
        <v>469</v>
      </c>
      <c r="AI48" s="233" t="s">
        <v>470</v>
      </c>
      <c r="AJ48" s="233" t="s">
        <v>471</v>
      </c>
      <c r="AK48" s="233" t="s">
        <v>379</v>
      </c>
      <c r="AL48" s="233" t="s">
        <v>120</v>
      </c>
      <c r="AM48" s="233" t="s">
        <v>472</v>
      </c>
      <c r="AN48" s="233" t="s">
        <v>473</v>
      </c>
      <c r="AO48" s="233" t="s">
        <v>474</v>
      </c>
      <c r="AP48" s="233" t="s">
        <v>475</v>
      </c>
      <c r="AQ48" s="233" t="s">
        <v>476</v>
      </c>
      <c r="AR48" s="233" t="s">
        <v>477</v>
      </c>
      <c r="AS48" s="233" t="s">
        <v>478</v>
      </c>
      <c r="AT48" s="233" t="s">
        <v>479</v>
      </c>
      <c r="AU48" s="233" t="s">
        <v>480</v>
      </c>
      <c r="AV48" s="233" t="s">
        <v>481</v>
      </c>
      <c r="AW48" s="233" t="s">
        <v>482</v>
      </c>
      <c r="AX48" s="233" t="s">
        <v>483</v>
      </c>
      <c r="AY48" s="233" t="s">
        <v>484</v>
      </c>
      <c r="AZ48" s="233" t="s">
        <v>485</v>
      </c>
      <c r="BA48" s="233" t="s">
        <v>486</v>
      </c>
      <c r="BB48" s="233" t="s">
        <v>487</v>
      </c>
      <c r="BC48" s="233" t="s">
        <v>488</v>
      </c>
      <c r="BD48" s="233" t="s">
        <v>489</v>
      </c>
      <c r="BE48" s="233" t="s">
        <v>490</v>
      </c>
      <c r="BF48" s="233" t="s">
        <v>491</v>
      </c>
      <c r="BG48" s="233" t="s">
        <v>492</v>
      </c>
      <c r="BH48" s="233" t="s">
        <v>493</v>
      </c>
      <c r="BI48" s="233" t="s">
        <v>494</v>
      </c>
      <c r="BJ48" s="233" t="s">
        <v>495</v>
      </c>
      <c r="BK48" s="233" t="s">
        <v>496</v>
      </c>
      <c r="BL48" s="233" t="s">
        <v>497</v>
      </c>
      <c r="BM48" s="233" t="s">
        <v>498</v>
      </c>
      <c r="BN48" s="233" t="s">
        <v>499</v>
      </c>
      <c r="BO48" s="233" t="s">
        <v>500</v>
      </c>
      <c r="BP48" s="233" t="s">
        <v>501</v>
      </c>
      <c r="BQ48" s="233" t="s">
        <v>502</v>
      </c>
      <c r="BR48" s="233" t="s">
        <v>503</v>
      </c>
      <c r="BS48" s="233" t="s">
        <v>504</v>
      </c>
      <c r="BT48" s="233" t="s">
        <v>505</v>
      </c>
      <c r="BU48" s="233" t="s">
        <v>506</v>
      </c>
      <c r="BV48" s="233" t="s">
        <v>507</v>
      </c>
      <c r="BW48" s="233" t="s">
        <v>508</v>
      </c>
      <c r="BX48" s="233" t="s">
        <v>509</v>
      </c>
      <c r="BY48" s="233" t="s">
        <v>510</v>
      </c>
      <c r="BZ48" s="233" t="s">
        <v>511</v>
      </c>
      <c r="CA48" s="233" t="s">
        <v>512</v>
      </c>
      <c r="CB48" s="233" t="s">
        <v>513</v>
      </c>
      <c r="CC48" s="233" t="s">
        <v>514</v>
      </c>
      <c r="CD48" s="233" t="s">
        <v>351</v>
      </c>
      <c r="CE48" s="233" t="s">
        <v>350</v>
      </c>
      <c r="CF48" s="233" t="s">
        <v>515</v>
      </c>
      <c r="CG48" s="233" t="s">
        <v>516</v>
      </c>
      <c r="CH48" s="233" t="s">
        <v>517</v>
      </c>
      <c r="CI48" s="233" t="s">
        <v>518</v>
      </c>
      <c r="CJ48" s="233" t="s">
        <v>519</v>
      </c>
      <c r="CK48" s="233" t="s">
        <v>520</v>
      </c>
      <c r="CL48" s="233"/>
      <c r="CM48" s="233" t="s">
        <v>521</v>
      </c>
      <c r="CN48" s="233" t="s">
        <v>522</v>
      </c>
      <c r="CO48" s="233" t="s">
        <v>523</v>
      </c>
      <c r="CP48" s="233" t="s">
        <v>524</v>
      </c>
      <c r="CQ48" s="233" t="s">
        <v>525</v>
      </c>
      <c r="CR48" s="233" t="s">
        <v>526</v>
      </c>
      <c r="CS48" s="233" t="s">
        <v>527</v>
      </c>
      <c r="CT48" s="233" t="s">
        <v>528</v>
      </c>
      <c r="CU48" s="233" t="s">
        <v>529</v>
      </c>
      <c r="CV48" s="233" t="s">
        <v>530</v>
      </c>
      <c r="CW48" s="233" t="s">
        <v>531</v>
      </c>
    </row>
    <row r="49" spans="1:101" s="25" customFormat="1">
      <c r="A49" s="25" t="s">
        <v>123</v>
      </c>
      <c r="C49" s="45">
        <v>4</v>
      </c>
      <c r="D49" s="45">
        <v>132.42748416833459</v>
      </c>
      <c r="E49" s="45">
        <v>18.516914910775917</v>
      </c>
      <c r="F49" s="45">
        <v>140.30018993983049</v>
      </c>
      <c r="G49" s="45">
        <v>0</v>
      </c>
      <c r="H49" s="45">
        <v>0</v>
      </c>
      <c r="I49" s="45"/>
      <c r="J49" s="45"/>
      <c r="K49" s="45"/>
      <c r="L49" s="45">
        <v>142.33383891615159</v>
      </c>
      <c r="M49" s="45">
        <v>2.3960541601094554E-2</v>
      </c>
      <c r="N49" s="45">
        <v>2.3787605156768858E-2</v>
      </c>
      <c r="O49" s="45">
        <v>18.702084059883671</v>
      </c>
      <c r="P49" s="45">
        <v>0</v>
      </c>
      <c r="Q49" s="45">
        <v>0</v>
      </c>
      <c r="R49" s="45">
        <v>27.977732074394275</v>
      </c>
      <c r="S49" s="45">
        <v>64.652283434898266</v>
      </c>
      <c r="T49" s="45">
        <v>0</v>
      </c>
      <c r="U49" s="45">
        <v>507.50063270129397</v>
      </c>
      <c r="V49" s="45">
        <v>8.4180113963898293</v>
      </c>
      <c r="W49" s="45">
        <v>19.642026591576268</v>
      </c>
      <c r="X49" s="45">
        <v>0</v>
      </c>
      <c r="Y49" s="45">
        <v>0</v>
      </c>
      <c r="Z49" s="45">
        <v>0</v>
      </c>
      <c r="AA49" s="45">
        <v>0</v>
      </c>
      <c r="AB49" s="45">
        <v>0</v>
      </c>
      <c r="AC49" s="45">
        <v>0</v>
      </c>
      <c r="AD49" s="45">
        <v>0</v>
      </c>
      <c r="AE49" s="45">
        <v>0</v>
      </c>
      <c r="AF49" s="45">
        <v>0</v>
      </c>
      <c r="AG49" s="45">
        <v>0</v>
      </c>
      <c r="AH49" s="45">
        <v>36.395743470784105</v>
      </c>
      <c r="AI49" s="45">
        <v>84.294310026474534</v>
      </c>
      <c r="AJ49" s="45">
        <v>0</v>
      </c>
      <c r="AK49" s="45">
        <v>507.50063270129397</v>
      </c>
      <c r="AL49" s="45">
        <v>628.19068619855261</v>
      </c>
      <c r="AM49" s="45">
        <v>73.60502410891614</v>
      </c>
      <c r="AN49" s="45">
        <v>8.466421073787286</v>
      </c>
      <c r="AO49" s="45">
        <v>0</v>
      </c>
      <c r="AP49" s="45">
        <v>0</v>
      </c>
      <c r="AQ49" s="45">
        <v>82.071445182703428</v>
      </c>
      <c r="AR49" s="45">
        <v>36.395743470784105</v>
      </c>
      <c r="AS49" s="234">
        <v>2.2549737237428467</v>
      </c>
      <c r="AT49" s="45">
        <v>73.60502410891614</v>
      </c>
      <c r="AU49" s="45">
        <v>10.021720828417472</v>
      </c>
      <c r="AV49" s="45">
        <v>0</v>
      </c>
      <c r="AW49" s="45">
        <v>0</v>
      </c>
      <c r="AX49" s="45">
        <v>83.626744937333612</v>
      </c>
      <c r="AY49" s="45">
        <v>84.294310026474534</v>
      </c>
      <c r="AZ49" s="254">
        <v>0.99208054388331479</v>
      </c>
      <c r="BA49" s="45">
        <v>73.60502410891614</v>
      </c>
      <c r="BB49" s="45">
        <v>18.48814190220476</v>
      </c>
      <c r="BC49" s="45">
        <v>0</v>
      </c>
      <c r="BD49" s="45">
        <v>0</v>
      </c>
      <c r="BE49" s="45">
        <v>92.0931660111209</v>
      </c>
      <c r="BF49" s="45">
        <v>120.69005349725865</v>
      </c>
      <c r="BG49" s="45">
        <v>52.834909810350688</v>
      </c>
      <c r="BH49" s="254">
        <v>0.76305514284333886</v>
      </c>
      <c r="BI49" s="45">
        <v>18.815360630227204</v>
      </c>
      <c r="BJ49" s="45">
        <v>43.577289292014179</v>
      </c>
      <c r="BK49" s="45">
        <v>0</v>
      </c>
      <c r="BL49" s="45">
        <v>262.36055411282973</v>
      </c>
      <c r="BM49" s="45">
        <v>324.75320403507112</v>
      </c>
      <c r="BN49" s="45">
        <v>73.60502410891614</v>
      </c>
      <c r="BO49" s="45">
        <v>135.5797848478984</v>
      </c>
      <c r="BP49" s="45">
        <v>18.48814190220476</v>
      </c>
      <c r="BQ49" s="45">
        <v>0</v>
      </c>
      <c r="BR49" s="45">
        <v>0</v>
      </c>
      <c r="BS49" s="45">
        <v>0</v>
      </c>
      <c r="BT49" s="45">
        <v>0</v>
      </c>
      <c r="BU49" s="45">
        <v>0</v>
      </c>
      <c r="BV49" s="45">
        <v>1078.9529267825337</v>
      </c>
      <c r="BW49" s="45">
        <v>0</v>
      </c>
      <c r="BX49" s="45">
        <v>600.13064821058651</v>
      </c>
      <c r="BY49" s="45">
        <v>28.060037987966098</v>
      </c>
      <c r="BZ49" s="45">
        <v>0</v>
      </c>
      <c r="CA49" s="45">
        <v>0</v>
      </c>
      <c r="CB49" s="45">
        <v>1306.625877641553</v>
      </c>
      <c r="CC49" s="45">
        <v>628.19068619855261</v>
      </c>
      <c r="CD49" s="234">
        <v>2.0799828879165632</v>
      </c>
      <c r="CE49" s="45">
        <v>-312.67661086705334</v>
      </c>
      <c r="CF49" s="45">
        <v>1.3521813703702066</v>
      </c>
      <c r="CG49" s="45">
        <v>2.1881438350063909</v>
      </c>
      <c r="CH49" s="45">
        <v>3.5403252053765977</v>
      </c>
      <c r="CI49" s="45">
        <v>6.7608573485171991E-2</v>
      </c>
      <c r="CJ49" s="45">
        <v>0.10940719175031946</v>
      </c>
      <c r="CK49" s="45">
        <v>0.17701576523549145</v>
      </c>
      <c r="CL49" s="45"/>
      <c r="CM49" s="45">
        <v>18.702084059883671</v>
      </c>
      <c r="CN49" s="45"/>
      <c r="CO49" s="45">
        <v>0</v>
      </c>
      <c r="CP49" s="45">
        <v>0</v>
      </c>
      <c r="CQ49" s="45">
        <v>135.5797848478984</v>
      </c>
      <c r="CR49" s="45">
        <v>0</v>
      </c>
      <c r="CS49" s="45">
        <v>0</v>
      </c>
      <c r="CT49" s="45">
        <v>135.5797848478984</v>
      </c>
      <c r="CU49" s="45">
        <v>0</v>
      </c>
      <c r="CV49" s="45">
        <v>0</v>
      </c>
      <c r="CW49" s="234">
        <v>9999</v>
      </c>
    </row>
    <row r="50" spans="1:101" s="25" customFormat="1">
      <c r="A50" s="25" t="s">
        <v>124</v>
      </c>
      <c r="C50" s="45">
        <v>4</v>
      </c>
      <c r="D50" s="45">
        <v>82.821625628274376</v>
      </c>
      <c r="E50" s="45">
        <v>11.580685113533267</v>
      </c>
      <c r="F50" s="45">
        <v>140.30018993983049</v>
      </c>
      <c r="G50" s="45">
        <v>0</v>
      </c>
      <c r="H50" s="45">
        <v>0</v>
      </c>
      <c r="I50" s="45"/>
      <c r="J50" s="45"/>
      <c r="K50" s="45"/>
      <c r="L50" s="45">
        <v>89.017170378045904</v>
      </c>
      <c r="M50" s="45">
        <v>1.4985189961126357E-2</v>
      </c>
      <c r="N50" s="45">
        <v>1.4877033579999151E-2</v>
      </c>
      <c r="O50" s="45">
        <v>11.696491964668597</v>
      </c>
      <c r="P50" s="45">
        <v>0</v>
      </c>
      <c r="Q50" s="45">
        <v>0</v>
      </c>
      <c r="R50" s="45">
        <v>27.977732074394275</v>
      </c>
      <c r="S50" s="45">
        <v>64.652283434898266</v>
      </c>
      <c r="T50" s="45">
        <v>0</v>
      </c>
      <c r="U50" s="45">
        <v>507.50063270129397</v>
      </c>
      <c r="V50" s="45">
        <v>8.4180113963898293</v>
      </c>
      <c r="W50" s="45">
        <v>19.642026591576268</v>
      </c>
      <c r="X50" s="45">
        <v>0</v>
      </c>
      <c r="Y50" s="45">
        <v>0</v>
      </c>
      <c r="Z50" s="45">
        <v>0</v>
      </c>
      <c r="AA50" s="45">
        <v>0</v>
      </c>
      <c r="AB50" s="45">
        <v>0</v>
      </c>
      <c r="AC50" s="45">
        <v>0</v>
      </c>
      <c r="AD50" s="45">
        <v>0</v>
      </c>
      <c r="AE50" s="45">
        <v>0</v>
      </c>
      <c r="AF50" s="45">
        <v>0</v>
      </c>
      <c r="AG50" s="45">
        <v>0</v>
      </c>
      <c r="AH50" s="45">
        <v>36.395743470784105</v>
      </c>
      <c r="AI50" s="45">
        <v>84.294310026474534</v>
      </c>
      <c r="AJ50" s="45">
        <v>0</v>
      </c>
      <c r="AK50" s="45">
        <v>507.50063270129397</v>
      </c>
      <c r="AL50" s="45">
        <v>628.19068619855261</v>
      </c>
      <c r="AM50" s="45">
        <v>46.033403031048614</v>
      </c>
      <c r="AN50" s="45">
        <v>5.294994169739061</v>
      </c>
      <c r="AO50" s="45">
        <v>0</v>
      </c>
      <c r="AP50" s="45">
        <v>0</v>
      </c>
      <c r="AQ50" s="45">
        <v>51.328397200787677</v>
      </c>
      <c r="AR50" s="45">
        <v>36.395743470784105</v>
      </c>
      <c r="AS50" s="234">
        <v>1.4102857176688928</v>
      </c>
      <c r="AT50" s="45">
        <v>46.033403031048614</v>
      </c>
      <c r="AU50" s="45">
        <v>6.2676959833141739</v>
      </c>
      <c r="AV50" s="45">
        <v>0</v>
      </c>
      <c r="AW50" s="45">
        <v>0</v>
      </c>
      <c r="AX50" s="45">
        <v>52.301099014362791</v>
      </c>
      <c r="AY50" s="45">
        <v>84.294310026474534</v>
      </c>
      <c r="AZ50" s="254">
        <v>0.62045823731087479</v>
      </c>
      <c r="BA50" s="45">
        <v>46.033403031048614</v>
      </c>
      <c r="BB50" s="45">
        <v>11.562690153053236</v>
      </c>
      <c r="BC50" s="45">
        <v>0</v>
      </c>
      <c r="BD50" s="45">
        <v>0</v>
      </c>
      <c r="BE50" s="45">
        <v>57.596093184101854</v>
      </c>
      <c r="BF50" s="45">
        <v>120.69005349725865</v>
      </c>
      <c r="BG50" s="45">
        <v>90.204871369347103</v>
      </c>
      <c r="BH50" s="254">
        <v>0.47722319706660909</v>
      </c>
      <c r="BI50" s="45">
        <v>30.084785864554323</v>
      </c>
      <c r="BJ50" s="45">
        <v>69.677825616683478</v>
      </c>
      <c r="BK50" s="45">
        <v>0</v>
      </c>
      <c r="BL50" s="45">
        <v>419.50091974904598</v>
      </c>
      <c r="BM50" s="45">
        <v>519.26353123028377</v>
      </c>
      <c r="BN50" s="45">
        <v>46.033403031048614</v>
      </c>
      <c r="BO50" s="45">
        <v>84.793109632446075</v>
      </c>
      <c r="BP50" s="45">
        <v>11.562690153053236</v>
      </c>
      <c r="BQ50" s="45">
        <v>0</v>
      </c>
      <c r="BR50" s="45">
        <v>0</v>
      </c>
      <c r="BS50" s="45">
        <v>0</v>
      </c>
      <c r="BT50" s="45">
        <v>0</v>
      </c>
      <c r="BU50" s="45">
        <v>0</v>
      </c>
      <c r="BV50" s="45">
        <v>674.7891945068111</v>
      </c>
      <c r="BW50" s="45">
        <v>0</v>
      </c>
      <c r="BX50" s="45">
        <v>600.13064821058651</v>
      </c>
      <c r="BY50" s="45">
        <v>28.060037987966098</v>
      </c>
      <c r="BZ50" s="45">
        <v>0</v>
      </c>
      <c r="CA50" s="45">
        <v>0</v>
      </c>
      <c r="CB50" s="45">
        <v>817.17839732335904</v>
      </c>
      <c r="CC50" s="45">
        <v>628.19068619855261</v>
      </c>
      <c r="CD50" s="234">
        <v>1.3008444971835718</v>
      </c>
      <c r="CE50" s="45">
        <v>-118.16628367184099</v>
      </c>
      <c r="CF50" s="45">
        <v>0.84566931057885852</v>
      </c>
      <c r="CG50" s="45">
        <v>1.3684895598662234</v>
      </c>
      <c r="CH50" s="45">
        <v>2.2141588704450821</v>
      </c>
      <c r="CI50" s="45">
        <v>4.2283155929571797E-2</v>
      </c>
      <c r="CJ50" s="45">
        <v>6.8424477993311306E-2</v>
      </c>
      <c r="CK50" s="45">
        <v>0.1107076339228831</v>
      </c>
      <c r="CL50" s="45"/>
      <c r="CM50" s="45">
        <v>11.696491964668597</v>
      </c>
      <c r="CN50" s="45"/>
      <c r="CO50" s="45">
        <v>0</v>
      </c>
      <c r="CP50" s="45">
        <v>0</v>
      </c>
      <c r="CQ50" s="45">
        <v>84.793109632446075</v>
      </c>
      <c r="CR50" s="45">
        <v>0</v>
      </c>
      <c r="CS50" s="45">
        <v>0</v>
      </c>
      <c r="CT50" s="45">
        <v>84.793109632446075</v>
      </c>
      <c r="CU50" s="45">
        <v>0</v>
      </c>
      <c r="CV50" s="45">
        <v>0</v>
      </c>
      <c r="CW50" s="234">
        <v>9999</v>
      </c>
    </row>
    <row r="51" spans="1:101" s="25" customFormat="1">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254"/>
      <c r="AT51" s="45"/>
      <c r="AU51" s="45"/>
      <c r="AV51" s="45"/>
      <c r="AW51" s="45"/>
      <c r="AX51" s="45"/>
      <c r="AY51" s="45"/>
      <c r="AZ51" s="254"/>
      <c r="BA51" s="45"/>
      <c r="BB51" s="45"/>
      <c r="BC51" s="45"/>
      <c r="BD51" s="45"/>
      <c r="BE51" s="45"/>
      <c r="BF51" s="45"/>
      <c r="BG51" s="45"/>
      <c r="BH51" s="254"/>
      <c r="BI51" s="45"/>
      <c r="BJ51" s="45"/>
      <c r="BK51" s="45"/>
      <c r="BL51" s="45"/>
      <c r="BM51" s="45"/>
      <c r="BN51" s="45"/>
      <c r="BO51" s="45"/>
      <c r="BP51" s="45"/>
      <c r="BQ51" s="45"/>
      <c r="BR51" s="45"/>
      <c r="BS51" s="45"/>
      <c r="BT51" s="45"/>
      <c r="BU51" s="45"/>
      <c r="BV51" s="45"/>
      <c r="BW51" s="45"/>
      <c r="BX51" s="45"/>
      <c r="BY51" s="45"/>
      <c r="BZ51" s="45"/>
      <c r="CA51" s="45"/>
      <c r="CB51" s="45"/>
      <c r="CC51" s="45"/>
      <c r="CD51" s="254"/>
      <c r="CE51" s="45"/>
      <c r="CF51" s="45"/>
      <c r="CG51" s="45"/>
      <c r="CH51" s="45"/>
      <c r="CI51" s="45"/>
      <c r="CJ51" s="45"/>
      <c r="CK51" s="45"/>
      <c r="CL51" s="45"/>
      <c r="CM51" s="45"/>
      <c r="CN51" s="45"/>
      <c r="CO51" s="45"/>
      <c r="CP51" s="45"/>
      <c r="CQ51" s="45"/>
      <c r="CR51" s="45"/>
      <c r="CS51" s="45"/>
      <c r="CT51" s="45"/>
      <c r="CU51" s="45"/>
      <c r="CV51" s="45"/>
      <c r="CW51" s="254"/>
    </row>
    <row r="52" spans="1:101" s="25" customFormat="1">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254"/>
      <c r="AT52" s="45"/>
      <c r="AU52" s="45"/>
      <c r="AV52" s="45"/>
      <c r="AW52" s="45"/>
      <c r="AX52" s="45"/>
      <c r="AY52" s="45"/>
      <c r="AZ52" s="254"/>
      <c r="BA52" s="45"/>
      <c r="BB52" s="45"/>
      <c r="BC52" s="45"/>
      <c r="BD52" s="45"/>
      <c r="BE52" s="45"/>
      <c r="BF52" s="45"/>
      <c r="BG52" s="45"/>
      <c r="BH52" s="254"/>
      <c r="BI52" s="45"/>
      <c r="BJ52" s="45"/>
      <c r="BK52" s="45"/>
      <c r="BL52" s="45"/>
      <c r="BM52" s="45"/>
      <c r="BN52" s="45"/>
      <c r="BO52" s="45"/>
      <c r="BP52" s="45"/>
      <c r="BQ52" s="45"/>
      <c r="BR52" s="45"/>
      <c r="BS52" s="45"/>
      <c r="BT52" s="45"/>
      <c r="BU52" s="45"/>
      <c r="BV52" s="45"/>
      <c r="BW52" s="45"/>
      <c r="BX52" s="45"/>
      <c r="BY52" s="45"/>
      <c r="BZ52" s="45"/>
      <c r="CA52" s="45"/>
      <c r="CB52" s="45"/>
      <c r="CC52" s="45"/>
      <c r="CD52" s="254"/>
      <c r="CE52" s="45"/>
      <c r="CF52" s="45"/>
      <c r="CG52" s="45"/>
      <c r="CH52" s="45"/>
      <c r="CI52" s="45"/>
      <c r="CJ52" s="45"/>
      <c r="CK52" s="45"/>
      <c r="CL52" s="45"/>
      <c r="CM52" s="45"/>
      <c r="CN52" s="45"/>
      <c r="CO52" s="45"/>
      <c r="CP52" s="45"/>
      <c r="CQ52" s="45"/>
      <c r="CR52" s="45"/>
      <c r="CS52" s="45"/>
      <c r="CT52" s="45"/>
      <c r="CU52" s="45"/>
      <c r="CV52" s="45"/>
      <c r="CW52" s="254"/>
    </row>
    <row r="53" spans="1:101" s="25" customFormat="1" ht="13.5" thickBot="1">
      <c r="A53" s="223" t="s">
        <v>534</v>
      </c>
      <c r="B53" s="224"/>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row>
    <row r="54" spans="1:101" s="25" customFormat="1" ht="13.5" thickBot="1">
      <c r="A54" s="255" t="s">
        <v>535</v>
      </c>
      <c r="B54" s="256"/>
      <c r="C54" s="257"/>
      <c r="D54" s="257"/>
      <c r="E54" s="257"/>
      <c r="F54" s="257"/>
      <c r="G54" s="257"/>
      <c r="H54" s="257"/>
      <c r="I54" s="257"/>
      <c r="J54" s="257"/>
      <c r="K54" s="257"/>
      <c r="L54" s="230"/>
      <c r="M54" s="258"/>
      <c r="N54" s="259" t="s">
        <v>536</v>
      </c>
      <c r="O54" s="257"/>
      <c r="P54" s="257"/>
      <c r="Q54" s="257"/>
      <c r="R54" s="257"/>
      <c r="S54" s="257"/>
      <c r="T54" s="257"/>
      <c r="U54" s="257"/>
      <c r="V54" s="257"/>
      <c r="W54" s="257"/>
      <c r="X54" s="257"/>
      <c r="Y54" s="230"/>
      <c r="Z54" s="258"/>
      <c r="AA54" s="259" t="s">
        <v>537</v>
      </c>
      <c r="AB54" s="257"/>
      <c r="AC54" s="257"/>
      <c r="AD54" s="257"/>
      <c r="AE54" s="257"/>
      <c r="AF54" s="257"/>
      <c r="AG54" s="257"/>
      <c r="AH54" s="257"/>
      <c r="AI54" s="257"/>
      <c r="AJ54" s="257"/>
      <c r="AK54" s="257"/>
      <c r="AL54" s="230"/>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row>
    <row r="55" spans="1:101" s="25" customFormat="1" ht="102">
      <c r="A55" s="231"/>
      <c r="B55" s="232" t="s">
        <v>538</v>
      </c>
      <c r="C55" s="233" t="s">
        <v>539</v>
      </c>
      <c r="D55" s="233" t="s">
        <v>343</v>
      </c>
      <c r="E55" s="233" t="s">
        <v>344</v>
      </c>
      <c r="F55" s="233" t="s">
        <v>345</v>
      </c>
      <c r="G55" s="233" t="s">
        <v>346</v>
      </c>
      <c r="H55" s="233" t="s">
        <v>347</v>
      </c>
      <c r="I55" s="233" t="s">
        <v>348</v>
      </c>
      <c r="J55" s="233" t="s">
        <v>349</v>
      </c>
      <c r="K55" s="233" t="s">
        <v>350</v>
      </c>
      <c r="L55" s="233" t="s">
        <v>351</v>
      </c>
      <c r="M55" s="233" t="s">
        <v>352</v>
      </c>
      <c r="N55" s="233" t="s">
        <v>354</v>
      </c>
      <c r="O55" s="233" t="s">
        <v>355</v>
      </c>
      <c r="P55" s="233" t="s">
        <v>356</v>
      </c>
      <c r="Q55" s="233" t="s">
        <v>357</v>
      </c>
      <c r="R55" s="233" t="s">
        <v>358</v>
      </c>
      <c r="S55" s="233" t="s">
        <v>359</v>
      </c>
      <c r="T55" s="233" t="s">
        <v>360</v>
      </c>
      <c r="U55" s="233" t="s">
        <v>361</v>
      </c>
      <c r="V55" s="233" t="s">
        <v>362</v>
      </c>
      <c r="W55" s="233" t="s">
        <v>363</v>
      </c>
      <c r="X55" s="233" t="s">
        <v>364</v>
      </c>
      <c r="Y55" s="233" t="s">
        <v>365</v>
      </c>
      <c r="Z55" s="233"/>
      <c r="AA55" s="233" t="s">
        <v>354</v>
      </c>
      <c r="AB55" s="233" t="s">
        <v>355</v>
      </c>
      <c r="AC55" s="233" t="s">
        <v>356</v>
      </c>
      <c r="AD55" s="233" t="s">
        <v>357</v>
      </c>
      <c r="AE55" s="233" t="s">
        <v>358</v>
      </c>
      <c r="AF55" s="233" t="s">
        <v>359</v>
      </c>
      <c r="AG55" s="233" t="s">
        <v>360</v>
      </c>
      <c r="AH55" s="233" t="s">
        <v>361</v>
      </c>
      <c r="AI55" s="233" t="s">
        <v>362</v>
      </c>
      <c r="AJ55" s="233" t="s">
        <v>363</v>
      </c>
      <c r="AK55" s="233" t="s">
        <v>364</v>
      </c>
      <c r="AL55" s="233" t="s">
        <v>365</v>
      </c>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5"/>
      <c r="CF55" s="45"/>
      <c r="CG55" s="45"/>
      <c r="CH55" s="45"/>
      <c r="CI55" s="45"/>
      <c r="CJ55" s="45"/>
      <c r="CK55" s="45"/>
      <c r="CL55" s="45"/>
      <c r="CM55" s="45"/>
      <c r="CN55" s="45"/>
      <c r="CO55" s="45"/>
      <c r="CP55" s="45"/>
      <c r="CQ55" s="45"/>
      <c r="CR55" s="45"/>
      <c r="CS55" s="45"/>
      <c r="CT55" s="45"/>
      <c r="CU55" s="45"/>
      <c r="CV55" s="45"/>
      <c r="CW55" s="45"/>
    </row>
    <row r="56" spans="1:101" s="25" customFormat="1">
      <c r="B56" s="260" t="s">
        <v>540</v>
      </c>
      <c r="C56" s="261">
        <v>231.3510092941975</v>
      </c>
      <c r="D56" s="261">
        <v>280.60037987966098</v>
      </c>
      <c r="E56" s="261">
        <v>0</v>
      </c>
      <c r="F56" s="261">
        <v>280.60037987966098</v>
      </c>
      <c r="G56" s="261">
        <v>1200.261296421173</v>
      </c>
      <c r="H56" s="261">
        <v>2123.8042749649121</v>
      </c>
      <c r="I56" s="261">
        <v>10624.804859269228</v>
      </c>
      <c r="J56" s="261">
        <v>49.364662646891894</v>
      </c>
      <c r="K56" s="261">
        <v>-255.68379480990021</v>
      </c>
      <c r="L56" s="234">
        <v>2286.370601362546</v>
      </c>
      <c r="M56" s="45">
        <v>5.7544840758216802</v>
      </c>
      <c r="N56" s="63">
        <v>15.002597732064054</v>
      </c>
      <c r="O56" s="63">
        <v>14.078723547825243</v>
      </c>
      <c r="P56" s="63">
        <v>16.265908541872232</v>
      </c>
      <c r="Q56" s="63">
        <v>14.07539800293168</v>
      </c>
      <c r="R56" s="63">
        <v>14.310732890180988</v>
      </c>
      <c r="S56" s="63">
        <v>13.062103943197503</v>
      </c>
      <c r="T56" s="63">
        <v>12.003917391509367</v>
      </c>
      <c r="U56" s="63">
        <v>12.617437237456457</v>
      </c>
      <c r="V56" s="63">
        <v>11.255241941561909</v>
      </c>
      <c r="W56" s="63">
        <v>12.744544740820006</v>
      </c>
      <c r="X56" s="63">
        <v>12.492389591719819</v>
      </c>
      <c r="Y56" s="63">
        <v>14.074590754964916</v>
      </c>
      <c r="Z56" s="63"/>
      <c r="AA56" s="63">
        <v>6.7815444192871706</v>
      </c>
      <c r="AB56" s="63">
        <v>6.0652285477573233</v>
      </c>
      <c r="AC56" s="63">
        <v>6.0097655584486738</v>
      </c>
      <c r="AD56" s="63">
        <v>6.0538728708176155</v>
      </c>
      <c r="AE56" s="63">
        <v>6.0954518836658886</v>
      </c>
      <c r="AF56" s="63">
        <v>5.1468736710244523</v>
      </c>
      <c r="AG56" s="63">
        <v>5.690907730654363</v>
      </c>
      <c r="AH56" s="63">
        <v>4.8705669356299959</v>
      </c>
      <c r="AI56" s="63">
        <v>5.4773430390476587</v>
      </c>
      <c r="AJ56" s="63">
        <v>4.8601555801312513</v>
      </c>
      <c r="AK56" s="63">
        <v>5.8425421030416267</v>
      </c>
      <c r="AL56" s="63">
        <v>6.4731706385873187</v>
      </c>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5"/>
      <c r="CF56" s="45"/>
      <c r="CG56" s="45"/>
      <c r="CH56" s="45"/>
      <c r="CI56" s="45"/>
      <c r="CJ56" s="45"/>
      <c r="CK56" s="45"/>
      <c r="CL56" s="45"/>
      <c r="CM56" s="45"/>
      <c r="CN56" s="45"/>
      <c r="CO56" s="45"/>
      <c r="CP56" s="45"/>
      <c r="CQ56" s="45"/>
      <c r="CR56" s="45"/>
      <c r="CS56" s="45"/>
      <c r="CT56" s="45"/>
      <c r="CU56" s="45"/>
      <c r="CV56" s="45"/>
      <c r="CW56" s="45"/>
    </row>
    <row r="57" spans="1:101" s="25" customFormat="1">
      <c r="B57" s="260" t="s">
        <v>541</v>
      </c>
      <c r="C57" s="261">
        <v>231.3510092941975</v>
      </c>
      <c r="D57" s="261">
        <v>280.60037987966098</v>
      </c>
      <c r="E57" s="261">
        <v>56.120075975932195</v>
      </c>
      <c r="F57" s="261">
        <v>336.72045585559317</v>
      </c>
      <c r="G57" s="261">
        <v>1256.3813723971052</v>
      </c>
      <c r="H57" s="261">
        <v>2123.8042749649121</v>
      </c>
      <c r="I57" s="261">
        <v>12749.765831123075</v>
      </c>
      <c r="J57" s="261">
        <v>67.213789095411343</v>
      </c>
      <c r="K57" s="261">
        <v>-237.83466836138066</v>
      </c>
      <c r="L57" s="234">
        <v>1.7801929925210442</v>
      </c>
      <c r="M57" s="45">
        <v>5.7544840758216793</v>
      </c>
      <c r="N57" s="63">
        <v>11.545130514042034</v>
      </c>
      <c r="O57" s="63">
        <v>10.834170437255139</v>
      </c>
      <c r="P57" s="63">
        <v>12.517301363351939</v>
      </c>
      <c r="Q57" s="63">
        <v>10.831611290465217</v>
      </c>
      <c r="R57" s="63">
        <v>11.012711393015714</v>
      </c>
      <c r="S57" s="63">
        <v>10.051838855206761</v>
      </c>
      <c r="T57" s="63">
        <v>9.2375197575658721</v>
      </c>
      <c r="U57" s="63">
        <v>9.7096491061570021</v>
      </c>
      <c r="V57" s="63">
        <v>8.661382482097288</v>
      </c>
      <c r="W57" s="63">
        <v>9.8074636807962907</v>
      </c>
      <c r="X57" s="63">
        <v>9.6134196786747399</v>
      </c>
      <c r="Y57" s="63">
        <v>10.83099007917235</v>
      </c>
      <c r="Z57" s="63"/>
      <c r="AA57" s="63">
        <v>5.218683910994403</v>
      </c>
      <c r="AB57" s="63">
        <v>4.6674486933482608</v>
      </c>
      <c r="AC57" s="63">
        <v>4.6247675882687878</v>
      </c>
      <c r="AD57" s="63">
        <v>4.6587100219071118</v>
      </c>
      <c r="AE57" s="63">
        <v>4.6907068226313227</v>
      </c>
      <c r="AF57" s="63">
        <v>3.9607359560315811</v>
      </c>
      <c r="AG57" s="63">
        <v>4.3793930669322894</v>
      </c>
      <c r="AH57" s="63">
        <v>3.7481062915555348</v>
      </c>
      <c r="AI57" s="63">
        <v>4.2150460463812474</v>
      </c>
      <c r="AJ57" s="63">
        <v>3.7400943152159849</v>
      </c>
      <c r="AK57" s="63">
        <v>4.4960820997845321</v>
      </c>
      <c r="AL57" s="63">
        <v>4.9813773052404295</v>
      </c>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c r="CR57" s="45"/>
      <c r="CS57" s="45"/>
      <c r="CT57" s="45"/>
      <c r="CU57" s="45"/>
      <c r="CV57" s="45"/>
      <c r="CW57" s="45"/>
    </row>
    <row r="58" spans="1:101" s="25" customFormat="1">
      <c r="B58" s="260" t="s">
        <v>542</v>
      </c>
      <c r="C58" s="262"/>
      <c r="D58" s="262"/>
      <c r="E58" s="262"/>
      <c r="F58" s="262"/>
      <c r="G58" s="262"/>
      <c r="H58" s="262"/>
      <c r="I58" s="262"/>
      <c r="J58" s="262"/>
      <c r="K58" s="262"/>
      <c r="L58" s="254"/>
      <c r="M58" s="263"/>
      <c r="N58" s="263"/>
      <c r="O58" s="263"/>
      <c r="P58" s="263"/>
      <c r="Q58" s="263"/>
      <c r="R58" s="263"/>
      <c r="S58" s="263"/>
      <c r="T58" s="263"/>
      <c r="U58" s="263"/>
      <c r="V58" s="263"/>
      <c r="W58" s="263"/>
      <c r="X58" s="263"/>
      <c r="Y58" s="263"/>
      <c r="Z58" s="263"/>
      <c r="AA58" s="263"/>
      <c r="AB58" s="263"/>
      <c r="AC58" s="263"/>
      <c r="AD58" s="263"/>
      <c r="AE58" s="263"/>
      <c r="AF58" s="263"/>
      <c r="AG58" s="263"/>
      <c r="AH58" s="263"/>
      <c r="AI58" s="263"/>
      <c r="AJ58" s="263"/>
      <c r="AK58" s="263"/>
      <c r="AL58" s="263"/>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5"/>
      <c r="CF58" s="45"/>
      <c r="CG58" s="45"/>
      <c r="CH58" s="45"/>
      <c r="CI58" s="45"/>
      <c r="CJ58" s="45"/>
      <c r="CK58" s="45"/>
      <c r="CL58" s="45"/>
      <c r="CM58" s="45"/>
      <c r="CN58" s="45"/>
      <c r="CO58" s="45"/>
      <c r="CP58" s="45"/>
      <c r="CQ58" s="45"/>
      <c r="CR58" s="45"/>
      <c r="CS58" s="45"/>
      <c r="CT58" s="45"/>
      <c r="CU58" s="45"/>
      <c r="CV58" s="45"/>
      <c r="CW58" s="45"/>
    </row>
    <row r="59" spans="1:101" s="25" customFormat="1">
      <c r="B59" s="25" t="s">
        <v>93</v>
      </c>
      <c r="C59" s="45">
        <v>231.3510092941975</v>
      </c>
      <c r="D59" s="45">
        <v>280.60037987966098</v>
      </c>
      <c r="E59" s="45">
        <v>56.120075975932195</v>
      </c>
      <c r="F59" s="45">
        <v>336.72045585559317</v>
      </c>
      <c r="G59" s="45">
        <v>1256.3813723971052</v>
      </c>
      <c r="H59" s="45">
        <v>2123.8042749649121</v>
      </c>
      <c r="I59" s="45">
        <v>12749.765831123075</v>
      </c>
      <c r="J59" s="45">
        <v>67.213789095411343</v>
      </c>
      <c r="K59" s="45">
        <v>-237.83466836138066</v>
      </c>
      <c r="L59" s="234">
        <v>1.7801929925210442</v>
      </c>
      <c r="M59" s="45">
        <v>5.7544840758216793</v>
      </c>
      <c r="N59" s="63">
        <v>15.002597732064054</v>
      </c>
      <c r="O59" s="63">
        <v>14.078723547825243</v>
      </c>
      <c r="P59" s="63">
        <v>16.265908541872232</v>
      </c>
      <c r="Q59" s="63">
        <v>14.075398002931681</v>
      </c>
      <c r="R59" s="63">
        <v>14.310732890180988</v>
      </c>
      <c r="S59" s="63">
        <v>13.062103943197503</v>
      </c>
      <c r="T59" s="63">
        <v>12.003917391509365</v>
      </c>
      <c r="U59" s="63">
        <v>12.617437237456457</v>
      </c>
      <c r="V59" s="63">
        <v>11.255241941561909</v>
      </c>
      <c r="W59" s="63">
        <v>12.744544740820007</v>
      </c>
      <c r="X59" s="63">
        <v>12.492389591719817</v>
      </c>
      <c r="Y59" s="63">
        <v>14.074590754964916</v>
      </c>
      <c r="Z59" s="63"/>
      <c r="AA59" s="63">
        <v>6.7815444192871706</v>
      </c>
      <c r="AB59" s="63">
        <v>6.0652285477573242</v>
      </c>
      <c r="AC59" s="63">
        <v>6.0097655584486738</v>
      </c>
      <c r="AD59" s="63">
        <v>6.0538728708176155</v>
      </c>
      <c r="AE59" s="63">
        <v>6.0954518836658895</v>
      </c>
      <c r="AF59" s="63">
        <v>5.1468736710244523</v>
      </c>
      <c r="AG59" s="63">
        <v>5.690907730654363</v>
      </c>
      <c r="AH59" s="63">
        <v>4.8705669356299959</v>
      </c>
      <c r="AI59" s="63">
        <v>5.4773430390476587</v>
      </c>
      <c r="AJ59" s="63">
        <v>4.8601555801312522</v>
      </c>
      <c r="AK59" s="63">
        <v>5.8425421030416267</v>
      </c>
      <c r="AL59" s="63">
        <v>6.4731706385873178</v>
      </c>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c r="BM59" s="45"/>
      <c r="BN59" s="45"/>
      <c r="BO59" s="45"/>
      <c r="BP59" s="45"/>
      <c r="BQ59" s="45"/>
      <c r="BR59" s="45"/>
      <c r="BS59" s="45"/>
      <c r="BT59" s="45"/>
      <c r="BU59" s="45"/>
      <c r="BV59" s="45"/>
      <c r="BW59" s="45"/>
      <c r="BX59" s="45"/>
      <c r="BY59" s="45"/>
      <c r="BZ59" s="45"/>
      <c r="CA59" s="45"/>
      <c r="CB59" s="45"/>
      <c r="CC59" s="45"/>
      <c r="CD59" s="45"/>
      <c r="CE59" s="45"/>
      <c r="CF59" s="45"/>
      <c r="CG59" s="45"/>
      <c r="CH59" s="45"/>
      <c r="CI59" s="45"/>
      <c r="CJ59" s="45"/>
      <c r="CK59" s="45"/>
      <c r="CL59" s="45"/>
      <c r="CM59" s="45"/>
      <c r="CN59" s="45"/>
      <c r="CO59" s="45"/>
      <c r="CP59" s="45"/>
      <c r="CQ59" s="45"/>
      <c r="CR59" s="45"/>
      <c r="CS59" s="45"/>
      <c r="CT59" s="45"/>
      <c r="CU59" s="45"/>
      <c r="CV59" s="45"/>
      <c r="CW59" s="45"/>
    </row>
    <row r="60" spans="1:101" s="25" customFormat="1">
      <c r="B60" s="25" t="s">
        <v>94</v>
      </c>
      <c r="C60" s="263">
        <v>0</v>
      </c>
      <c r="D60" s="263">
        <v>0</v>
      </c>
      <c r="E60" s="263">
        <v>0</v>
      </c>
      <c r="F60" s="263">
        <v>0</v>
      </c>
      <c r="G60" s="263">
        <v>0</v>
      </c>
      <c r="H60" s="263">
        <v>0</v>
      </c>
      <c r="I60" s="263">
        <v>0</v>
      </c>
      <c r="J60" s="263">
        <v>0</v>
      </c>
      <c r="K60" s="263">
        <v>0</v>
      </c>
      <c r="L60" s="264">
        <v>0</v>
      </c>
      <c r="M60" s="263">
        <v>0</v>
      </c>
      <c r="N60" s="263">
        <v>0</v>
      </c>
      <c r="O60" s="263">
        <v>0</v>
      </c>
      <c r="P60" s="263">
        <v>0</v>
      </c>
      <c r="Q60" s="263">
        <v>0</v>
      </c>
      <c r="R60" s="263">
        <v>0</v>
      </c>
      <c r="S60" s="263">
        <v>0</v>
      </c>
      <c r="T60" s="263">
        <v>0</v>
      </c>
      <c r="U60" s="263">
        <v>0</v>
      </c>
      <c r="V60" s="263">
        <v>0</v>
      </c>
      <c r="W60" s="263">
        <v>0</v>
      </c>
      <c r="X60" s="263">
        <v>0</v>
      </c>
      <c r="Y60" s="263">
        <v>0</v>
      </c>
      <c r="Z60" s="263"/>
      <c r="AA60" s="263">
        <v>0</v>
      </c>
      <c r="AB60" s="263">
        <v>0</v>
      </c>
      <c r="AC60" s="263">
        <v>0</v>
      </c>
      <c r="AD60" s="263">
        <v>0</v>
      </c>
      <c r="AE60" s="263">
        <v>0</v>
      </c>
      <c r="AF60" s="263">
        <v>0</v>
      </c>
      <c r="AG60" s="263">
        <v>0</v>
      </c>
      <c r="AH60" s="263">
        <v>0</v>
      </c>
      <c r="AI60" s="263">
        <v>0</v>
      </c>
      <c r="AJ60" s="263">
        <v>0</v>
      </c>
      <c r="AK60" s="263">
        <v>0</v>
      </c>
      <c r="AL60" s="263">
        <v>0</v>
      </c>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5"/>
      <c r="CF60" s="45"/>
      <c r="CG60" s="45"/>
      <c r="CH60" s="45"/>
      <c r="CI60" s="45"/>
      <c r="CJ60" s="45"/>
      <c r="CK60" s="45"/>
      <c r="CL60" s="45"/>
      <c r="CM60" s="45"/>
      <c r="CN60" s="45"/>
      <c r="CO60" s="45"/>
      <c r="CP60" s="45"/>
      <c r="CQ60" s="45"/>
      <c r="CR60" s="45"/>
      <c r="CS60" s="45"/>
      <c r="CT60" s="45"/>
      <c r="CU60" s="45"/>
      <c r="CV60" s="45"/>
      <c r="CW60" s="45"/>
    </row>
    <row r="61" spans="1:101" s="25" customFormat="1">
      <c r="B61" s="25" t="s">
        <v>95</v>
      </c>
      <c r="C61" s="263">
        <v>0</v>
      </c>
      <c r="D61" s="263">
        <v>0</v>
      </c>
      <c r="E61" s="263">
        <v>0</v>
      </c>
      <c r="F61" s="263">
        <v>0</v>
      </c>
      <c r="G61" s="263">
        <v>0</v>
      </c>
      <c r="H61" s="263">
        <v>0</v>
      </c>
      <c r="I61" s="263">
        <v>0</v>
      </c>
      <c r="J61" s="263">
        <v>0</v>
      </c>
      <c r="K61" s="263">
        <v>0</v>
      </c>
      <c r="L61" s="264">
        <v>0</v>
      </c>
      <c r="M61" s="263">
        <v>0</v>
      </c>
      <c r="N61" s="263">
        <v>0</v>
      </c>
      <c r="O61" s="263">
        <v>0</v>
      </c>
      <c r="P61" s="263">
        <v>0</v>
      </c>
      <c r="Q61" s="263">
        <v>0</v>
      </c>
      <c r="R61" s="263">
        <v>0</v>
      </c>
      <c r="S61" s="263">
        <v>0</v>
      </c>
      <c r="T61" s="263">
        <v>0</v>
      </c>
      <c r="U61" s="263">
        <v>0</v>
      </c>
      <c r="V61" s="263">
        <v>0</v>
      </c>
      <c r="W61" s="263">
        <v>0</v>
      </c>
      <c r="X61" s="263">
        <v>0</v>
      </c>
      <c r="Y61" s="263">
        <v>0</v>
      </c>
      <c r="Z61" s="263"/>
      <c r="AA61" s="263">
        <v>0</v>
      </c>
      <c r="AB61" s="263">
        <v>0</v>
      </c>
      <c r="AC61" s="263">
        <v>0</v>
      </c>
      <c r="AD61" s="263">
        <v>0</v>
      </c>
      <c r="AE61" s="263">
        <v>0</v>
      </c>
      <c r="AF61" s="263">
        <v>0</v>
      </c>
      <c r="AG61" s="263">
        <v>0</v>
      </c>
      <c r="AH61" s="263">
        <v>0</v>
      </c>
      <c r="AI61" s="263">
        <v>0</v>
      </c>
      <c r="AJ61" s="263">
        <v>0</v>
      </c>
      <c r="AK61" s="263">
        <v>0</v>
      </c>
      <c r="AL61" s="263">
        <v>0</v>
      </c>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c r="BO61" s="45"/>
      <c r="BP61" s="45"/>
      <c r="BQ61" s="45"/>
      <c r="BR61" s="45"/>
      <c r="BS61" s="45"/>
      <c r="BT61" s="45"/>
      <c r="BU61" s="45"/>
      <c r="BV61" s="45"/>
      <c r="BW61" s="45"/>
      <c r="BX61" s="45"/>
      <c r="BY61" s="45"/>
      <c r="BZ61" s="45"/>
      <c r="CA61" s="45"/>
      <c r="CB61" s="45"/>
      <c r="CC61" s="45"/>
      <c r="CD61" s="45"/>
      <c r="CE61" s="45"/>
      <c r="CF61" s="45"/>
      <c r="CG61" s="45"/>
      <c r="CH61" s="45"/>
      <c r="CI61" s="45"/>
      <c r="CJ61" s="45"/>
      <c r="CK61" s="45"/>
      <c r="CL61" s="45"/>
      <c r="CM61" s="45"/>
      <c r="CN61" s="45"/>
      <c r="CO61" s="45"/>
      <c r="CP61" s="45"/>
      <c r="CQ61" s="45"/>
      <c r="CR61" s="45"/>
      <c r="CS61" s="45"/>
      <c r="CT61" s="45"/>
      <c r="CU61" s="45"/>
      <c r="CV61" s="45"/>
      <c r="CW61" s="45"/>
    </row>
    <row r="62" spans="1:101" s="25" customFormat="1">
      <c r="B62" s="25" t="s">
        <v>96</v>
      </c>
      <c r="C62" s="263">
        <v>0</v>
      </c>
      <c r="D62" s="263">
        <v>0</v>
      </c>
      <c r="E62" s="263">
        <v>0</v>
      </c>
      <c r="F62" s="263">
        <v>0</v>
      </c>
      <c r="G62" s="263">
        <v>0</v>
      </c>
      <c r="H62" s="263">
        <v>0</v>
      </c>
      <c r="I62" s="263">
        <v>0</v>
      </c>
      <c r="J62" s="263">
        <v>0</v>
      </c>
      <c r="K62" s="263">
        <v>0</v>
      </c>
      <c r="L62" s="264">
        <v>0</v>
      </c>
      <c r="M62" s="263">
        <v>0</v>
      </c>
      <c r="N62" s="263">
        <v>0</v>
      </c>
      <c r="O62" s="263">
        <v>0</v>
      </c>
      <c r="P62" s="263">
        <v>0</v>
      </c>
      <c r="Q62" s="263">
        <v>0</v>
      </c>
      <c r="R62" s="263">
        <v>0</v>
      </c>
      <c r="S62" s="263">
        <v>0</v>
      </c>
      <c r="T62" s="263">
        <v>0</v>
      </c>
      <c r="U62" s="263">
        <v>0</v>
      </c>
      <c r="V62" s="263">
        <v>0</v>
      </c>
      <c r="W62" s="263">
        <v>0</v>
      </c>
      <c r="X62" s="263">
        <v>0</v>
      </c>
      <c r="Y62" s="263">
        <v>0</v>
      </c>
      <c r="Z62" s="263"/>
      <c r="AA62" s="263">
        <v>0</v>
      </c>
      <c r="AB62" s="263">
        <v>0</v>
      </c>
      <c r="AC62" s="263">
        <v>0</v>
      </c>
      <c r="AD62" s="263">
        <v>0</v>
      </c>
      <c r="AE62" s="263">
        <v>0</v>
      </c>
      <c r="AF62" s="263">
        <v>0</v>
      </c>
      <c r="AG62" s="263">
        <v>0</v>
      </c>
      <c r="AH62" s="263">
        <v>0</v>
      </c>
      <c r="AI62" s="263">
        <v>0</v>
      </c>
      <c r="AJ62" s="263">
        <v>0</v>
      </c>
      <c r="AK62" s="263">
        <v>0</v>
      </c>
      <c r="AL62" s="263">
        <v>0</v>
      </c>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5"/>
      <c r="CF62" s="45"/>
      <c r="CG62" s="45"/>
      <c r="CH62" s="45"/>
      <c r="CI62" s="45"/>
      <c r="CJ62" s="45"/>
      <c r="CK62" s="45"/>
      <c r="CL62" s="45"/>
      <c r="CM62" s="45"/>
      <c r="CN62" s="45"/>
      <c r="CO62" s="45"/>
      <c r="CP62" s="45"/>
      <c r="CQ62" s="45"/>
      <c r="CR62" s="45"/>
      <c r="CS62" s="45"/>
      <c r="CT62" s="45"/>
      <c r="CU62" s="45"/>
      <c r="CV62" s="45"/>
      <c r="CW62" s="45"/>
    </row>
    <row r="63" spans="1:101" s="25" customFormat="1">
      <c r="B63" s="25" t="s">
        <v>97</v>
      </c>
      <c r="C63" s="263">
        <v>0</v>
      </c>
      <c r="D63" s="263">
        <v>0</v>
      </c>
      <c r="E63" s="263">
        <v>0</v>
      </c>
      <c r="F63" s="263">
        <v>0</v>
      </c>
      <c r="G63" s="263">
        <v>0</v>
      </c>
      <c r="H63" s="263">
        <v>0</v>
      </c>
      <c r="I63" s="263">
        <v>0</v>
      </c>
      <c r="J63" s="263">
        <v>0</v>
      </c>
      <c r="K63" s="263">
        <v>0</v>
      </c>
      <c r="L63" s="264">
        <v>0</v>
      </c>
      <c r="M63" s="263">
        <v>0</v>
      </c>
      <c r="N63" s="263">
        <v>0</v>
      </c>
      <c r="O63" s="263">
        <v>0</v>
      </c>
      <c r="P63" s="263">
        <v>0</v>
      </c>
      <c r="Q63" s="263">
        <v>0</v>
      </c>
      <c r="R63" s="263">
        <v>0</v>
      </c>
      <c r="S63" s="263">
        <v>0</v>
      </c>
      <c r="T63" s="263">
        <v>0</v>
      </c>
      <c r="U63" s="263">
        <v>0</v>
      </c>
      <c r="V63" s="263">
        <v>0</v>
      </c>
      <c r="W63" s="263">
        <v>0</v>
      </c>
      <c r="X63" s="263">
        <v>0</v>
      </c>
      <c r="Y63" s="263">
        <v>0</v>
      </c>
      <c r="Z63" s="263"/>
      <c r="AA63" s="263">
        <v>0</v>
      </c>
      <c r="AB63" s="263">
        <v>0</v>
      </c>
      <c r="AC63" s="263">
        <v>0</v>
      </c>
      <c r="AD63" s="263">
        <v>0</v>
      </c>
      <c r="AE63" s="263">
        <v>0</v>
      </c>
      <c r="AF63" s="263">
        <v>0</v>
      </c>
      <c r="AG63" s="263">
        <v>0</v>
      </c>
      <c r="AH63" s="263">
        <v>0</v>
      </c>
      <c r="AI63" s="263">
        <v>0</v>
      </c>
      <c r="AJ63" s="263">
        <v>0</v>
      </c>
      <c r="AK63" s="263">
        <v>0</v>
      </c>
      <c r="AL63" s="263">
        <v>0</v>
      </c>
      <c r="AM63" s="45"/>
      <c r="AN63" s="45"/>
      <c r="AO63" s="45"/>
      <c r="AP63" s="45"/>
      <c r="AQ63" s="45"/>
      <c r="AR63" s="45"/>
      <c r="AS63" s="45"/>
      <c r="AT63" s="45"/>
      <c r="AU63" s="45"/>
      <c r="AV63" s="45"/>
      <c r="AW63" s="45"/>
      <c r="AX63" s="45"/>
      <c r="AY63" s="45"/>
      <c r="AZ63" s="45"/>
      <c r="BA63" s="45"/>
      <c r="BB63" s="45"/>
      <c r="BC63" s="45"/>
      <c r="BD63" s="45"/>
      <c r="BE63" s="45"/>
      <c r="BF63" s="45"/>
      <c r="BG63" s="45"/>
      <c r="BH63" s="45"/>
      <c r="BI63" s="45"/>
      <c r="BJ63" s="45"/>
      <c r="BK63" s="45"/>
      <c r="BL63" s="45"/>
      <c r="BM63" s="45"/>
      <c r="BN63" s="45"/>
      <c r="BO63" s="45"/>
      <c r="BP63" s="45"/>
      <c r="BQ63" s="45"/>
      <c r="BR63" s="45"/>
      <c r="BS63" s="45"/>
      <c r="BT63" s="45"/>
      <c r="BU63" s="45"/>
      <c r="BV63" s="45"/>
      <c r="BW63" s="45"/>
      <c r="BX63" s="45"/>
      <c r="BY63" s="45"/>
      <c r="BZ63" s="45"/>
      <c r="CA63" s="45"/>
      <c r="CB63" s="45"/>
      <c r="CC63" s="45"/>
      <c r="CD63" s="45"/>
      <c r="CE63" s="45"/>
      <c r="CF63" s="45"/>
      <c r="CG63" s="45"/>
      <c r="CH63" s="45"/>
      <c r="CI63" s="45"/>
      <c r="CJ63" s="45"/>
      <c r="CK63" s="45"/>
      <c r="CL63" s="45"/>
      <c r="CM63" s="45"/>
      <c r="CN63" s="45"/>
      <c r="CO63" s="45"/>
      <c r="CP63" s="45"/>
      <c r="CQ63" s="45"/>
      <c r="CR63" s="45"/>
      <c r="CS63" s="45"/>
      <c r="CT63" s="45"/>
      <c r="CU63" s="45"/>
      <c r="CV63" s="45"/>
      <c r="CW63" s="45"/>
    </row>
    <row r="64" spans="1:101" s="25" customFormat="1">
      <c r="B64" s="25" t="s">
        <v>98</v>
      </c>
      <c r="C64" s="263">
        <v>0</v>
      </c>
      <c r="D64" s="263">
        <v>0</v>
      </c>
      <c r="E64" s="263">
        <v>0</v>
      </c>
      <c r="F64" s="263">
        <v>0</v>
      </c>
      <c r="G64" s="263">
        <v>0</v>
      </c>
      <c r="H64" s="263">
        <v>0</v>
      </c>
      <c r="I64" s="263">
        <v>0</v>
      </c>
      <c r="J64" s="263">
        <v>0</v>
      </c>
      <c r="K64" s="263">
        <v>0</v>
      </c>
      <c r="L64" s="264">
        <v>0</v>
      </c>
      <c r="M64" s="263">
        <v>0</v>
      </c>
      <c r="N64" s="263">
        <v>0</v>
      </c>
      <c r="O64" s="263">
        <v>0</v>
      </c>
      <c r="P64" s="263">
        <v>0</v>
      </c>
      <c r="Q64" s="263">
        <v>0</v>
      </c>
      <c r="R64" s="263">
        <v>0</v>
      </c>
      <c r="S64" s="263">
        <v>0</v>
      </c>
      <c r="T64" s="263">
        <v>0</v>
      </c>
      <c r="U64" s="263">
        <v>0</v>
      </c>
      <c r="V64" s="263">
        <v>0</v>
      </c>
      <c r="W64" s="263">
        <v>0</v>
      </c>
      <c r="X64" s="263">
        <v>0</v>
      </c>
      <c r="Y64" s="263">
        <v>0</v>
      </c>
      <c r="Z64" s="263"/>
      <c r="AA64" s="263">
        <v>0</v>
      </c>
      <c r="AB64" s="263">
        <v>0</v>
      </c>
      <c r="AC64" s="263">
        <v>0</v>
      </c>
      <c r="AD64" s="263">
        <v>0</v>
      </c>
      <c r="AE64" s="263">
        <v>0</v>
      </c>
      <c r="AF64" s="263">
        <v>0</v>
      </c>
      <c r="AG64" s="263">
        <v>0</v>
      </c>
      <c r="AH64" s="263">
        <v>0</v>
      </c>
      <c r="AI64" s="263">
        <v>0</v>
      </c>
      <c r="AJ64" s="263">
        <v>0</v>
      </c>
      <c r="AK64" s="263">
        <v>0</v>
      </c>
      <c r="AL64" s="263">
        <v>0</v>
      </c>
      <c r="AM64" s="45"/>
      <c r="AN64" s="45"/>
      <c r="AO64" s="45"/>
      <c r="AP64" s="45"/>
      <c r="AQ64" s="45"/>
      <c r="AR64" s="45"/>
      <c r="AS64" s="45"/>
      <c r="AT64" s="45"/>
      <c r="AU64" s="45"/>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5"/>
      <c r="CF64" s="45"/>
      <c r="CG64" s="45"/>
      <c r="CH64" s="45"/>
      <c r="CI64" s="45"/>
      <c r="CJ64" s="45"/>
      <c r="CK64" s="45"/>
      <c r="CL64" s="45"/>
      <c r="CM64" s="45"/>
      <c r="CN64" s="45"/>
      <c r="CO64" s="45"/>
      <c r="CP64" s="45"/>
      <c r="CQ64" s="45"/>
      <c r="CR64" s="45"/>
      <c r="CS64" s="45"/>
      <c r="CT64" s="45"/>
      <c r="CU64" s="45"/>
      <c r="CV64" s="45"/>
      <c r="CW64" s="45"/>
    </row>
    <row r="65" spans="2:101" s="25" customFormat="1">
      <c r="B65" s="25" t="s">
        <v>99</v>
      </c>
      <c r="C65" s="263">
        <v>0</v>
      </c>
      <c r="D65" s="263">
        <v>0</v>
      </c>
      <c r="E65" s="263">
        <v>0</v>
      </c>
      <c r="F65" s="263">
        <v>0</v>
      </c>
      <c r="G65" s="263">
        <v>0</v>
      </c>
      <c r="H65" s="263">
        <v>0</v>
      </c>
      <c r="I65" s="263">
        <v>0</v>
      </c>
      <c r="J65" s="263">
        <v>0</v>
      </c>
      <c r="K65" s="263">
        <v>0</v>
      </c>
      <c r="L65" s="264">
        <v>0</v>
      </c>
      <c r="M65" s="263">
        <v>0</v>
      </c>
      <c r="N65" s="263">
        <v>0</v>
      </c>
      <c r="O65" s="263">
        <v>0</v>
      </c>
      <c r="P65" s="263">
        <v>0</v>
      </c>
      <c r="Q65" s="263">
        <v>0</v>
      </c>
      <c r="R65" s="263">
        <v>0</v>
      </c>
      <c r="S65" s="263">
        <v>0</v>
      </c>
      <c r="T65" s="263">
        <v>0</v>
      </c>
      <c r="U65" s="263">
        <v>0</v>
      </c>
      <c r="V65" s="263">
        <v>0</v>
      </c>
      <c r="W65" s="263">
        <v>0</v>
      </c>
      <c r="X65" s="263">
        <v>0</v>
      </c>
      <c r="Y65" s="263">
        <v>0</v>
      </c>
      <c r="Z65" s="263"/>
      <c r="AA65" s="263">
        <v>0</v>
      </c>
      <c r="AB65" s="263">
        <v>0</v>
      </c>
      <c r="AC65" s="263">
        <v>0</v>
      </c>
      <c r="AD65" s="263">
        <v>0</v>
      </c>
      <c r="AE65" s="263">
        <v>0</v>
      </c>
      <c r="AF65" s="263">
        <v>0</v>
      </c>
      <c r="AG65" s="263">
        <v>0</v>
      </c>
      <c r="AH65" s="263">
        <v>0</v>
      </c>
      <c r="AI65" s="263">
        <v>0</v>
      </c>
      <c r="AJ65" s="263">
        <v>0</v>
      </c>
      <c r="AK65" s="263">
        <v>0</v>
      </c>
      <c r="AL65" s="263">
        <v>0</v>
      </c>
      <c r="AM65" s="45"/>
      <c r="AN65" s="45"/>
      <c r="AO65" s="45"/>
      <c r="AP65" s="45"/>
      <c r="AQ65" s="45"/>
      <c r="AR65" s="45"/>
      <c r="AS65" s="45"/>
      <c r="AT65" s="45"/>
      <c r="AU65" s="45"/>
      <c r="AV65" s="45"/>
      <c r="AW65" s="45"/>
      <c r="AX65" s="45"/>
      <c r="AY65" s="45"/>
      <c r="AZ65" s="45"/>
      <c r="BA65" s="45"/>
      <c r="BB65" s="45"/>
      <c r="BC65" s="45"/>
      <c r="BD65" s="45"/>
      <c r="BE65" s="45"/>
      <c r="BF65" s="45"/>
      <c r="BG65" s="45"/>
      <c r="BH65" s="45"/>
      <c r="BI65" s="45"/>
      <c r="BJ65" s="45"/>
      <c r="BK65" s="45"/>
      <c r="BL65" s="45"/>
      <c r="BM65" s="45"/>
      <c r="BN65" s="45"/>
      <c r="BO65" s="45"/>
      <c r="BP65" s="45"/>
      <c r="BQ65" s="45"/>
      <c r="BR65" s="45"/>
      <c r="BS65" s="45"/>
      <c r="BT65" s="45"/>
      <c r="BU65" s="45"/>
      <c r="BV65" s="45"/>
      <c r="BW65" s="45"/>
      <c r="BX65" s="45"/>
      <c r="BY65" s="45"/>
      <c r="BZ65" s="45"/>
      <c r="CA65" s="45"/>
      <c r="CB65" s="45"/>
      <c r="CC65" s="45"/>
      <c r="CD65" s="45"/>
      <c r="CE65" s="45"/>
      <c r="CF65" s="45"/>
      <c r="CG65" s="45"/>
      <c r="CH65" s="45"/>
      <c r="CI65" s="45"/>
      <c r="CJ65" s="45"/>
      <c r="CK65" s="45"/>
      <c r="CL65" s="45"/>
      <c r="CM65" s="45"/>
      <c r="CN65" s="45"/>
      <c r="CO65" s="45"/>
      <c r="CP65" s="45"/>
      <c r="CQ65" s="45"/>
      <c r="CR65" s="45"/>
      <c r="CS65" s="45"/>
      <c r="CT65" s="45"/>
      <c r="CU65" s="45"/>
      <c r="CV65" s="45"/>
      <c r="CW65" s="45"/>
    </row>
    <row r="66" spans="2:101" s="25" customFormat="1">
      <c r="B66" s="25" t="s">
        <v>100</v>
      </c>
      <c r="C66" s="263">
        <v>0</v>
      </c>
      <c r="D66" s="263">
        <v>0</v>
      </c>
      <c r="E66" s="263">
        <v>0</v>
      </c>
      <c r="F66" s="263">
        <v>0</v>
      </c>
      <c r="G66" s="263">
        <v>0</v>
      </c>
      <c r="H66" s="263">
        <v>0</v>
      </c>
      <c r="I66" s="263">
        <v>0</v>
      </c>
      <c r="J66" s="263">
        <v>0</v>
      </c>
      <c r="K66" s="263">
        <v>0</v>
      </c>
      <c r="L66" s="264">
        <v>0</v>
      </c>
      <c r="M66" s="263">
        <v>0</v>
      </c>
      <c r="N66" s="263">
        <v>0</v>
      </c>
      <c r="O66" s="263">
        <v>0</v>
      </c>
      <c r="P66" s="263">
        <v>0</v>
      </c>
      <c r="Q66" s="263">
        <v>0</v>
      </c>
      <c r="R66" s="263">
        <v>0</v>
      </c>
      <c r="S66" s="263">
        <v>0</v>
      </c>
      <c r="T66" s="263">
        <v>0</v>
      </c>
      <c r="U66" s="263">
        <v>0</v>
      </c>
      <c r="V66" s="263">
        <v>0</v>
      </c>
      <c r="W66" s="263">
        <v>0</v>
      </c>
      <c r="X66" s="263">
        <v>0</v>
      </c>
      <c r="Y66" s="263">
        <v>0</v>
      </c>
      <c r="Z66" s="263"/>
      <c r="AA66" s="263">
        <v>0</v>
      </c>
      <c r="AB66" s="263">
        <v>0</v>
      </c>
      <c r="AC66" s="263">
        <v>0</v>
      </c>
      <c r="AD66" s="263">
        <v>0</v>
      </c>
      <c r="AE66" s="263">
        <v>0</v>
      </c>
      <c r="AF66" s="263">
        <v>0</v>
      </c>
      <c r="AG66" s="263">
        <v>0</v>
      </c>
      <c r="AH66" s="263">
        <v>0</v>
      </c>
      <c r="AI66" s="263">
        <v>0</v>
      </c>
      <c r="AJ66" s="263">
        <v>0</v>
      </c>
      <c r="AK66" s="263">
        <v>0</v>
      </c>
      <c r="AL66" s="263">
        <v>0</v>
      </c>
      <c r="AM66" s="45"/>
      <c r="AN66" s="45"/>
      <c r="AO66" s="45"/>
      <c r="AP66" s="45"/>
      <c r="AQ66" s="45"/>
      <c r="AR66" s="45"/>
      <c r="AS66" s="45"/>
      <c r="AT66" s="45"/>
      <c r="AU66" s="45"/>
      <c r="AV66" s="45"/>
      <c r="AW66" s="45"/>
      <c r="AX66" s="45"/>
      <c r="AY66" s="45"/>
      <c r="AZ66" s="45"/>
      <c r="BA66" s="45"/>
      <c r="BB66" s="45"/>
      <c r="BC66" s="45"/>
      <c r="BD66" s="45"/>
      <c r="BE66" s="45"/>
      <c r="BF66" s="45"/>
      <c r="BG66" s="45"/>
      <c r="BH66" s="45"/>
      <c r="BI66" s="45"/>
      <c r="BJ66" s="45"/>
      <c r="BK66" s="45"/>
      <c r="BL66" s="45"/>
      <c r="BM66" s="45"/>
      <c r="BN66" s="45"/>
      <c r="BO66" s="45"/>
      <c r="BP66" s="45"/>
      <c r="BQ66" s="45"/>
      <c r="BR66" s="45"/>
      <c r="BS66" s="45"/>
      <c r="BT66" s="45"/>
      <c r="BU66" s="45"/>
      <c r="BV66" s="45"/>
      <c r="BW66" s="45"/>
      <c r="BX66" s="45"/>
      <c r="BY66" s="45"/>
      <c r="BZ66" s="45"/>
      <c r="CA66" s="45"/>
      <c r="CB66" s="45"/>
      <c r="CC66" s="45"/>
      <c r="CD66" s="45"/>
      <c r="CE66" s="45"/>
      <c r="CF66" s="45"/>
      <c r="CG66" s="45"/>
      <c r="CH66" s="45"/>
      <c r="CI66" s="45"/>
      <c r="CJ66" s="45"/>
      <c r="CK66" s="45"/>
      <c r="CL66" s="45"/>
      <c r="CM66" s="45"/>
      <c r="CN66" s="45"/>
      <c r="CO66" s="45"/>
      <c r="CP66" s="45"/>
      <c r="CQ66" s="45"/>
      <c r="CR66" s="45"/>
      <c r="CS66" s="45"/>
      <c r="CT66" s="45"/>
      <c r="CU66" s="45"/>
      <c r="CV66" s="45"/>
      <c r="CW66" s="45"/>
    </row>
    <row r="67" spans="2:101" s="25" customFormat="1">
      <c r="B67" s="25" t="s">
        <v>101</v>
      </c>
      <c r="C67" s="263">
        <v>0</v>
      </c>
      <c r="D67" s="263">
        <v>0</v>
      </c>
      <c r="E67" s="263">
        <v>0</v>
      </c>
      <c r="F67" s="263">
        <v>0</v>
      </c>
      <c r="G67" s="263">
        <v>0</v>
      </c>
      <c r="H67" s="263">
        <v>0</v>
      </c>
      <c r="I67" s="263">
        <v>0</v>
      </c>
      <c r="J67" s="263">
        <v>0</v>
      </c>
      <c r="K67" s="263">
        <v>0</v>
      </c>
      <c r="L67" s="264">
        <v>0</v>
      </c>
      <c r="M67" s="263">
        <v>0</v>
      </c>
      <c r="N67" s="263">
        <v>0</v>
      </c>
      <c r="O67" s="263">
        <v>0</v>
      </c>
      <c r="P67" s="263">
        <v>0</v>
      </c>
      <c r="Q67" s="263">
        <v>0</v>
      </c>
      <c r="R67" s="263">
        <v>0</v>
      </c>
      <c r="S67" s="263">
        <v>0</v>
      </c>
      <c r="T67" s="263">
        <v>0</v>
      </c>
      <c r="U67" s="263">
        <v>0</v>
      </c>
      <c r="V67" s="263">
        <v>0</v>
      </c>
      <c r="W67" s="263">
        <v>0</v>
      </c>
      <c r="X67" s="263">
        <v>0</v>
      </c>
      <c r="Y67" s="263">
        <v>0</v>
      </c>
      <c r="Z67" s="263"/>
      <c r="AA67" s="263">
        <v>0</v>
      </c>
      <c r="AB67" s="263">
        <v>0</v>
      </c>
      <c r="AC67" s="263">
        <v>0</v>
      </c>
      <c r="AD67" s="263">
        <v>0</v>
      </c>
      <c r="AE67" s="263">
        <v>0</v>
      </c>
      <c r="AF67" s="263">
        <v>0</v>
      </c>
      <c r="AG67" s="263">
        <v>0</v>
      </c>
      <c r="AH67" s="263">
        <v>0</v>
      </c>
      <c r="AI67" s="263">
        <v>0</v>
      </c>
      <c r="AJ67" s="263">
        <v>0</v>
      </c>
      <c r="AK67" s="263">
        <v>0</v>
      </c>
      <c r="AL67" s="263">
        <v>0</v>
      </c>
      <c r="AM67" s="45"/>
      <c r="AN67" s="45"/>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c r="BM67" s="45"/>
      <c r="BN67" s="45"/>
      <c r="BO67" s="45"/>
      <c r="BP67" s="45"/>
      <c r="BQ67" s="45"/>
      <c r="BR67" s="45"/>
      <c r="BS67" s="45"/>
      <c r="BT67" s="45"/>
      <c r="BU67" s="45"/>
      <c r="BV67" s="45"/>
      <c r="BW67" s="45"/>
      <c r="BX67" s="45"/>
      <c r="BY67" s="45"/>
      <c r="BZ67" s="45"/>
      <c r="CA67" s="45"/>
      <c r="CB67" s="45"/>
      <c r="CC67" s="45"/>
      <c r="CD67" s="45"/>
      <c r="CE67" s="45"/>
      <c r="CF67" s="45"/>
      <c r="CG67" s="45"/>
      <c r="CH67" s="45"/>
      <c r="CI67" s="45"/>
      <c r="CJ67" s="45"/>
      <c r="CK67" s="45"/>
      <c r="CL67" s="45"/>
      <c r="CM67" s="45"/>
      <c r="CN67" s="45"/>
      <c r="CO67" s="45"/>
      <c r="CP67" s="45"/>
      <c r="CQ67" s="45"/>
      <c r="CR67" s="45"/>
      <c r="CS67" s="45"/>
      <c r="CT67" s="45"/>
      <c r="CU67" s="45"/>
      <c r="CV67" s="45"/>
      <c r="CW67" s="45"/>
    </row>
    <row r="68" spans="2:101" s="25" customFormat="1">
      <c r="B68" s="25" t="s">
        <v>102</v>
      </c>
      <c r="C68" s="263">
        <v>0</v>
      </c>
      <c r="D68" s="263">
        <v>0</v>
      </c>
      <c r="E68" s="263">
        <v>0</v>
      </c>
      <c r="F68" s="263">
        <v>0</v>
      </c>
      <c r="G68" s="263">
        <v>0</v>
      </c>
      <c r="H68" s="263">
        <v>0</v>
      </c>
      <c r="I68" s="263">
        <v>0</v>
      </c>
      <c r="J68" s="263">
        <v>0</v>
      </c>
      <c r="K68" s="263">
        <v>0</v>
      </c>
      <c r="L68" s="264">
        <v>0</v>
      </c>
      <c r="M68" s="263">
        <v>0</v>
      </c>
      <c r="N68" s="263">
        <v>0</v>
      </c>
      <c r="O68" s="263">
        <v>0</v>
      </c>
      <c r="P68" s="263">
        <v>0</v>
      </c>
      <c r="Q68" s="263">
        <v>0</v>
      </c>
      <c r="R68" s="263">
        <v>0</v>
      </c>
      <c r="S68" s="263">
        <v>0</v>
      </c>
      <c r="T68" s="263">
        <v>0</v>
      </c>
      <c r="U68" s="263">
        <v>0</v>
      </c>
      <c r="V68" s="263">
        <v>0</v>
      </c>
      <c r="W68" s="263">
        <v>0</v>
      </c>
      <c r="X68" s="263">
        <v>0</v>
      </c>
      <c r="Y68" s="263">
        <v>0</v>
      </c>
      <c r="Z68" s="263"/>
      <c r="AA68" s="263">
        <v>0</v>
      </c>
      <c r="AB68" s="263">
        <v>0</v>
      </c>
      <c r="AC68" s="263">
        <v>0</v>
      </c>
      <c r="AD68" s="263">
        <v>0</v>
      </c>
      <c r="AE68" s="263">
        <v>0</v>
      </c>
      <c r="AF68" s="263">
        <v>0</v>
      </c>
      <c r="AG68" s="263">
        <v>0</v>
      </c>
      <c r="AH68" s="263">
        <v>0</v>
      </c>
      <c r="AI68" s="263">
        <v>0</v>
      </c>
      <c r="AJ68" s="263">
        <v>0</v>
      </c>
      <c r="AK68" s="263">
        <v>0</v>
      </c>
      <c r="AL68" s="263">
        <v>0</v>
      </c>
      <c r="AM68" s="45"/>
      <c r="AN68" s="45"/>
      <c r="AO68" s="45"/>
      <c r="AP68" s="45"/>
      <c r="AQ68" s="45"/>
      <c r="AR68" s="45"/>
      <c r="AS68" s="45"/>
      <c r="AT68" s="45"/>
      <c r="AU68" s="45"/>
      <c r="AV68" s="45"/>
      <c r="AW68" s="45"/>
      <c r="AX68" s="45"/>
      <c r="AY68" s="45"/>
      <c r="AZ68" s="45"/>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5"/>
      <c r="CF68" s="45"/>
      <c r="CG68" s="45"/>
      <c r="CH68" s="45"/>
      <c r="CI68" s="45"/>
      <c r="CJ68" s="45"/>
      <c r="CK68" s="45"/>
      <c r="CL68" s="45"/>
      <c r="CM68" s="45"/>
      <c r="CN68" s="45"/>
      <c r="CO68" s="45"/>
      <c r="CP68" s="45"/>
      <c r="CQ68" s="45"/>
      <c r="CR68" s="45"/>
      <c r="CS68" s="45"/>
      <c r="CT68" s="45"/>
      <c r="CU68" s="45"/>
      <c r="CV68" s="45"/>
      <c r="CW68" s="45"/>
    </row>
    <row r="69" spans="2:101" s="25" customFormat="1">
      <c r="B69" s="25" t="s">
        <v>103</v>
      </c>
      <c r="C69" s="263">
        <v>0</v>
      </c>
      <c r="D69" s="263">
        <v>0</v>
      </c>
      <c r="E69" s="263">
        <v>0</v>
      </c>
      <c r="F69" s="263">
        <v>0</v>
      </c>
      <c r="G69" s="263">
        <v>0</v>
      </c>
      <c r="H69" s="263">
        <v>0</v>
      </c>
      <c r="I69" s="263">
        <v>0</v>
      </c>
      <c r="J69" s="263">
        <v>0</v>
      </c>
      <c r="K69" s="263">
        <v>0</v>
      </c>
      <c r="L69" s="264">
        <v>0</v>
      </c>
      <c r="M69" s="263">
        <v>0</v>
      </c>
      <c r="N69" s="263">
        <v>0</v>
      </c>
      <c r="O69" s="263">
        <v>0</v>
      </c>
      <c r="P69" s="263">
        <v>0</v>
      </c>
      <c r="Q69" s="263">
        <v>0</v>
      </c>
      <c r="R69" s="263">
        <v>0</v>
      </c>
      <c r="S69" s="263">
        <v>0</v>
      </c>
      <c r="T69" s="263">
        <v>0</v>
      </c>
      <c r="U69" s="263">
        <v>0</v>
      </c>
      <c r="V69" s="263">
        <v>0</v>
      </c>
      <c r="W69" s="263">
        <v>0</v>
      </c>
      <c r="X69" s="263">
        <v>0</v>
      </c>
      <c r="Y69" s="263">
        <v>0</v>
      </c>
      <c r="Z69" s="263"/>
      <c r="AA69" s="263">
        <v>0</v>
      </c>
      <c r="AB69" s="263">
        <v>0</v>
      </c>
      <c r="AC69" s="263">
        <v>0</v>
      </c>
      <c r="AD69" s="263">
        <v>0</v>
      </c>
      <c r="AE69" s="263">
        <v>0</v>
      </c>
      <c r="AF69" s="263">
        <v>0</v>
      </c>
      <c r="AG69" s="263">
        <v>0</v>
      </c>
      <c r="AH69" s="263">
        <v>0</v>
      </c>
      <c r="AI69" s="263">
        <v>0</v>
      </c>
      <c r="AJ69" s="263">
        <v>0</v>
      </c>
      <c r="AK69" s="263">
        <v>0</v>
      </c>
      <c r="AL69" s="263">
        <v>0</v>
      </c>
      <c r="AM69" s="45"/>
      <c r="AN69" s="45"/>
      <c r="AO69" s="45"/>
      <c r="AP69" s="45"/>
      <c r="AQ69" s="45"/>
      <c r="AR69" s="45"/>
      <c r="AS69" s="45"/>
      <c r="AT69" s="45"/>
      <c r="AU69" s="45"/>
      <c r="AV69" s="45"/>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5"/>
      <c r="CF69" s="45"/>
      <c r="CG69" s="45"/>
      <c r="CH69" s="45"/>
      <c r="CI69" s="45"/>
      <c r="CJ69" s="45"/>
      <c r="CK69" s="45"/>
      <c r="CL69" s="45"/>
      <c r="CM69" s="45"/>
      <c r="CN69" s="45"/>
      <c r="CO69" s="45"/>
      <c r="CP69" s="45"/>
      <c r="CQ69" s="45"/>
      <c r="CR69" s="45"/>
      <c r="CS69" s="45"/>
      <c r="CT69" s="45"/>
      <c r="CU69" s="45"/>
      <c r="CV69" s="45"/>
      <c r="CW69" s="45"/>
    </row>
    <row r="70" spans="2:101" s="25" customFormat="1">
      <c r="B70" s="25" t="s">
        <v>104</v>
      </c>
      <c r="C70" s="263">
        <v>0</v>
      </c>
      <c r="D70" s="263">
        <v>0</v>
      </c>
      <c r="E70" s="263">
        <v>0</v>
      </c>
      <c r="F70" s="263">
        <v>0</v>
      </c>
      <c r="G70" s="263">
        <v>0</v>
      </c>
      <c r="H70" s="263">
        <v>0</v>
      </c>
      <c r="I70" s="263">
        <v>0</v>
      </c>
      <c r="J70" s="263">
        <v>0</v>
      </c>
      <c r="K70" s="263">
        <v>0</v>
      </c>
      <c r="L70" s="264">
        <v>0</v>
      </c>
      <c r="M70" s="263">
        <v>0</v>
      </c>
      <c r="N70" s="263">
        <v>0</v>
      </c>
      <c r="O70" s="263">
        <v>0</v>
      </c>
      <c r="P70" s="263">
        <v>0</v>
      </c>
      <c r="Q70" s="263">
        <v>0</v>
      </c>
      <c r="R70" s="263">
        <v>0</v>
      </c>
      <c r="S70" s="263">
        <v>0</v>
      </c>
      <c r="T70" s="263">
        <v>0</v>
      </c>
      <c r="U70" s="263">
        <v>0</v>
      </c>
      <c r="V70" s="263">
        <v>0</v>
      </c>
      <c r="W70" s="263">
        <v>0</v>
      </c>
      <c r="X70" s="263">
        <v>0</v>
      </c>
      <c r="Y70" s="263">
        <v>0</v>
      </c>
      <c r="Z70" s="263"/>
      <c r="AA70" s="263">
        <v>0</v>
      </c>
      <c r="AB70" s="263">
        <v>0</v>
      </c>
      <c r="AC70" s="263">
        <v>0</v>
      </c>
      <c r="AD70" s="263">
        <v>0</v>
      </c>
      <c r="AE70" s="263">
        <v>0</v>
      </c>
      <c r="AF70" s="263">
        <v>0</v>
      </c>
      <c r="AG70" s="263">
        <v>0</v>
      </c>
      <c r="AH70" s="263">
        <v>0</v>
      </c>
      <c r="AI70" s="263">
        <v>0</v>
      </c>
      <c r="AJ70" s="263">
        <v>0</v>
      </c>
      <c r="AK70" s="263">
        <v>0</v>
      </c>
      <c r="AL70" s="263">
        <v>0</v>
      </c>
      <c r="AM70" s="45"/>
      <c r="AN70" s="45"/>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c r="CB70" s="45"/>
      <c r="CC70" s="45"/>
      <c r="CD70" s="45"/>
      <c r="CE70" s="45"/>
      <c r="CF70" s="45"/>
      <c r="CG70" s="45"/>
      <c r="CH70" s="45"/>
      <c r="CI70" s="45"/>
      <c r="CJ70" s="45"/>
      <c r="CK70" s="45"/>
      <c r="CL70" s="45"/>
      <c r="CM70" s="45"/>
      <c r="CN70" s="45"/>
      <c r="CO70" s="45"/>
      <c r="CP70" s="45"/>
      <c r="CQ70" s="45"/>
      <c r="CR70" s="45"/>
      <c r="CS70" s="45"/>
      <c r="CT70" s="45"/>
      <c r="CU70" s="45"/>
      <c r="CV70" s="45"/>
      <c r="CW70" s="45"/>
    </row>
    <row r="71" spans="2:101" s="25" customFormat="1">
      <c r="B71" s="25" t="s">
        <v>105</v>
      </c>
      <c r="C71" s="263">
        <v>0</v>
      </c>
      <c r="D71" s="263">
        <v>0</v>
      </c>
      <c r="E71" s="263">
        <v>0</v>
      </c>
      <c r="F71" s="263">
        <v>0</v>
      </c>
      <c r="G71" s="263">
        <v>0</v>
      </c>
      <c r="H71" s="263">
        <v>0</v>
      </c>
      <c r="I71" s="263">
        <v>0</v>
      </c>
      <c r="J71" s="263">
        <v>0</v>
      </c>
      <c r="K71" s="263">
        <v>0</v>
      </c>
      <c r="L71" s="264">
        <v>0</v>
      </c>
      <c r="M71" s="263">
        <v>0</v>
      </c>
      <c r="N71" s="263">
        <v>0</v>
      </c>
      <c r="O71" s="263">
        <v>0</v>
      </c>
      <c r="P71" s="263">
        <v>0</v>
      </c>
      <c r="Q71" s="263">
        <v>0</v>
      </c>
      <c r="R71" s="263">
        <v>0</v>
      </c>
      <c r="S71" s="263">
        <v>0</v>
      </c>
      <c r="T71" s="263">
        <v>0</v>
      </c>
      <c r="U71" s="263">
        <v>0</v>
      </c>
      <c r="V71" s="263">
        <v>0</v>
      </c>
      <c r="W71" s="263">
        <v>0</v>
      </c>
      <c r="X71" s="263">
        <v>0</v>
      </c>
      <c r="Y71" s="263">
        <v>0</v>
      </c>
      <c r="Z71" s="263"/>
      <c r="AA71" s="263">
        <v>0</v>
      </c>
      <c r="AB71" s="263">
        <v>0</v>
      </c>
      <c r="AC71" s="263">
        <v>0</v>
      </c>
      <c r="AD71" s="263">
        <v>0</v>
      </c>
      <c r="AE71" s="263">
        <v>0</v>
      </c>
      <c r="AF71" s="263">
        <v>0</v>
      </c>
      <c r="AG71" s="263">
        <v>0</v>
      </c>
      <c r="AH71" s="263">
        <v>0</v>
      </c>
      <c r="AI71" s="263">
        <v>0</v>
      </c>
      <c r="AJ71" s="263">
        <v>0</v>
      </c>
      <c r="AK71" s="263">
        <v>0</v>
      </c>
      <c r="AL71" s="263">
        <v>0</v>
      </c>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row>
    <row r="72" spans="2:101" s="25" customFormat="1">
      <c r="B72" s="25" t="s">
        <v>106</v>
      </c>
      <c r="C72" s="263">
        <v>0</v>
      </c>
      <c r="D72" s="263">
        <v>0</v>
      </c>
      <c r="E72" s="263">
        <v>0</v>
      </c>
      <c r="F72" s="263">
        <v>0</v>
      </c>
      <c r="G72" s="263">
        <v>0</v>
      </c>
      <c r="H72" s="263">
        <v>0</v>
      </c>
      <c r="I72" s="263">
        <v>0</v>
      </c>
      <c r="J72" s="263">
        <v>0</v>
      </c>
      <c r="K72" s="263">
        <v>0</v>
      </c>
      <c r="L72" s="264">
        <v>0</v>
      </c>
      <c r="M72" s="263">
        <v>0</v>
      </c>
      <c r="N72" s="263">
        <v>0</v>
      </c>
      <c r="O72" s="263">
        <v>0</v>
      </c>
      <c r="P72" s="263">
        <v>0</v>
      </c>
      <c r="Q72" s="263">
        <v>0</v>
      </c>
      <c r="R72" s="263">
        <v>0</v>
      </c>
      <c r="S72" s="263">
        <v>0</v>
      </c>
      <c r="T72" s="263">
        <v>0</v>
      </c>
      <c r="U72" s="263">
        <v>0</v>
      </c>
      <c r="V72" s="263">
        <v>0</v>
      </c>
      <c r="W72" s="263">
        <v>0</v>
      </c>
      <c r="X72" s="263">
        <v>0</v>
      </c>
      <c r="Y72" s="263">
        <v>0</v>
      </c>
      <c r="Z72" s="263"/>
      <c r="AA72" s="263">
        <v>0</v>
      </c>
      <c r="AB72" s="263">
        <v>0</v>
      </c>
      <c r="AC72" s="263">
        <v>0</v>
      </c>
      <c r="AD72" s="263">
        <v>0</v>
      </c>
      <c r="AE72" s="263">
        <v>0</v>
      </c>
      <c r="AF72" s="263">
        <v>0</v>
      </c>
      <c r="AG72" s="263">
        <v>0</v>
      </c>
      <c r="AH72" s="263">
        <v>0</v>
      </c>
      <c r="AI72" s="263">
        <v>0</v>
      </c>
      <c r="AJ72" s="263">
        <v>0</v>
      </c>
      <c r="AK72" s="263">
        <v>0</v>
      </c>
      <c r="AL72" s="263">
        <v>0</v>
      </c>
      <c r="AM72" s="45"/>
      <c r="AN72" s="45"/>
      <c r="AO72" s="45"/>
      <c r="AP72" s="45"/>
      <c r="AQ72" s="45"/>
      <c r="AR72" s="45"/>
      <c r="AS72" s="45"/>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row>
    <row r="73" spans="2:101" s="25" customFormat="1">
      <c r="B73" s="25" t="s">
        <v>107</v>
      </c>
      <c r="C73" s="263">
        <v>0</v>
      </c>
      <c r="D73" s="263">
        <v>0</v>
      </c>
      <c r="E73" s="263">
        <v>0</v>
      </c>
      <c r="F73" s="263">
        <v>0</v>
      </c>
      <c r="G73" s="263">
        <v>0</v>
      </c>
      <c r="H73" s="263">
        <v>0</v>
      </c>
      <c r="I73" s="263">
        <v>0</v>
      </c>
      <c r="J73" s="263">
        <v>0</v>
      </c>
      <c r="K73" s="263">
        <v>0</v>
      </c>
      <c r="L73" s="264">
        <v>0</v>
      </c>
      <c r="M73" s="263">
        <v>0</v>
      </c>
      <c r="N73" s="263">
        <v>0</v>
      </c>
      <c r="O73" s="263">
        <v>0</v>
      </c>
      <c r="P73" s="263">
        <v>0</v>
      </c>
      <c r="Q73" s="263">
        <v>0</v>
      </c>
      <c r="R73" s="263">
        <v>0</v>
      </c>
      <c r="S73" s="263">
        <v>0</v>
      </c>
      <c r="T73" s="263">
        <v>0</v>
      </c>
      <c r="U73" s="263">
        <v>0</v>
      </c>
      <c r="V73" s="263">
        <v>0</v>
      </c>
      <c r="W73" s="263">
        <v>0</v>
      </c>
      <c r="X73" s="263">
        <v>0</v>
      </c>
      <c r="Y73" s="263">
        <v>0</v>
      </c>
      <c r="Z73" s="263"/>
      <c r="AA73" s="263">
        <v>0</v>
      </c>
      <c r="AB73" s="263">
        <v>0</v>
      </c>
      <c r="AC73" s="263">
        <v>0</v>
      </c>
      <c r="AD73" s="263">
        <v>0</v>
      </c>
      <c r="AE73" s="263">
        <v>0</v>
      </c>
      <c r="AF73" s="263">
        <v>0</v>
      </c>
      <c r="AG73" s="263">
        <v>0</v>
      </c>
      <c r="AH73" s="263">
        <v>0</v>
      </c>
      <c r="AI73" s="263">
        <v>0</v>
      </c>
      <c r="AJ73" s="263">
        <v>0</v>
      </c>
      <c r="AK73" s="263">
        <v>0</v>
      </c>
      <c r="AL73" s="263">
        <v>0</v>
      </c>
      <c r="AM73" s="45"/>
      <c r="AN73" s="45"/>
      <c r="AO73" s="45"/>
      <c r="AP73" s="45"/>
      <c r="AQ73" s="45"/>
      <c r="AR73" s="45"/>
      <c r="AS73" s="45"/>
      <c r="AT73" s="45"/>
      <c r="AU73" s="45"/>
      <c r="AV73" s="45"/>
      <c r="AW73" s="45"/>
      <c r="AX73" s="45"/>
      <c r="AY73" s="45"/>
      <c r="AZ73" s="45"/>
      <c r="BA73" s="45"/>
      <c r="BB73" s="45"/>
      <c r="BC73" s="45"/>
      <c r="BD73" s="45"/>
      <c r="BE73" s="45"/>
      <c r="BF73" s="45"/>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5"/>
      <c r="CF73" s="45"/>
      <c r="CG73" s="45"/>
      <c r="CH73" s="45"/>
      <c r="CI73" s="45"/>
      <c r="CJ73" s="45"/>
      <c r="CK73" s="45"/>
      <c r="CL73" s="45"/>
      <c r="CM73" s="45"/>
      <c r="CN73" s="45"/>
      <c r="CO73" s="45"/>
      <c r="CP73" s="45"/>
      <c r="CQ73" s="45"/>
      <c r="CR73" s="45"/>
      <c r="CS73" s="45"/>
      <c r="CT73" s="45"/>
      <c r="CU73" s="45"/>
      <c r="CV73" s="45"/>
      <c r="CW73" s="45"/>
    </row>
    <row r="74" spans="2:101" s="25" customFormat="1">
      <c r="B74" s="25" t="s">
        <v>108</v>
      </c>
      <c r="C74" s="263">
        <v>0</v>
      </c>
      <c r="D74" s="263">
        <v>0</v>
      </c>
      <c r="E74" s="263">
        <v>0</v>
      </c>
      <c r="F74" s="263">
        <v>0</v>
      </c>
      <c r="G74" s="263">
        <v>0</v>
      </c>
      <c r="H74" s="263">
        <v>0</v>
      </c>
      <c r="I74" s="263">
        <v>0</v>
      </c>
      <c r="J74" s="263">
        <v>0</v>
      </c>
      <c r="K74" s="263">
        <v>0</v>
      </c>
      <c r="L74" s="264">
        <v>0</v>
      </c>
      <c r="M74" s="263">
        <v>0</v>
      </c>
      <c r="N74" s="263">
        <v>0</v>
      </c>
      <c r="O74" s="263">
        <v>0</v>
      </c>
      <c r="P74" s="263">
        <v>0</v>
      </c>
      <c r="Q74" s="263">
        <v>0</v>
      </c>
      <c r="R74" s="263">
        <v>0</v>
      </c>
      <c r="S74" s="263">
        <v>0</v>
      </c>
      <c r="T74" s="263">
        <v>0</v>
      </c>
      <c r="U74" s="263">
        <v>0</v>
      </c>
      <c r="V74" s="263">
        <v>0</v>
      </c>
      <c r="W74" s="263">
        <v>0</v>
      </c>
      <c r="X74" s="263">
        <v>0</v>
      </c>
      <c r="Y74" s="263">
        <v>0</v>
      </c>
      <c r="Z74" s="263"/>
      <c r="AA74" s="263">
        <v>0</v>
      </c>
      <c r="AB74" s="263">
        <v>0</v>
      </c>
      <c r="AC74" s="263">
        <v>0</v>
      </c>
      <c r="AD74" s="263">
        <v>0</v>
      </c>
      <c r="AE74" s="263">
        <v>0</v>
      </c>
      <c r="AF74" s="263">
        <v>0</v>
      </c>
      <c r="AG74" s="263">
        <v>0</v>
      </c>
      <c r="AH74" s="263">
        <v>0</v>
      </c>
      <c r="AI74" s="263">
        <v>0</v>
      </c>
      <c r="AJ74" s="263">
        <v>0</v>
      </c>
      <c r="AK74" s="263">
        <v>0</v>
      </c>
      <c r="AL74" s="263">
        <v>0</v>
      </c>
      <c r="AM74" s="45"/>
      <c r="AN74" s="45"/>
      <c r="AO74" s="45"/>
      <c r="AP74" s="45"/>
      <c r="AQ74" s="45"/>
      <c r="AR74" s="45"/>
      <c r="AS74" s="45"/>
      <c r="AT74" s="45"/>
      <c r="AU74" s="45"/>
      <c r="AV74" s="45"/>
      <c r="AW74" s="45"/>
      <c r="AX74" s="45"/>
      <c r="AY74" s="45"/>
      <c r="AZ74" s="45"/>
      <c r="BA74" s="45"/>
      <c r="BB74" s="45"/>
      <c r="BC74" s="45"/>
      <c r="BD74" s="45"/>
      <c r="BE74" s="45"/>
      <c r="BF74" s="45"/>
      <c r="BG74" s="45"/>
      <c r="BH74" s="45"/>
      <c r="BI74" s="45"/>
      <c r="BJ74" s="45"/>
      <c r="BK74" s="45"/>
      <c r="BL74" s="45"/>
      <c r="BM74" s="45"/>
      <c r="BN74" s="45"/>
      <c r="BO74" s="45"/>
      <c r="BP74" s="45"/>
      <c r="BQ74" s="45"/>
      <c r="BR74" s="45"/>
      <c r="BS74" s="45"/>
      <c r="BT74" s="45"/>
      <c r="BU74" s="45"/>
      <c r="BV74" s="45"/>
      <c r="BW74" s="45"/>
      <c r="BX74" s="45"/>
      <c r="BY74" s="45"/>
      <c r="BZ74" s="45"/>
      <c r="CA74" s="45"/>
      <c r="CB74" s="45"/>
      <c r="CC74" s="45"/>
      <c r="CD74" s="45"/>
      <c r="CE74" s="45"/>
      <c r="CF74" s="45"/>
      <c r="CG74" s="45"/>
      <c r="CH74" s="45"/>
      <c r="CI74" s="45"/>
      <c r="CJ74" s="45"/>
      <c r="CK74" s="45"/>
      <c r="CL74" s="45"/>
      <c r="CM74" s="45"/>
      <c r="CN74" s="45"/>
      <c r="CO74" s="45"/>
      <c r="CP74" s="45"/>
      <c r="CQ74" s="45"/>
      <c r="CR74" s="45"/>
      <c r="CS74" s="45"/>
      <c r="CT74" s="45"/>
      <c r="CU74" s="45"/>
      <c r="CV74" s="45"/>
      <c r="CW74" s="45"/>
    </row>
    <row r="75" spans="2:101" s="25" customFormat="1">
      <c r="B75" s="25" t="s">
        <v>109</v>
      </c>
      <c r="C75" s="263">
        <v>0</v>
      </c>
      <c r="D75" s="263">
        <v>0</v>
      </c>
      <c r="E75" s="263">
        <v>0</v>
      </c>
      <c r="F75" s="263">
        <v>0</v>
      </c>
      <c r="G75" s="263">
        <v>0</v>
      </c>
      <c r="H75" s="263">
        <v>0</v>
      </c>
      <c r="I75" s="263">
        <v>0</v>
      </c>
      <c r="J75" s="263">
        <v>0</v>
      </c>
      <c r="K75" s="263">
        <v>0</v>
      </c>
      <c r="L75" s="264">
        <v>0</v>
      </c>
      <c r="M75" s="263">
        <v>0</v>
      </c>
      <c r="N75" s="263">
        <v>0</v>
      </c>
      <c r="O75" s="263">
        <v>0</v>
      </c>
      <c r="P75" s="263">
        <v>0</v>
      </c>
      <c r="Q75" s="263">
        <v>0</v>
      </c>
      <c r="R75" s="263">
        <v>0</v>
      </c>
      <c r="S75" s="263">
        <v>0</v>
      </c>
      <c r="T75" s="263">
        <v>0</v>
      </c>
      <c r="U75" s="263">
        <v>0</v>
      </c>
      <c r="V75" s="263">
        <v>0</v>
      </c>
      <c r="W75" s="263">
        <v>0</v>
      </c>
      <c r="X75" s="263">
        <v>0</v>
      </c>
      <c r="Y75" s="263">
        <v>0</v>
      </c>
      <c r="Z75" s="263"/>
      <c r="AA75" s="263">
        <v>0</v>
      </c>
      <c r="AB75" s="263">
        <v>0</v>
      </c>
      <c r="AC75" s="263">
        <v>0</v>
      </c>
      <c r="AD75" s="263">
        <v>0</v>
      </c>
      <c r="AE75" s="263">
        <v>0</v>
      </c>
      <c r="AF75" s="263">
        <v>0</v>
      </c>
      <c r="AG75" s="263">
        <v>0</v>
      </c>
      <c r="AH75" s="263">
        <v>0</v>
      </c>
      <c r="AI75" s="263">
        <v>0</v>
      </c>
      <c r="AJ75" s="263">
        <v>0</v>
      </c>
      <c r="AK75" s="263">
        <v>0</v>
      </c>
      <c r="AL75" s="263">
        <v>0</v>
      </c>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5"/>
      <c r="CF75" s="45"/>
      <c r="CG75" s="45"/>
      <c r="CH75" s="45"/>
      <c r="CI75" s="45"/>
      <c r="CJ75" s="45"/>
      <c r="CK75" s="45"/>
      <c r="CL75" s="45"/>
      <c r="CM75" s="45"/>
      <c r="CN75" s="45"/>
      <c r="CO75" s="45"/>
      <c r="CP75" s="45"/>
      <c r="CQ75" s="45"/>
      <c r="CR75" s="45"/>
      <c r="CS75" s="45"/>
      <c r="CT75" s="45"/>
      <c r="CU75" s="45"/>
      <c r="CV75" s="45"/>
      <c r="CW75" s="45"/>
    </row>
    <row r="76" spans="2:101" s="25" customFormat="1">
      <c r="B76" s="25" t="s">
        <v>110</v>
      </c>
      <c r="C76" s="263">
        <v>0</v>
      </c>
      <c r="D76" s="263">
        <v>0</v>
      </c>
      <c r="E76" s="263">
        <v>0</v>
      </c>
      <c r="F76" s="263">
        <v>0</v>
      </c>
      <c r="G76" s="263">
        <v>0</v>
      </c>
      <c r="H76" s="263">
        <v>0</v>
      </c>
      <c r="I76" s="263">
        <v>0</v>
      </c>
      <c r="J76" s="263">
        <v>0</v>
      </c>
      <c r="K76" s="263">
        <v>0</v>
      </c>
      <c r="L76" s="264">
        <v>0</v>
      </c>
      <c r="M76" s="263">
        <v>0</v>
      </c>
      <c r="N76" s="263">
        <v>0</v>
      </c>
      <c r="O76" s="263">
        <v>0</v>
      </c>
      <c r="P76" s="263">
        <v>0</v>
      </c>
      <c r="Q76" s="263">
        <v>0</v>
      </c>
      <c r="R76" s="263">
        <v>0</v>
      </c>
      <c r="S76" s="263">
        <v>0</v>
      </c>
      <c r="T76" s="263">
        <v>0</v>
      </c>
      <c r="U76" s="263">
        <v>0</v>
      </c>
      <c r="V76" s="263">
        <v>0</v>
      </c>
      <c r="W76" s="263">
        <v>0</v>
      </c>
      <c r="X76" s="263">
        <v>0</v>
      </c>
      <c r="Y76" s="263">
        <v>0</v>
      </c>
      <c r="Z76" s="263"/>
      <c r="AA76" s="263">
        <v>0</v>
      </c>
      <c r="AB76" s="263">
        <v>0</v>
      </c>
      <c r="AC76" s="263">
        <v>0</v>
      </c>
      <c r="AD76" s="263">
        <v>0</v>
      </c>
      <c r="AE76" s="263">
        <v>0</v>
      </c>
      <c r="AF76" s="263">
        <v>0</v>
      </c>
      <c r="AG76" s="263">
        <v>0</v>
      </c>
      <c r="AH76" s="263">
        <v>0</v>
      </c>
      <c r="AI76" s="263">
        <v>0</v>
      </c>
      <c r="AJ76" s="263">
        <v>0</v>
      </c>
      <c r="AK76" s="263">
        <v>0</v>
      </c>
      <c r="AL76" s="263">
        <v>0</v>
      </c>
      <c r="AM76" s="45"/>
      <c r="AN76" s="45"/>
      <c r="AO76" s="45"/>
      <c r="AP76" s="45"/>
      <c r="AQ76" s="45"/>
      <c r="AR76" s="45"/>
      <c r="AS76" s="45"/>
      <c r="AT76" s="45"/>
      <c r="AU76" s="45"/>
      <c r="AV76" s="45"/>
      <c r="AW76" s="45"/>
      <c r="AX76" s="45"/>
      <c r="AY76" s="45"/>
      <c r="AZ76" s="45"/>
      <c r="BA76" s="45"/>
      <c r="BB76" s="45"/>
      <c r="BC76" s="45"/>
      <c r="BD76" s="45"/>
      <c r="BE76" s="45"/>
      <c r="BF76" s="45"/>
      <c r="BG76" s="45"/>
      <c r="BH76" s="45"/>
      <c r="BI76" s="45"/>
      <c r="BJ76" s="45"/>
      <c r="BK76" s="45"/>
      <c r="BL76" s="45"/>
      <c r="BM76" s="45"/>
      <c r="BN76" s="45"/>
      <c r="BO76" s="45"/>
      <c r="BP76" s="45"/>
      <c r="BQ76" s="45"/>
      <c r="BR76" s="45"/>
      <c r="BS76" s="45"/>
      <c r="BT76" s="45"/>
      <c r="BU76" s="45"/>
      <c r="BV76" s="45"/>
      <c r="BW76" s="45"/>
      <c r="BX76" s="45"/>
      <c r="BY76" s="45"/>
      <c r="BZ76" s="45"/>
      <c r="CA76" s="45"/>
      <c r="CB76" s="45"/>
      <c r="CC76" s="45"/>
      <c r="CD76" s="45"/>
      <c r="CE76" s="45"/>
      <c r="CF76" s="45"/>
      <c r="CG76" s="45"/>
      <c r="CH76" s="45"/>
      <c r="CI76" s="45"/>
      <c r="CJ76" s="45"/>
      <c r="CK76" s="45"/>
      <c r="CL76" s="45"/>
      <c r="CM76" s="45"/>
      <c r="CN76" s="45"/>
      <c r="CO76" s="45"/>
      <c r="CP76" s="45"/>
      <c r="CQ76" s="45"/>
      <c r="CR76" s="45"/>
      <c r="CS76" s="45"/>
      <c r="CT76" s="45"/>
      <c r="CU76" s="45"/>
      <c r="CV76" s="45"/>
      <c r="CW76" s="45"/>
    </row>
    <row r="77" spans="2:101" s="25" customFormat="1">
      <c r="B77" s="25" t="s">
        <v>111</v>
      </c>
      <c r="C77" s="263">
        <v>0</v>
      </c>
      <c r="D77" s="263">
        <v>0</v>
      </c>
      <c r="E77" s="263">
        <v>0</v>
      </c>
      <c r="F77" s="263">
        <v>0</v>
      </c>
      <c r="G77" s="263">
        <v>0</v>
      </c>
      <c r="H77" s="263">
        <v>0</v>
      </c>
      <c r="I77" s="263">
        <v>0</v>
      </c>
      <c r="J77" s="263">
        <v>0</v>
      </c>
      <c r="K77" s="263">
        <v>0</v>
      </c>
      <c r="L77" s="264">
        <v>0</v>
      </c>
      <c r="M77" s="263">
        <v>0</v>
      </c>
      <c r="N77" s="263">
        <v>0</v>
      </c>
      <c r="O77" s="263">
        <v>0</v>
      </c>
      <c r="P77" s="263">
        <v>0</v>
      </c>
      <c r="Q77" s="263">
        <v>0</v>
      </c>
      <c r="R77" s="263">
        <v>0</v>
      </c>
      <c r="S77" s="263">
        <v>0</v>
      </c>
      <c r="T77" s="263">
        <v>0</v>
      </c>
      <c r="U77" s="263">
        <v>0</v>
      </c>
      <c r="V77" s="263">
        <v>0</v>
      </c>
      <c r="W77" s="263">
        <v>0</v>
      </c>
      <c r="X77" s="263">
        <v>0</v>
      </c>
      <c r="Y77" s="263">
        <v>0</v>
      </c>
      <c r="Z77" s="263"/>
      <c r="AA77" s="263">
        <v>0</v>
      </c>
      <c r="AB77" s="263">
        <v>0</v>
      </c>
      <c r="AC77" s="263">
        <v>0</v>
      </c>
      <c r="AD77" s="263">
        <v>0</v>
      </c>
      <c r="AE77" s="263">
        <v>0</v>
      </c>
      <c r="AF77" s="263">
        <v>0</v>
      </c>
      <c r="AG77" s="263">
        <v>0</v>
      </c>
      <c r="AH77" s="263">
        <v>0</v>
      </c>
      <c r="AI77" s="263">
        <v>0</v>
      </c>
      <c r="AJ77" s="263">
        <v>0</v>
      </c>
      <c r="AK77" s="263">
        <v>0</v>
      </c>
      <c r="AL77" s="263">
        <v>0</v>
      </c>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5"/>
      <c r="CF77" s="45"/>
      <c r="CG77" s="45"/>
      <c r="CH77" s="45"/>
      <c r="CI77" s="45"/>
      <c r="CJ77" s="45"/>
      <c r="CK77" s="45"/>
      <c r="CL77" s="45"/>
      <c r="CM77" s="45"/>
      <c r="CN77" s="45"/>
      <c r="CO77" s="45"/>
      <c r="CP77" s="45"/>
      <c r="CQ77" s="45"/>
      <c r="CR77" s="45"/>
      <c r="CS77" s="45"/>
      <c r="CT77" s="45"/>
      <c r="CU77" s="45"/>
      <c r="CV77" s="45"/>
      <c r="CW77" s="45"/>
    </row>
    <row r="78" spans="2:101" s="25" customFormat="1">
      <c r="B78" s="25" t="s">
        <v>112</v>
      </c>
      <c r="C78" s="263">
        <v>0</v>
      </c>
      <c r="D78" s="263">
        <v>0</v>
      </c>
      <c r="E78" s="263">
        <v>0</v>
      </c>
      <c r="F78" s="263">
        <v>0</v>
      </c>
      <c r="G78" s="263">
        <v>0</v>
      </c>
      <c r="H78" s="263">
        <v>0</v>
      </c>
      <c r="I78" s="263">
        <v>0</v>
      </c>
      <c r="J78" s="263">
        <v>0</v>
      </c>
      <c r="K78" s="263">
        <v>0</v>
      </c>
      <c r="L78" s="264">
        <v>0</v>
      </c>
      <c r="M78" s="263">
        <v>0</v>
      </c>
      <c r="N78" s="263">
        <v>0</v>
      </c>
      <c r="O78" s="263">
        <v>0</v>
      </c>
      <c r="P78" s="263">
        <v>0</v>
      </c>
      <c r="Q78" s="263">
        <v>0</v>
      </c>
      <c r="R78" s="263">
        <v>0</v>
      </c>
      <c r="S78" s="263">
        <v>0</v>
      </c>
      <c r="T78" s="263">
        <v>0</v>
      </c>
      <c r="U78" s="263">
        <v>0</v>
      </c>
      <c r="V78" s="263">
        <v>0</v>
      </c>
      <c r="W78" s="263">
        <v>0</v>
      </c>
      <c r="X78" s="263">
        <v>0</v>
      </c>
      <c r="Y78" s="263">
        <v>0</v>
      </c>
      <c r="Z78" s="263"/>
      <c r="AA78" s="263">
        <v>0</v>
      </c>
      <c r="AB78" s="263">
        <v>0</v>
      </c>
      <c r="AC78" s="263">
        <v>0</v>
      </c>
      <c r="AD78" s="263">
        <v>0</v>
      </c>
      <c r="AE78" s="263">
        <v>0</v>
      </c>
      <c r="AF78" s="263">
        <v>0</v>
      </c>
      <c r="AG78" s="263">
        <v>0</v>
      </c>
      <c r="AH78" s="263">
        <v>0</v>
      </c>
      <c r="AI78" s="263">
        <v>0</v>
      </c>
      <c r="AJ78" s="263">
        <v>0</v>
      </c>
      <c r="AK78" s="263">
        <v>0</v>
      </c>
      <c r="AL78" s="263">
        <v>0</v>
      </c>
      <c r="AM78" s="45"/>
      <c r="AN78" s="45"/>
      <c r="AO78" s="45"/>
      <c r="AP78" s="45"/>
      <c r="AQ78" s="45"/>
      <c r="AR78" s="45"/>
      <c r="AS78" s="45"/>
      <c r="AT78" s="45"/>
      <c r="AU78" s="45"/>
      <c r="AV78" s="45"/>
      <c r="AW78" s="45"/>
      <c r="AX78" s="45"/>
      <c r="AY78" s="45"/>
      <c r="AZ78" s="45"/>
      <c r="BA78" s="45"/>
      <c r="BB78" s="45"/>
      <c r="BC78" s="45"/>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5"/>
      <c r="CF78" s="45"/>
      <c r="CG78" s="45"/>
      <c r="CH78" s="45"/>
      <c r="CI78" s="45"/>
      <c r="CJ78" s="45"/>
      <c r="CK78" s="45"/>
      <c r="CL78" s="45"/>
      <c r="CM78" s="45"/>
      <c r="CN78" s="45"/>
      <c r="CO78" s="45"/>
      <c r="CP78" s="45"/>
      <c r="CQ78" s="45"/>
      <c r="CR78" s="45"/>
      <c r="CS78" s="45"/>
      <c r="CT78" s="45"/>
      <c r="CU78" s="45"/>
      <c r="CV78" s="45"/>
      <c r="CW78" s="45"/>
    </row>
    <row r="79" spans="2:101" s="25" customFormat="1">
      <c r="B79" s="25" t="s">
        <v>113</v>
      </c>
      <c r="C79" s="263">
        <v>0</v>
      </c>
      <c r="D79" s="263">
        <v>0</v>
      </c>
      <c r="E79" s="263">
        <v>0</v>
      </c>
      <c r="F79" s="263">
        <v>0</v>
      </c>
      <c r="G79" s="263">
        <v>0</v>
      </c>
      <c r="H79" s="263">
        <v>0</v>
      </c>
      <c r="I79" s="263">
        <v>0</v>
      </c>
      <c r="J79" s="263">
        <v>0</v>
      </c>
      <c r="K79" s="263">
        <v>0</v>
      </c>
      <c r="L79" s="264">
        <v>0</v>
      </c>
      <c r="M79" s="263">
        <v>0</v>
      </c>
      <c r="N79" s="263">
        <v>0</v>
      </c>
      <c r="O79" s="263">
        <v>0</v>
      </c>
      <c r="P79" s="263">
        <v>0</v>
      </c>
      <c r="Q79" s="263">
        <v>0</v>
      </c>
      <c r="R79" s="263">
        <v>0</v>
      </c>
      <c r="S79" s="263">
        <v>0</v>
      </c>
      <c r="T79" s="263">
        <v>0</v>
      </c>
      <c r="U79" s="263">
        <v>0</v>
      </c>
      <c r="V79" s="263">
        <v>0</v>
      </c>
      <c r="W79" s="263">
        <v>0</v>
      </c>
      <c r="X79" s="263">
        <v>0</v>
      </c>
      <c r="Y79" s="263">
        <v>0</v>
      </c>
      <c r="Z79" s="263"/>
      <c r="AA79" s="263">
        <v>0</v>
      </c>
      <c r="AB79" s="263">
        <v>0</v>
      </c>
      <c r="AC79" s="263">
        <v>0</v>
      </c>
      <c r="AD79" s="263">
        <v>0</v>
      </c>
      <c r="AE79" s="263">
        <v>0</v>
      </c>
      <c r="AF79" s="263">
        <v>0</v>
      </c>
      <c r="AG79" s="263">
        <v>0</v>
      </c>
      <c r="AH79" s="263">
        <v>0</v>
      </c>
      <c r="AI79" s="263">
        <v>0</v>
      </c>
      <c r="AJ79" s="263">
        <v>0</v>
      </c>
      <c r="AK79" s="263">
        <v>0</v>
      </c>
      <c r="AL79" s="263">
        <v>0</v>
      </c>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row>
    <row r="80" spans="2:101" s="25" customFormat="1">
      <c r="B80" s="25" t="s">
        <v>543</v>
      </c>
      <c r="C80" s="263">
        <v>0</v>
      </c>
      <c r="D80" s="263">
        <v>0</v>
      </c>
      <c r="E80" s="263">
        <v>0</v>
      </c>
      <c r="F80" s="263">
        <v>0</v>
      </c>
      <c r="G80" s="263">
        <v>0</v>
      </c>
      <c r="H80" s="263">
        <v>0</v>
      </c>
      <c r="I80" s="263">
        <v>0</v>
      </c>
      <c r="J80" s="263">
        <v>0</v>
      </c>
      <c r="K80" s="263">
        <v>0</v>
      </c>
      <c r="L80" s="264">
        <v>0</v>
      </c>
      <c r="M80" s="263">
        <v>0</v>
      </c>
      <c r="N80" s="263">
        <v>0</v>
      </c>
      <c r="O80" s="263">
        <v>0</v>
      </c>
      <c r="P80" s="263">
        <v>0</v>
      </c>
      <c r="Q80" s="263">
        <v>0</v>
      </c>
      <c r="R80" s="263">
        <v>0</v>
      </c>
      <c r="S80" s="263">
        <v>0</v>
      </c>
      <c r="T80" s="263">
        <v>0</v>
      </c>
      <c r="U80" s="263">
        <v>0</v>
      </c>
      <c r="V80" s="263">
        <v>0</v>
      </c>
      <c r="W80" s="263">
        <v>0</v>
      </c>
      <c r="X80" s="263">
        <v>0</v>
      </c>
      <c r="Y80" s="263">
        <v>0</v>
      </c>
      <c r="Z80" s="263"/>
      <c r="AA80" s="263">
        <v>0</v>
      </c>
      <c r="AB80" s="263">
        <v>0</v>
      </c>
      <c r="AC80" s="263">
        <v>0</v>
      </c>
      <c r="AD80" s="263">
        <v>0</v>
      </c>
      <c r="AE80" s="263">
        <v>0</v>
      </c>
      <c r="AF80" s="263">
        <v>0</v>
      </c>
      <c r="AG80" s="263">
        <v>0</v>
      </c>
      <c r="AH80" s="263">
        <v>0</v>
      </c>
      <c r="AI80" s="263">
        <v>0</v>
      </c>
      <c r="AJ80" s="263">
        <v>0</v>
      </c>
      <c r="AK80" s="263">
        <v>0</v>
      </c>
      <c r="AL80" s="263">
        <v>0</v>
      </c>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5"/>
      <c r="CF80" s="45"/>
      <c r="CG80" s="45"/>
      <c r="CH80" s="45"/>
      <c r="CI80" s="45"/>
      <c r="CJ80" s="45"/>
      <c r="CK80" s="45"/>
      <c r="CL80" s="45"/>
      <c r="CM80" s="45"/>
      <c r="CN80" s="45"/>
      <c r="CO80" s="45"/>
      <c r="CP80" s="45"/>
      <c r="CQ80" s="45"/>
      <c r="CR80" s="45"/>
      <c r="CS80" s="45"/>
      <c r="CT80" s="45"/>
      <c r="CU80" s="45"/>
      <c r="CV80" s="45"/>
      <c r="CW80" s="45"/>
    </row>
    <row r="81" spans="1:131" s="25" customFormat="1">
      <c r="C81" s="45"/>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5"/>
      <c r="AG81" s="45"/>
      <c r="AH81" s="45"/>
      <c r="AI81" s="45"/>
      <c r="AJ81" s="45"/>
      <c r="AK81" s="45"/>
      <c r="AL81" s="45"/>
      <c r="AM81" s="45"/>
      <c r="AN81" s="45"/>
      <c r="AO81" s="45"/>
      <c r="AP81" s="45"/>
      <c r="AQ81" s="45"/>
      <c r="AR81" s="45"/>
      <c r="AS81" s="45"/>
      <c r="AT81" s="45"/>
      <c r="AU81" s="45"/>
      <c r="AV81" s="45"/>
      <c r="AW81" s="45"/>
      <c r="AX81" s="45"/>
      <c r="AY81" s="45"/>
      <c r="AZ81" s="45"/>
      <c r="BA81" s="45"/>
      <c r="BB81" s="45"/>
      <c r="BC81" s="45"/>
      <c r="BD81" s="45"/>
      <c r="BE81" s="45"/>
      <c r="BF81" s="45"/>
      <c r="BG81" s="45"/>
      <c r="BH81" s="45"/>
      <c r="BI81" s="45"/>
      <c r="BJ81" s="45"/>
      <c r="BK81" s="45"/>
      <c r="BL81" s="45"/>
      <c r="BM81" s="45"/>
      <c r="BN81" s="45"/>
      <c r="BO81" s="45"/>
      <c r="BP81" s="45"/>
      <c r="BQ81" s="45"/>
      <c r="BR81" s="45"/>
      <c r="BS81" s="45"/>
      <c r="BT81" s="45"/>
      <c r="BU81" s="45"/>
      <c r="BV81" s="45"/>
      <c r="BW81" s="45"/>
      <c r="BX81" s="45"/>
      <c r="BY81" s="45"/>
      <c r="BZ81" s="45"/>
      <c r="CA81" s="45"/>
      <c r="CB81" s="45"/>
      <c r="CC81" s="45"/>
      <c r="CD81" s="45"/>
      <c r="CE81" s="45"/>
      <c r="CF81" s="45"/>
      <c r="CG81" s="45"/>
      <c r="CH81" s="45"/>
      <c r="CI81" s="45"/>
      <c r="CJ81" s="45"/>
      <c r="CK81" s="45"/>
      <c r="CL81" s="45"/>
      <c r="CM81" s="45"/>
      <c r="CN81" s="45"/>
      <c r="CO81" s="45"/>
      <c r="CP81" s="45"/>
      <c r="CQ81" s="45"/>
      <c r="CR81" s="45"/>
      <c r="CS81" s="45"/>
      <c r="CT81" s="45"/>
      <c r="CU81" s="45"/>
      <c r="CV81" s="45"/>
      <c r="CW81" s="45"/>
    </row>
    <row r="82" spans="1:131" s="25" customFormat="1">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5"/>
      <c r="AI82" s="45"/>
      <c r="AJ82" s="45"/>
      <c r="AK82" s="45"/>
      <c r="AL82" s="45"/>
      <c r="AM82" s="45"/>
      <c r="AN82" s="45"/>
      <c r="AO82" s="45"/>
      <c r="AP82" s="45"/>
      <c r="AQ82" s="45"/>
      <c r="AR82" s="45"/>
      <c r="AS82" s="45"/>
      <c r="AT82" s="45"/>
      <c r="AU82" s="45"/>
      <c r="AV82" s="45"/>
      <c r="AW82" s="45"/>
      <c r="AX82" s="45"/>
      <c r="AY82" s="45"/>
      <c r="AZ82" s="45"/>
      <c r="BA82" s="45"/>
      <c r="BB82" s="45"/>
      <c r="BC82" s="45"/>
      <c r="BD82" s="45"/>
      <c r="BE82" s="45"/>
      <c r="BF82" s="45"/>
      <c r="BG82" s="45"/>
      <c r="BH82" s="45"/>
      <c r="BI82" s="45"/>
      <c r="BJ82" s="45"/>
      <c r="BK82" s="45"/>
      <c r="BL82" s="45"/>
      <c r="BM82" s="45"/>
      <c r="BN82" s="45"/>
      <c r="BO82" s="45"/>
      <c r="BP82" s="45"/>
      <c r="BQ82" s="45"/>
      <c r="BR82" s="45"/>
      <c r="BS82" s="45"/>
      <c r="BT82" s="45"/>
      <c r="BU82" s="45"/>
      <c r="BV82" s="45"/>
      <c r="BW82" s="45"/>
      <c r="BX82" s="45"/>
      <c r="BY82" s="45"/>
      <c r="BZ82" s="45"/>
      <c r="CA82" s="45"/>
      <c r="CB82" s="45"/>
      <c r="CC82" s="45"/>
      <c r="CD82" s="45"/>
      <c r="CE82" s="45"/>
      <c r="CF82" s="45"/>
      <c r="CG82" s="45"/>
      <c r="CH82" s="45"/>
      <c r="CI82" s="45"/>
      <c r="CJ82" s="45"/>
      <c r="CK82" s="45"/>
      <c r="CL82" s="45"/>
      <c r="CM82" s="45"/>
      <c r="CN82" s="45"/>
      <c r="CO82" s="45"/>
      <c r="CP82" s="45"/>
      <c r="CQ82" s="45"/>
      <c r="CR82" s="45"/>
      <c r="CS82" s="45"/>
      <c r="CT82" s="45"/>
      <c r="CU82" s="45"/>
      <c r="CV82" s="45"/>
      <c r="CW82" s="45"/>
    </row>
    <row r="83" spans="1:131" s="25" customFormat="1" ht="13.5" thickBot="1">
      <c r="A83" s="223" t="s">
        <v>337</v>
      </c>
      <c r="B83" s="224"/>
      <c r="C83" s="45"/>
      <c r="D83" s="45"/>
      <c r="E83" s="45"/>
      <c r="F83" s="45"/>
      <c r="G83" s="45"/>
      <c r="H83" s="45"/>
      <c r="I83" s="45"/>
      <c r="J83" s="45"/>
      <c r="K83" s="45"/>
      <c r="L83" s="45"/>
      <c r="M83" s="45"/>
      <c r="N83" s="45"/>
      <c r="O83" s="45"/>
      <c r="P83" s="45"/>
      <c r="Q83" s="45"/>
      <c r="R83" s="45"/>
      <c r="S83" s="45"/>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row>
    <row r="84" spans="1:131" s="25" customFormat="1" ht="13.5" thickBot="1">
      <c r="A84" s="225"/>
      <c r="B84" s="226"/>
      <c r="C84" s="227"/>
      <c r="D84" s="227"/>
      <c r="E84" s="227"/>
      <c r="F84" s="227"/>
      <c r="G84" s="227"/>
      <c r="H84" s="227"/>
      <c r="I84" s="227"/>
      <c r="J84" s="227"/>
      <c r="K84" s="227"/>
      <c r="L84" s="227"/>
      <c r="M84" s="227"/>
      <c r="N84" s="227"/>
      <c r="O84" s="228" t="s">
        <v>338</v>
      </c>
      <c r="P84" s="229"/>
      <c r="Q84" s="229"/>
      <c r="R84" s="229"/>
      <c r="S84" s="229"/>
      <c r="T84" s="229"/>
      <c r="U84" s="229"/>
      <c r="V84" s="229"/>
      <c r="W84" s="229"/>
      <c r="X84" s="229"/>
      <c r="Y84" s="229"/>
      <c r="Z84" s="230"/>
      <c r="AA84" s="227"/>
      <c r="AB84" s="228" t="s">
        <v>339</v>
      </c>
      <c r="AC84" s="229"/>
      <c r="AD84" s="229"/>
      <c r="AE84" s="229"/>
      <c r="AF84" s="229"/>
      <c r="AG84" s="229"/>
      <c r="AH84" s="229"/>
      <c r="AI84" s="229"/>
      <c r="AJ84" s="229"/>
      <c r="AK84" s="229"/>
      <c r="AL84" s="229"/>
      <c r="AM84" s="230"/>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row>
    <row r="85" spans="1:131" s="25" customFormat="1" ht="102">
      <c r="A85" s="231" t="s">
        <v>340</v>
      </c>
      <c r="B85" s="232" t="s">
        <v>341</v>
      </c>
      <c r="C85" s="233" t="s">
        <v>342</v>
      </c>
      <c r="D85" s="233" t="s">
        <v>343</v>
      </c>
      <c r="E85" s="233" t="s">
        <v>344</v>
      </c>
      <c r="F85" s="233" t="s">
        <v>345</v>
      </c>
      <c r="G85" s="233" t="s">
        <v>346</v>
      </c>
      <c r="H85" s="233" t="s">
        <v>347</v>
      </c>
      <c r="I85" s="233" t="s">
        <v>348</v>
      </c>
      <c r="J85" s="233" t="s">
        <v>349</v>
      </c>
      <c r="K85" s="233" t="s">
        <v>350</v>
      </c>
      <c r="L85" s="233" t="s">
        <v>351</v>
      </c>
      <c r="M85" s="233" t="s">
        <v>352</v>
      </c>
      <c r="N85" s="233" t="s">
        <v>353</v>
      </c>
      <c r="O85" s="233" t="s">
        <v>354</v>
      </c>
      <c r="P85" s="233" t="s">
        <v>355</v>
      </c>
      <c r="Q85" s="233" t="s">
        <v>356</v>
      </c>
      <c r="R85" s="233" t="s">
        <v>357</v>
      </c>
      <c r="S85" s="233" t="s">
        <v>358</v>
      </c>
      <c r="T85" s="233" t="s">
        <v>359</v>
      </c>
      <c r="U85" s="233" t="s">
        <v>360</v>
      </c>
      <c r="V85" s="233" t="s">
        <v>361</v>
      </c>
      <c r="W85" s="233" t="s">
        <v>362</v>
      </c>
      <c r="X85" s="233" t="s">
        <v>363</v>
      </c>
      <c r="Y85" s="233" t="s">
        <v>364</v>
      </c>
      <c r="Z85" s="233" t="s">
        <v>365</v>
      </c>
      <c r="AA85" s="233"/>
      <c r="AB85" s="233" t="s">
        <v>354</v>
      </c>
      <c r="AC85" s="233" t="s">
        <v>355</v>
      </c>
      <c r="AD85" s="233" t="s">
        <v>356</v>
      </c>
      <c r="AE85" s="233" t="s">
        <v>357</v>
      </c>
      <c r="AF85" s="233" t="s">
        <v>358</v>
      </c>
      <c r="AG85" s="233" t="s">
        <v>359</v>
      </c>
      <c r="AH85" s="233" t="s">
        <v>360</v>
      </c>
      <c r="AI85" s="233" t="s">
        <v>361</v>
      </c>
      <c r="AJ85" s="233" t="s">
        <v>362</v>
      </c>
      <c r="AK85" s="233" t="s">
        <v>363</v>
      </c>
      <c r="AL85" s="233" t="s">
        <v>364</v>
      </c>
      <c r="AM85" s="233" t="s">
        <v>365</v>
      </c>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c r="CD85" s="45"/>
      <c r="CE85" s="45"/>
      <c r="CF85" s="45"/>
      <c r="CG85" s="45"/>
      <c r="CH85" s="45"/>
      <c r="CI85" s="45"/>
      <c r="CJ85" s="45"/>
      <c r="CK85" s="45"/>
      <c r="CL85" s="45"/>
      <c r="CM85" s="45"/>
      <c r="CN85" s="45"/>
      <c r="CO85" s="45"/>
      <c r="CP85" s="45"/>
      <c r="CQ85" s="45"/>
      <c r="CR85" s="45"/>
      <c r="CS85" s="45"/>
      <c r="CT85" s="45"/>
      <c r="CU85" s="45"/>
      <c r="CV85" s="45"/>
      <c r="CW85" s="45"/>
    </row>
    <row r="86" spans="1:131" s="25" customFormat="1">
      <c r="A86" s="25" t="s">
        <v>123</v>
      </c>
      <c r="C86" s="63">
        <v>142.33383891615159</v>
      </c>
      <c r="D86" s="63">
        <v>140.30018993983049</v>
      </c>
      <c r="E86" s="63">
        <v>28.060037987966098</v>
      </c>
      <c r="F86" s="63">
        <v>168.36022792779659</v>
      </c>
      <c r="G86" s="63">
        <v>628.19068619855261</v>
      </c>
      <c r="H86" s="63">
        <v>1306.625877641553</v>
      </c>
      <c r="I86" s="63">
        <v>10361.805793184001</v>
      </c>
      <c r="J86" s="63">
        <v>52.834909810350688</v>
      </c>
      <c r="K86" s="63">
        <v>-312.67661086705334</v>
      </c>
      <c r="L86" s="234">
        <v>2.0799828879165632</v>
      </c>
      <c r="M86" s="63">
        <v>3.5403252053765977</v>
      </c>
      <c r="N86" s="63">
        <v>2.3960541601094554E-2</v>
      </c>
      <c r="O86" s="63">
        <v>9.2300324750430356</v>
      </c>
      <c r="P86" s="63">
        <v>8.6616383291976735</v>
      </c>
      <c r="Q86" s="63">
        <v>10.007257860196262</v>
      </c>
      <c r="R86" s="63">
        <v>8.6595923576990721</v>
      </c>
      <c r="S86" s="63">
        <v>8.8043771936731314</v>
      </c>
      <c r="T86" s="63">
        <v>8.0361845155941225</v>
      </c>
      <c r="U86" s="63">
        <v>7.3851575127264297</v>
      </c>
      <c r="V86" s="63">
        <v>7.7626126843779559</v>
      </c>
      <c r="W86" s="63">
        <v>6.9245507005132643</v>
      </c>
      <c r="X86" s="63">
        <v>7.8408129004218612</v>
      </c>
      <c r="Y86" s="63">
        <v>7.6856797523824483</v>
      </c>
      <c r="Z86" s="63">
        <v>8.65909571537874</v>
      </c>
      <c r="AA86" s="63"/>
      <c r="AB86" s="63">
        <v>4.1722024637899695</v>
      </c>
      <c r="AC86" s="63">
        <v>3.7315042010831938</v>
      </c>
      <c r="AD86" s="63">
        <v>3.6973817643142799</v>
      </c>
      <c r="AE86" s="63">
        <v>3.72451785986406</v>
      </c>
      <c r="AF86" s="63">
        <v>3.7500984723502278</v>
      </c>
      <c r="AG86" s="63">
        <v>3.1665056930086615</v>
      </c>
      <c r="AH86" s="63">
        <v>3.5012111971882183</v>
      </c>
      <c r="AI86" s="63">
        <v>2.9965137898522283</v>
      </c>
      <c r="AJ86" s="63">
        <v>3.3698200158570346</v>
      </c>
      <c r="AK86" s="63">
        <v>2.9901084225232597</v>
      </c>
      <c r="AL86" s="63">
        <v>3.5945010531493606</v>
      </c>
      <c r="AM86" s="45">
        <v>3.9824819859671035</v>
      </c>
      <c r="AN86" s="45"/>
      <c r="AO86" s="45"/>
      <c r="AP86" s="45"/>
      <c r="AQ86" s="45"/>
      <c r="AR86" s="45"/>
      <c r="AS86" s="45"/>
      <c r="AT86" s="45"/>
      <c r="AU86" s="45"/>
      <c r="AV86" s="45"/>
      <c r="AW86" s="45"/>
      <c r="AX86" s="45"/>
      <c r="AY86" s="45"/>
      <c r="AZ86" s="4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c r="CD86" s="45"/>
      <c r="CE86" s="45"/>
      <c r="CF86" s="45"/>
      <c r="CG86" s="45"/>
      <c r="CH86" s="45"/>
      <c r="CI86" s="45"/>
      <c r="CJ86" s="45"/>
      <c r="CK86" s="45"/>
      <c r="CL86" s="45"/>
      <c r="CM86" s="45"/>
      <c r="CN86" s="45"/>
      <c r="CO86" s="45"/>
      <c r="CP86" s="45"/>
      <c r="CQ86" s="45"/>
      <c r="CR86" s="45"/>
      <c r="CS86" s="45"/>
      <c r="CT86" s="45"/>
      <c r="CU86" s="45"/>
      <c r="CV86" s="45"/>
      <c r="CW86" s="45"/>
    </row>
    <row r="87" spans="1:131" s="25" customFormat="1">
      <c r="A87" s="25" t="s">
        <v>124</v>
      </c>
      <c r="C87" s="63">
        <v>89.017170378045904</v>
      </c>
      <c r="D87" s="63">
        <v>140.30018993983049</v>
      </c>
      <c r="E87" s="63">
        <v>28.060037987966098</v>
      </c>
      <c r="F87" s="63">
        <v>168.36022792779659</v>
      </c>
      <c r="G87" s="63">
        <v>628.19068619855261</v>
      </c>
      <c r="H87" s="63">
        <v>817.17839732335904</v>
      </c>
      <c r="I87" s="63">
        <v>16567.990089822415</v>
      </c>
      <c r="J87" s="63">
        <v>90.204871369347103</v>
      </c>
      <c r="K87" s="63">
        <v>-118.16628367184099</v>
      </c>
      <c r="L87" s="234">
        <v>1.3008444971835718</v>
      </c>
      <c r="M87" s="63">
        <v>2.2141588704450821</v>
      </c>
      <c r="N87" s="63">
        <v>1.4985189961126357E-2</v>
      </c>
      <c r="O87" s="63">
        <v>5.7725652570210171</v>
      </c>
      <c r="P87" s="63">
        <v>5.4170852186275695</v>
      </c>
      <c r="Q87" s="63">
        <v>6.2586506816759693</v>
      </c>
      <c r="R87" s="63">
        <v>5.4158056452326084</v>
      </c>
      <c r="S87" s="63">
        <v>5.5063556965078568</v>
      </c>
      <c r="T87" s="63">
        <v>5.0259194276033803</v>
      </c>
      <c r="U87" s="63">
        <v>4.618759878782936</v>
      </c>
      <c r="V87" s="63">
        <v>4.854824553078501</v>
      </c>
      <c r="W87" s="63">
        <v>4.330691241048644</v>
      </c>
      <c r="X87" s="63">
        <v>4.9037318403981454</v>
      </c>
      <c r="Y87" s="63">
        <v>4.8067098393373699</v>
      </c>
      <c r="Z87" s="63">
        <v>5.4154950395861752</v>
      </c>
      <c r="AA87" s="63"/>
      <c r="AB87" s="63">
        <v>2.6093419554972015</v>
      </c>
      <c r="AC87" s="63">
        <v>2.3337243466741304</v>
      </c>
      <c r="AD87" s="63">
        <v>2.3123837941343939</v>
      </c>
      <c r="AE87" s="63">
        <v>2.3293550109535559</v>
      </c>
      <c r="AF87" s="63">
        <v>2.3453534113156613</v>
      </c>
      <c r="AG87" s="63">
        <v>1.9803679780157906</v>
      </c>
      <c r="AH87" s="63">
        <v>2.1896965334661447</v>
      </c>
      <c r="AI87" s="63">
        <v>1.8740531457777674</v>
      </c>
      <c r="AJ87" s="63">
        <v>2.1075230231906237</v>
      </c>
      <c r="AK87" s="63">
        <v>1.8700471576079924</v>
      </c>
      <c r="AL87" s="63">
        <v>2.2480410498922661</v>
      </c>
      <c r="AM87" s="45">
        <v>2.4906886526202148</v>
      </c>
      <c r="AN87" s="45"/>
      <c r="AO87" s="45"/>
      <c r="AP87" s="45"/>
      <c r="AQ87" s="45"/>
      <c r="AR87" s="45"/>
      <c r="AS87" s="45"/>
      <c r="AT87" s="45"/>
      <c r="AU87" s="45"/>
      <c r="AV87" s="45"/>
      <c r="AW87" s="45"/>
      <c r="AX87" s="45"/>
      <c r="AY87" s="45"/>
      <c r="AZ87" s="4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5"/>
      <c r="CF87" s="45"/>
      <c r="CG87" s="45"/>
      <c r="CH87" s="45"/>
      <c r="CI87" s="45"/>
      <c r="CJ87" s="45"/>
      <c r="CK87" s="45"/>
      <c r="CL87" s="45"/>
      <c r="CM87" s="45"/>
      <c r="CN87" s="45"/>
      <c r="CO87" s="45"/>
      <c r="CP87" s="45"/>
      <c r="CQ87" s="45"/>
      <c r="CR87" s="45"/>
      <c r="CS87" s="45"/>
      <c r="CT87" s="45"/>
      <c r="CU87" s="45"/>
      <c r="CV87" s="45"/>
      <c r="CW87" s="45"/>
    </row>
    <row r="88" spans="1:131" s="25" customFormat="1">
      <c r="C88" s="45"/>
      <c r="D88" s="45"/>
      <c r="E88" s="45"/>
      <c r="F88" s="45"/>
      <c r="G88" s="45"/>
      <c r="H88" s="45"/>
      <c r="I88" s="45"/>
      <c r="J88" s="45"/>
      <c r="K88" s="45"/>
      <c r="L88" s="45"/>
      <c r="M88" s="45"/>
      <c r="N88" s="45"/>
      <c r="O88" s="45"/>
      <c r="P88" s="45"/>
      <c r="Q88" s="45"/>
      <c r="R88" s="45"/>
      <c r="S88" s="45"/>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row>
    <row r="89" spans="1:131" s="25" customFormat="1">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5" customFormat="1">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5" customFormat="1">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5" customFormat="1">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5" customFormat="1">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5" customFormat="1">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5" customFormat="1">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5" customFormat="1">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5" customFormat="1">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5" customFormat="1">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5" customFormat="1">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5" customFormat="1">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5" customFormat="1">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5" customFormat="1">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5" customFormat="1">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5" customFormat="1">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5" customFormat="1">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5" customFormat="1">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5" customFormat="1">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5" customFormat="1">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5" customFormat="1">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5" customFormat="1">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5" customFormat="1">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5" customFormat="1">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5" customFormat="1">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5" customFormat="1">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5" customFormat="1">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5" customFormat="1">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5" customFormat="1">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5" customFormat="1">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5" customFormat="1">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5" customFormat="1">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5" customFormat="1">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5" customFormat="1">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5" customFormat="1">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5" customFormat="1">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5" customFormat="1">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5" customFormat="1">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5" customFormat="1">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5" customFormat="1">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Sheet5"/>
  <dimension ref="A5:P32"/>
  <sheetViews>
    <sheetView workbookViewId="0">
      <selection activeCell="C8" sqref="C8"/>
    </sheetView>
  </sheetViews>
  <sheetFormatPr defaultRowHeight="12.75"/>
  <cols>
    <col min="1" max="1" width="48.5703125" customWidth="1"/>
    <col min="2" max="2" width="43.42578125" customWidth="1"/>
    <col min="3" max="3" width="17.28515625" bestFit="1" customWidth="1"/>
    <col min="4" max="4" width="12" bestFit="1" customWidth="1"/>
    <col min="5" max="5" width="12.5703125" customWidth="1"/>
    <col min="6" max="6" width="13.7109375" customWidth="1"/>
    <col min="7" max="7" width="23.5703125" customWidth="1"/>
    <col min="8" max="8" width="15.5703125" bestFit="1" customWidth="1"/>
    <col min="9" max="9" width="15.28515625" bestFit="1" customWidth="1"/>
    <col min="10" max="10" width="14.28515625" bestFit="1" customWidth="1"/>
    <col min="11" max="11" width="14.28515625" customWidth="1"/>
    <col min="12" max="12" width="12.5703125" customWidth="1"/>
    <col min="13" max="13" width="10.28515625" bestFit="1" customWidth="1"/>
    <col min="14" max="15" width="10.85546875" bestFit="1" customWidth="1"/>
    <col min="16" max="16" width="13.42578125" customWidth="1"/>
  </cols>
  <sheetData>
    <row r="5" spans="1:16">
      <c r="A5" t="s">
        <v>324</v>
      </c>
    </row>
    <row r="6" spans="1:16">
      <c r="A6" s="29" t="s">
        <v>17</v>
      </c>
      <c r="B6" s="30"/>
      <c r="C6" s="30"/>
      <c r="D6" s="30"/>
      <c r="E6" s="30"/>
      <c r="F6" s="30"/>
      <c r="G6" s="31"/>
      <c r="H6" s="32"/>
      <c r="I6" s="300" t="s">
        <v>18</v>
      </c>
      <c r="J6" s="301"/>
      <c r="K6" s="301"/>
      <c r="L6" s="301"/>
      <c r="M6" s="301"/>
      <c r="N6" s="302"/>
      <c r="O6" s="303" t="s">
        <v>19</v>
      </c>
      <c r="P6" s="304"/>
    </row>
    <row r="7" spans="1:16" ht="25.5">
      <c r="A7" s="38" t="s">
        <v>22</v>
      </c>
      <c r="B7" s="38" t="s">
        <v>23</v>
      </c>
      <c r="C7" s="38" t="s">
        <v>24</v>
      </c>
      <c r="D7" s="38" t="s">
        <v>25</v>
      </c>
      <c r="E7" s="38" t="s">
        <v>26</v>
      </c>
      <c r="F7" s="39" t="s">
        <v>27</v>
      </c>
      <c r="G7" s="38" t="s">
        <v>28</v>
      </c>
      <c r="H7" s="40" t="s">
        <v>29</v>
      </c>
      <c r="I7" s="40" t="s">
        <v>30</v>
      </c>
      <c r="J7" s="40" t="s">
        <v>31</v>
      </c>
      <c r="K7" s="40" t="s">
        <v>32</v>
      </c>
      <c r="L7" s="40" t="s">
        <v>33</v>
      </c>
      <c r="M7" s="40" t="s">
        <v>34</v>
      </c>
      <c r="N7" s="40" t="s">
        <v>35</v>
      </c>
      <c r="O7" s="41" t="s">
        <v>36</v>
      </c>
      <c r="P7" s="40" t="s">
        <v>28</v>
      </c>
    </row>
    <row r="8" spans="1:16" s="25" customFormat="1">
      <c r="A8" s="194" t="s">
        <v>319</v>
      </c>
      <c r="B8" s="195" t="s">
        <v>75</v>
      </c>
      <c r="C8" s="194">
        <v>102.16535845064186</v>
      </c>
      <c r="D8" s="195">
        <v>4</v>
      </c>
      <c r="E8" s="196">
        <v>108.76198014004956</v>
      </c>
      <c r="F8" s="195"/>
      <c r="G8" s="195" t="s">
        <v>76</v>
      </c>
      <c r="H8" s="196">
        <v>71.694651256378052</v>
      </c>
      <c r="I8" s="195"/>
      <c r="J8" s="195"/>
      <c r="K8" s="195"/>
      <c r="L8" s="195"/>
      <c r="M8" s="195"/>
      <c r="N8" s="195"/>
      <c r="O8" s="197">
        <v>18.516914910775917</v>
      </c>
      <c r="P8" s="195" t="s">
        <v>76</v>
      </c>
    </row>
    <row r="9" spans="1:16" s="25" customFormat="1">
      <c r="A9" s="194" t="s">
        <v>320</v>
      </c>
      <c r="B9" s="195" t="s">
        <v>75</v>
      </c>
      <c r="C9" s="194">
        <v>166.06071312657696</v>
      </c>
      <c r="D9" s="195">
        <v>4</v>
      </c>
      <c r="E9" s="196">
        <v>108.76198014004956</v>
      </c>
      <c r="F9" s="195"/>
      <c r="G9" s="195" t="s">
        <v>76</v>
      </c>
      <c r="H9" s="196">
        <v>116.53328579811368</v>
      </c>
      <c r="I9" s="195"/>
      <c r="J9" s="195"/>
      <c r="K9" s="195"/>
      <c r="L9" s="195"/>
      <c r="M9" s="195"/>
      <c r="N9" s="195"/>
      <c r="O9" s="197">
        <v>30.097600024309184</v>
      </c>
      <c r="P9" s="195" t="s">
        <v>76</v>
      </c>
    </row>
    <row r="10" spans="1:16" s="25" customFormat="1">
      <c r="A10" s="194" t="s">
        <v>321</v>
      </c>
      <c r="B10" s="195" t="s">
        <v>75</v>
      </c>
      <c r="C10" s="194">
        <v>102.16535845064186</v>
      </c>
      <c r="D10" s="195">
        <v>4</v>
      </c>
      <c r="E10" s="196">
        <v>144.63556274507238</v>
      </c>
      <c r="F10" s="195"/>
      <c r="G10" s="195" t="s">
        <v>76</v>
      </c>
      <c r="H10" s="196">
        <v>71.694651256378052</v>
      </c>
      <c r="I10" s="195"/>
      <c r="J10" s="195"/>
      <c r="K10" s="195"/>
      <c r="L10" s="195"/>
      <c r="M10" s="195"/>
      <c r="N10" s="195"/>
      <c r="O10" s="197">
        <v>18.516914910775917</v>
      </c>
      <c r="P10" s="195" t="s">
        <v>76</v>
      </c>
    </row>
    <row r="11" spans="1:16" s="25" customFormat="1">
      <c r="A11" s="194" t="s">
        <v>322</v>
      </c>
      <c r="B11" s="195" t="s">
        <v>75</v>
      </c>
      <c r="C11" s="194">
        <v>166.06071312657696</v>
      </c>
      <c r="D11" s="195">
        <v>4</v>
      </c>
      <c r="E11" s="196">
        <v>144.63556274507238</v>
      </c>
      <c r="F11" s="195"/>
      <c r="G11" s="195" t="s">
        <v>76</v>
      </c>
      <c r="H11" s="196">
        <v>116.53328579811368</v>
      </c>
      <c r="I11" s="195"/>
      <c r="J11" s="195"/>
      <c r="K11" s="195"/>
      <c r="L11" s="195"/>
      <c r="M11" s="195"/>
      <c r="N11" s="195"/>
      <c r="O11" s="197">
        <v>30.097600024309184</v>
      </c>
      <c r="P11" s="195" t="s">
        <v>76</v>
      </c>
    </row>
    <row r="12" spans="1:16" s="25" customFormat="1">
      <c r="A12" s="194" t="s">
        <v>319</v>
      </c>
      <c r="B12" s="195" t="s">
        <v>77</v>
      </c>
      <c r="C12" s="194">
        <v>30.262125717692719</v>
      </c>
      <c r="D12" s="195">
        <v>4</v>
      </c>
      <c r="E12" s="196">
        <v>0</v>
      </c>
      <c r="F12" s="195"/>
      <c r="G12" s="195" t="s">
        <v>78</v>
      </c>
      <c r="H12" s="196">
        <v>0</v>
      </c>
      <c r="I12" s="195"/>
      <c r="J12" s="195"/>
      <c r="K12" s="195"/>
      <c r="L12" s="195"/>
      <c r="M12" s="195"/>
      <c r="N12" s="195"/>
      <c r="O12" s="197">
        <v>0</v>
      </c>
      <c r="P12" s="195" t="s">
        <v>78</v>
      </c>
    </row>
    <row r="13" spans="1:16" s="25" customFormat="1">
      <c r="A13" s="194" t="s">
        <v>320</v>
      </c>
      <c r="B13" s="195" t="s">
        <v>77</v>
      </c>
      <c r="C13" s="194">
        <v>49.188396670031999</v>
      </c>
      <c r="D13" s="195">
        <v>4</v>
      </c>
      <c r="E13" s="196">
        <v>0</v>
      </c>
      <c r="F13" s="195"/>
      <c r="G13" s="195" t="s">
        <v>78</v>
      </c>
      <c r="H13" s="196">
        <v>0</v>
      </c>
      <c r="I13" s="195"/>
      <c r="J13" s="195"/>
      <c r="K13" s="195"/>
      <c r="L13" s="195"/>
      <c r="M13" s="195"/>
      <c r="N13" s="195"/>
      <c r="O13" s="197">
        <v>0</v>
      </c>
      <c r="P13" s="195" t="s">
        <v>78</v>
      </c>
    </row>
    <row r="14" spans="1:16" s="25" customFormat="1">
      <c r="A14" s="194" t="s">
        <v>321</v>
      </c>
      <c r="B14" s="195" t="s">
        <v>77</v>
      </c>
      <c r="C14" s="194">
        <v>30.262125717692719</v>
      </c>
      <c r="D14" s="195">
        <v>4</v>
      </c>
      <c r="E14" s="196">
        <v>0</v>
      </c>
      <c r="F14" s="195"/>
      <c r="G14" s="195" t="s">
        <v>78</v>
      </c>
      <c r="H14" s="196">
        <v>0</v>
      </c>
      <c r="I14" s="195"/>
      <c r="J14" s="195"/>
      <c r="K14" s="195"/>
      <c r="L14" s="195"/>
      <c r="M14" s="195"/>
      <c r="N14" s="195"/>
      <c r="O14" s="197">
        <v>0</v>
      </c>
      <c r="P14" s="195" t="s">
        <v>78</v>
      </c>
    </row>
    <row r="15" spans="1:16" s="25" customFormat="1">
      <c r="A15" s="194" t="s">
        <v>322</v>
      </c>
      <c r="B15" s="195" t="s">
        <v>77</v>
      </c>
      <c r="C15" s="194">
        <v>49.188396670031999</v>
      </c>
      <c r="D15" s="195">
        <v>4</v>
      </c>
      <c r="E15" s="196">
        <v>0</v>
      </c>
      <c r="F15" s="195"/>
      <c r="G15" s="195" t="s">
        <v>78</v>
      </c>
      <c r="H15" s="196">
        <v>0</v>
      </c>
      <c r="I15" s="195"/>
      <c r="J15" s="195"/>
      <c r="K15" s="195"/>
      <c r="L15" s="195"/>
      <c r="M15" s="195"/>
      <c r="N15" s="195"/>
      <c r="O15" s="197">
        <v>0</v>
      </c>
      <c r="P15" s="195" t="s">
        <v>78</v>
      </c>
    </row>
    <row r="16" spans="1:16">
      <c r="A16" s="71"/>
      <c r="B16" s="71"/>
      <c r="C16" s="71"/>
      <c r="D16" s="71"/>
      <c r="E16" s="71"/>
      <c r="F16" s="71"/>
      <c r="G16" s="71"/>
      <c r="H16" s="71"/>
      <c r="I16" s="71"/>
      <c r="J16" s="71"/>
      <c r="K16" s="71"/>
      <c r="L16" s="71"/>
      <c r="M16" s="71"/>
      <c r="N16" s="71"/>
      <c r="O16" s="71"/>
      <c r="P16" s="71"/>
    </row>
    <row r="17" spans="1:16">
      <c r="A17" s="71"/>
      <c r="B17" s="71"/>
      <c r="C17" s="71"/>
      <c r="D17" s="71"/>
      <c r="E17" s="71"/>
      <c r="F17" s="71"/>
      <c r="G17" s="71"/>
      <c r="H17" s="71"/>
      <c r="I17" s="71"/>
      <c r="J17" s="71"/>
      <c r="K17" s="71"/>
      <c r="L17" s="71"/>
      <c r="M17" s="71"/>
      <c r="N17" s="71"/>
      <c r="O17" s="71"/>
      <c r="P17" s="71"/>
    </row>
    <row r="18" spans="1:16">
      <c r="A18" s="71"/>
      <c r="B18" s="71"/>
      <c r="C18" s="71"/>
      <c r="E18" s="198"/>
      <c r="F18" s="199" t="s">
        <v>323</v>
      </c>
      <c r="G18" s="200" t="s">
        <v>200</v>
      </c>
      <c r="H18" s="71"/>
      <c r="I18" s="71"/>
      <c r="J18" s="71"/>
      <c r="K18" s="71"/>
      <c r="L18" s="71"/>
      <c r="M18" s="71"/>
      <c r="N18" s="71"/>
      <c r="O18" s="71"/>
      <c r="P18" s="71"/>
    </row>
    <row r="19" spans="1:16" ht="15">
      <c r="A19" s="71"/>
      <c r="B19" s="71"/>
      <c r="C19" s="71"/>
      <c r="D19" s="71"/>
      <c r="E19" s="201"/>
      <c r="F19" s="202"/>
      <c r="G19" s="203" t="s">
        <v>313</v>
      </c>
      <c r="H19" s="71"/>
      <c r="I19" s="71"/>
      <c r="J19" s="71"/>
      <c r="K19" s="71"/>
      <c r="L19" s="71"/>
      <c r="M19" s="71"/>
      <c r="N19" s="71"/>
      <c r="O19" s="71"/>
      <c r="P19" s="71"/>
    </row>
    <row r="20" spans="1:16">
      <c r="A20" s="71"/>
      <c r="B20" s="71"/>
      <c r="C20" s="71"/>
      <c r="D20" s="71"/>
      <c r="E20" s="201"/>
      <c r="F20" s="202"/>
      <c r="G20" s="204" t="s">
        <v>200</v>
      </c>
      <c r="H20" s="71"/>
      <c r="I20" s="71"/>
      <c r="J20" s="71"/>
      <c r="K20" s="71"/>
      <c r="L20" s="71"/>
      <c r="M20" s="71"/>
      <c r="N20" s="71"/>
      <c r="O20" s="71"/>
      <c r="P20" s="71"/>
    </row>
    <row r="21" spans="1:16" ht="15">
      <c r="E21" s="205"/>
      <c r="F21" s="206"/>
      <c r="G21" s="207" t="s">
        <v>313</v>
      </c>
    </row>
    <row r="22" spans="1:16">
      <c r="A22" s="71"/>
      <c r="B22" s="71"/>
      <c r="C22" s="71"/>
      <c r="D22" s="71"/>
      <c r="E22" s="71"/>
      <c r="F22" s="71"/>
      <c r="G22" s="71"/>
      <c r="H22" s="71"/>
      <c r="I22" s="71"/>
      <c r="J22" s="71"/>
      <c r="K22" s="71"/>
      <c r="L22" s="71"/>
      <c r="M22" s="71"/>
      <c r="N22" s="71"/>
      <c r="O22" s="71"/>
      <c r="P22" s="71"/>
    </row>
    <row r="23" spans="1:16">
      <c r="A23" s="74" t="s">
        <v>125</v>
      </c>
      <c r="B23" s="71"/>
      <c r="C23" s="71"/>
      <c r="D23" s="71"/>
      <c r="E23" s="71"/>
      <c r="F23" s="71"/>
      <c r="G23" s="71"/>
      <c r="H23" s="71"/>
      <c r="I23" s="71"/>
      <c r="J23" s="71"/>
      <c r="K23" s="71"/>
      <c r="L23" s="71"/>
      <c r="M23" s="71"/>
      <c r="N23" s="71"/>
      <c r="O23" s="71"/>
      <c r="P23" s="71"/>
    </row>
    <row r="24" spans="1:16">
      <c r="A24" s="73" t="s">
        <v>123</v>
      </c>
      <c r="B24" s="71" t="str">
        <f>B8</f>
        <v>on-site savings</v>
      </c>
      <c r="C24" s="71">
        <f>C8</f>
        <v>102.16535845064186</v>
      </c>
      <c r="D24" s="71">
        <f>D8</f>
        <v>4</v>
      </c>
      <c r="E24" s="71">
        <f>AVERAGE(E8,E10)</f>
        <v>126.69877144256097</v>
      </c>
      <c r="F24" s="71"/>
      <c r="G24" s="71" t="str">
        <f>G18</f>
        <v>C-All-WH-Dwash-All-All-C</v>
      </c>
      <c r="H24" s="71">
        <f>H8</f>
        <v>71.694651256378052</v>
      </c>
      <c r="I24" s="71"/>
      <c r="J24" s="71"/>
      <c r="K24" s="71"/>
      <c r="L24" s="71"/>
      <c r="M24" s="71"/>
      <c r="N24" s="71"/>
      <c r="O24" s="71">
        <f>O8</f>
        <v>18.516914910775917</v>
      </c>
      <c r="P24" s="71" t="str">
        <f>G24</f>
        <v>C-All-WH-Dwash-All-All-C</v>
      </c>
    </row>
    <row r="25" spans="1:16">
      <c r="A25" s="73" t="s">
        <v>123</v>
      </c>
      <c r="B25" s="71" t="str">
        <f>B12</f>
        <v>water and wastewater savings</v>
      </c>
      <c r="C25" s="71">
        <f>C12</f>
        <v>30.262125717692719</v>
      </c>
      <c r="D25" s="71">
        <f t="shared" ref="D25:D27" si="0">D9</f>
        <v>4</v>
      </c>
      <c r="E25" s="71">
        <f>E12</f>
        <v>0</v>
      </c>
      <c r="F25" s="71"/>
      <c r="G25" s="71" t="str">
        <f t="shared" ref="G25:G27" si="1">G19</f>
        <v xml:space="preserve">C-W-Ref-Vent-All-All-C </v>
      </c>
      <c r="H25" s="71">
        <f>H12</f>
        <v>0</v>
      </c>
      <c r="I25" s="71"/>
      <c r="J25" s="71"/>
      <c r="K25" s="71"/>
      <c r="L25" s="71"/>
      <c r="M25" s="71"/>
      <c r="N25" s="71"/>
      <c r="O25" s="71">
        <f>O12</f>
        <v>0</v>
      </c>
      <c r="P25" s="71" t="str">
        <f t="shared" ref="P25:P27" si="2">G25</f>
        <v xml:space="preserve">C-W-Ref-Vent-All-All-C </v>
      </c>
    </row>
    <row r="26" spans="1:16">
      <c r="A26" s="73" t="s">
        <v>124</v>
      </c>
      <c r="B26" s="71" t="str">
        <f>B10</f>
        <v>on-site savings</v>
      </c>
      <c r="C26" s="71">
        <f>C9-C8</f>
        <v>63.895354675935096</v>
      </c>
      <c r="D26" s="71">
        <f t="shared" si="0"/>
        <v>4</v>
      </c>
      <c r="E26" s="71">
        <f>E24</f>
        <v>126.69877144256097</v>
      </c>
      <c r="F26" s="71"/>
      <c r="G26" s="71" t="str">
        <f t="shared" si="1"/>
        <v>C-All-WH-Dwash-All-All-C</v>
      </c>
      <c r="H26" s="71">
        <f>H9-H8</f>
        <v>44.83863454173563</v>
      </c>
      <c r="I26" s="71"/>
      <c r="J26" s="71"/>
      <c r="K26" s="71"/>
      <c r="L26" s="71"/>
      <c r="M26" s="71"/>
      <c r="N26" s="71"/>
      <c r="O26" s="71">
        <f>O9-O8</f>
        <v>11.580685113533267</v>
      </c>
      <c r="P26" s="71" t="str">
        <f t="shared" si="2"/>
        <v>C-All-WH-Dwash-All-All-C</v>
      </c>
    </row>
    <row r="27" spans="1:16">
      <c r="A27" s="73" t="s">
        <v>124</v>
      </c>
      <c r="B27" s="71" t="str">
        <f>B13</f>
        <v>water and wastewater savings</v>
      </c>
      <c r="C27" s="71">
        <f>C13-C12</f>
        <v>18.92627095233928</v>
      </c>
      <c r="D27" s="71">
        <f t="shared" si="0"/>
        <v>4</v>
      </c>
      <c r="E27" s="71">
        <f>E15</f>
        <v>0</v>
      </c>
      <c r="F27" s="71"/>
      <c r="G27" s="71" t="str">
        <f t="shared" si="1"/>
        <v xml:space="preserve">C-W-Ref-Vent-All-All-C </v>
      </c>
      <c r="H27" s="71">
        <f>H13</f>
        <v>0</v>
      </c>
      <c r="I27" s="71"/>
      <c r="J27" s="71"/>
      <c r="K27" s="71"/>
      <c r="L27" s="71"/>
      <c r="M27" s="71"/>
      <c r="N27" s="71"/>
      <c r="O27" s="71">
        <f>O12</f>
        <v>0</v>
      </c>
      <c r="P27" s="71" t="str">
        <f t="shared" si="2"/>
        <v xml:space="preserve">C-W-Ref-Vent-All-All-C </v>
      </c>
    </row>
    <row r="28" spans="1:16">
      <c r="A28" s="71"/>
      <c r="B28" s="71"/>
      <c r="C28" s="71"/>
      <c r="D28" s="71"/>
      <c r="E28" s="71"/>
      <c r="F28" s="71"/>
      <c r="G28" s="71"/>
      <c r="H28" s="71"/>
      <c r="I28" s="71"/>
      <c r="J28" s="71"/>
      <c r="K28" s="71"/>
      <c r="L28" s="71"/>
      <c r="M28" s="71"/>
      <c r="N28" s="71"/>
      <c r="O28" s="71"/>
      <c r="P28" s="71"/>
    </row>
    <row r="29" spans="1:16">
      <c r="A29" s="71"/>
      <c r="B29" s="71"/>
      <c r="C29" s="71"/>
      <c r="D29" s="71"/>
      <c r="E29" s="71"/>
      <c r="F29" s="71"/>
      <c r="G29" s="71"/>
      <c r="H29" s="71"/>
      <c r="I29" s="71"/>
      <c r="J29" s="71"/>
      <c r="K29" s="71"/>
      <c r="L29" s="71"/>
      <c r="M29" s="71"/>
      <c r="N29" s="71"/>
      <c r="O29" s="71"/>
      <c r="P29" s="71"/>
    </row>
    <row r="30" spans="1:16">
      <c r="A30" s="71"/>
      <c r="B30" s="71"/>
      <c r="C30" s="71"/>
      <c r="D30" s="71"/>
      <c r="E30" s="71"/>
      <c r="F30" s="71"/>
      <c r="G30" s="71"/>
      <c r="H30" s="71"/>
      <c r="I30" s="71"/>
      <c r="J30" s="71"/>
      <c r="K30" s="71"/>
      <c r="L30" s="71"/>
      <c r="M30" s="71"/>
      <c r="N30" s="71"/>
      <c r="O30" s="71"/>
      <c r="P30" s="71"/>
    </row>
    <row r="31" spans="1:16">
      <c r="A31" s="71"/>
      <c r="B31" s="71"/>
      <c r="C31" s="71"/>
      <c r="D31" s="71"/>
      <c r="E31" s="71"/>
      <c r="F31" s="71"/>
      <c r="G31" s="71"/>
      <c r="H31" s="71"/>
      <c r="I31" s="71"/>
      <c r="J31" s="71"/>
      <c r="K31" s="71"/>
      <c r="L31" s="71"/>
      <c r="M31" s="71"/>
      <c r="N31" s="71"/>
      <c r="O31" s="71"/>
      <c r="P31" s="71"/>
    </row>
    <row r="32" spans="1:16">
      <c r="A32" s="71"/>
      <c r="B32" s="71"/>
      <c r="C32" s="71"/>
      <c r="D32" s="71"/>
      <c r="E32" s="71"/>
      <c r="F32" s="71"/>
      <c r="G32" s="71"/>
      <c r="H32" s="71"/>
      <c r="I32" s="71"/>
      <c r="J32" s="71"/>
      <c r="K32" s="71"/>
      <c r="L32" s="71"/>
      <c r="M32" s="71"/>
      <c r="N32" s="71"/>
      <c r="O32" s="71"/>
      <c r="P32" s="71"/>
    </row>
  </sheetData>
  <mergeCells count="2">
    <mergeCell ref="I6:N6"/>
    <mergeCell ref="O6:P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sheetPr codeName="Sheet6"/>
  <dimension ref="A1:AC11"/>
  <sheetViews>
    <sheetView workbookViewId="0">
      <selection activeCell="A4" sqref="A4"/>
    </sheetView>
  </sheetViews>
  <sheetFormatPr defaultRowHeight="12.75"/>
  <cols>
    <col min="1" max="1" width="72.28515625" customWidth="1"/>
    <col min="2" max="2" width="37.85546875" customWidth="1"/>
    <col min="3" max="3" width="61" customWidth="1"/>
    <col min="4" max="4" width="47.5703125" customWidth="1"/>
    <col min="5" max="5" width="45.140625" customWidth="1"/>
    <col min="6" max="6" width="11.28515625" customWidth="1"/>
    <col min="7" max="8" width="9.7109375" customWidth="1"/>
    <col min="9" max="9" width="18" customWidth="1"/>
    <col min="10" max="10" width="11.7109375" customWidth="1"/>
    <col min="11" max="11" width="6.85546875" customWidth="1"/>
    <col min="12" max="12" width="13.140625" customWidth="1"/>
    <col min="13" max="13" width="9.85546875" customWidth="1"/>
    <col min="14" max="14" width="12" customWidth="1"/>
    <col min="15" max="15" width="9.85546875" customWidth="1"/>
    <col min="16" max="16" width="11.7109375" customWidth="1"/>
    <col min="17" max="17" width="10.28515625" customWidth="1"/>
    <col min="18" max="18" width="11.140625" customWidth="1"/>
    <col min="19" max="19" width="9.28515625" customWidth="1"/>
    <col min="20" max="20" width="12.5703125" customWidth="1"/>
    <col min="21" max="21" width="15.42578125" customWidth="1"/>
    <col min="22" max="22" width="9" customWidth="1"/>
    <col min="23" max="24" width="8.7109375" customWidth="1"/>
    <col min="25" max="26" width="13.28515625" customWidth="1"/>
    <col min="27" max="27" width="10.28515625" customWidth="1"/>
    <col min="28" max="28" width="11.7109375" customWidth="1"/>
    <col min="29" max="29" width="12.140625" customWidth="1"/>
  </cols>
  <sheetData>
    <row r="1" spans="1:29" ht="15.75">
      <c r="A1" s="51" t="s">
        <v>65</v>
      </c>
    </row>
    <row r="3" spans="1:29">
      <c r="A3" t="s">
        <v>186</v>
      </c>
    </row>
    <row r="10" spans="1:29" ht="63.75">
      <c r="A10" s="47" t="s">
        <v>23</v>
      </c>
      <c r="B10" s="47" t="s">
        <v>41</v>
      </c>
      <c r="C10" s="48" t="s">
        <v>42</v>
      </c>
      <c r="D10" s="49" t="s">
        <v>43</v>
      </c>
      <c r="E10" s="47" t="s">
        <v>15</v>
      </c>
      <c r="F10" s="47" t="s">
        <v>44</v>
      </c>
      <c r="G10" s="47" t="s">
        <v>45</v>
      </c>
      <c r="H10" s="49" t="s">
        <v>46</v>
      </c>
      <c r="I10" s="50" t="s">
        <v>47</v>
      </c>
      <c r="J10" s="47" t="s">
        <v>48</v>
      </c>
      <c r="K10" s="47" t="s">
        <v>49</v>
      </c>
      <c r="L10" s="47" t="s">
        <v>50</v>
      </c>
      <c r="M10" s="50"/>
      <c r="N10" s="50" t="s">
        <v>51</v>
      </c>
      <c r="O10" s="50"/>
      <c r="P10" s="50" t="s">
        <v>52</v>
      </c>
      <c r="Q10" s="50" t="s">
        <v>53</v>
      </c>
      <c r="R10" s="50" t="s">
        <v>54</v>
      </c>
      <c r="S10" s="50" t="s">
        <v>55</v>
      </c>
      <c r="T10" s="50" t="s">
        <v>56</v>
      </c>
      <c r="U10" s="50" t="s">
        <v>57</v>
      </c>
      <c r="V10" s="50" t="s">
        <v>58</v>
      </c>
      <c r="W10" s="50" t="s">
        <v>59</v>
      </c>
      <c r="X10" s="50" t="s">
        <v>60</v>
      </c>
      <c r="Y10" s="50" t="s">
        <v>61</v>
      </c>
      <c r="Z10" s="50" t="s">
        <v>62</v>
      </c>
      <c r="AA10" s="50" t="s">
        <v>63</v>
      </c>
      <c r="AB10" s="50" t="s">
        <v>64</v>
      </c>
      <c r="AC10" s="48" t="s">
        <v>10</v>
      </c>
    </row>
    <row r="11" spans="1:29">
      <c r="A11" s="52"/>
      <c r="B11" s="52"/>
      <c r="C11" s="52"/>
      <c r="D11" s="52"/>
      <c r="E11" s="52"/>
      <c r="F11" s="53"/>
      <c r="G11" s="52"/>
      <c r="H11" s="52"/>
      <c r="I11" s="54"/>
      <c r="J11" s="52"/>
      <c r="K11" s="52"/>
      <c r="L11" s="55"/>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sheetPr codeName="Sheet8"/>
  <dimension ref="A2:E25"/>
  <sheetViews>
    <sheetView topLeftCell="A7" workbookViewId="0">
      <selection activeCell="C26" sqref="C26"/>
    </sheetView>
  </sheetViews>
  <sheetFormatPr defaultRowHeight="12.75"/>
  <cols>
    <col min="2" max="2" width="14.28515625" customWidth="1"/>
    <col min="3" max="3" width="24.140625" customWidth="1"/>
    <col min="4" max="4" width="43.140625" customWidth="1"/>
  </cols>
  <sheetData>
    <row r="2" spans="1:4" ht="15.75" thickBot="1">
      <c r="A2" t="s">
        <v>195</v>
      </c>
      <c r="B2" s="88"/>
    </row>
    <row r="3" spans="1:4" ht="15.75" thickBot="1">
      <c r="B3" s="89" t="s">
        <v>188</v>
      </c>
      <c r="C3" s="90" t="s">
        <v>189</v>
      </c>
      <c r="D3" s="90"/>
    </row>
    <row r="4" spans="1:4" ht="15.75" thickBot="1">
      <c r="B4" s="91">
        <f>C4/$C$7</f>
        <v>0.19299211479718689</v>
      </c>
      <c r="C4" s="93">
        <v>10867</v>
      </c>
      <c r="D4" s="92" t="s">
        <v>190</v>
      </c>
    </row>
    <row r="5" spans="1:4" ht="15.75" thickBot="1">
      <c r="B5" s="91">
        <f t="shared" ref="B5:B6" si="0">C5/$C$7</f>
        <v>0.76784826312424526</v>
      </c>
      <c r="C5" s="93">
        <v>43236</v>
      </c>
      <c r="D5" s="92" t="s">
        <v>191</v>
      </c>
    </row>
    <row r="6" spans="1:4" ht="15.75" thickBot="1">
      <c r="B6" s="91">
        <f t="shared" si="0"/>
        <v>3.9159622078567879E-2</v>
      </c>
      <c r="C6" s="93">
        <v>2205</v>
      </c>
      <c r="D6" s="92" t="s">
        <v>192</v>
      </c>
    </row>
    <row r="7" spans="1:4" ht="15.75" thickBot="1">
      <c r="B7" s="91">
        <f>SUM(B4:B6)</f>
        <v>1</v>
      </c>
      <c r="C7" s="93">
        <f>SUM(C4:C6)</f>
        <v>56308</v>
      </c>
      <c r="D7" s="92" t="s">
        <v>120</v>
      </c>
    </row>
    <row r="8" spans="1:4" ht="15">
      <c r="B8" s="88" t="s">
        <v>193</v>
      </c>
    </row>
    <row r="9" spans="1:4" ht="15">
      <c r="B9" s="88" t="s">
        <v>194</v>
      </c>
    </row>
    <row r="18" spans="2:5">
      <c r="B18" t="s">
        <v>316</v>
      </c>
      <c r="D18">
        <v>400</v>
      </c>
      <c r="E18" t="s">
        <v>317</v>
      </c>
    </row>
    <row r="19" spans="2:5">
      <c r="D19" t="s">
        <v>318</v>
      </c>
    </row>
    <row r="20" spans="2:5">
      <c r="B20" s="190">
        <v>2010</v>
      </c>
      <c r="C20" s="188">
        <v>99605.336999999985</v>
      </c>
      <c r="D20" s="192">
        <f>C20/$D$18</f>
        <v>249.01334249999996</v>
      </c>
    </row>
    <row r="21" spans="2:5">
      <c r="B21" s="191">
        <v>2011</v>
      </c>
      <c r="C21" s="189">
        <v>2452591.6140000001</v>
      </c>
      <c r="D21" s="192">
        <f>C21/$D$18</f>
        <v>6131.4790350000003</v>
      </c>
    </row>
    <row r="22" spans="2:5">
      <c r="B22" s="190">
        <v>2012</v>
      </c>
      <c r="C22" s="188">
        <v>3310040.8</v>
      </c>
      <c r="D22" s="192">
        <f>C22/$D$18</f>
        <v>8275.101999999999</v>
      </c>
    </row>
    <row r="23" spans="2:5">
      <c r="D23" s="193">
        <f>SUM(D20:D22)</f>
        <v>14655.5943775</v>
      </c>
    </row>
    <row r="25" spans="2:5">
      <c r="C25" t="s">
        <v>325</v>
      </c>
      <c r="D25" s="208">
        <f>D23/C7</f>
        <v>0.26027552705654611</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sheetPr codeName="Sheet2"/>
  <dimension ref="B2:I6"/>
  <sheetViews>
    <sheetView workbookViewId="0">
      <selection activeCell="C7" sqref="C7"/>
    </sheetView>
  </sheetViews>
  <sheetFormatPr defaultRowHeight="12.75"/>
  <cols>
    <col min="3" max="3" width="61.5703125" customWidth="1"/>
    <col min="4" max="4" width="16.140625" customWidth="1"/>
    <col min="6" max="6" width="40.28515625" customWidth="1"/>
    <col min="7" max="7" width="5.42578125" customWidth="1"/>
    <col min="8" max="8" width="3.7109375" customWidth="1"/>
    <col min="9" max="9" width="9.140625" hidden="1" customWidth="1"/>
  </cols>
  <sheetData>
    <row r="2" spans="2:6">
      <c r="B2" s="58" t="s">
        <v>0</v>
      </c>
      <c r="C2" s="58" t="s">
        <v>66</v>
      </c>
      <c r="D2" s="58" t="s">
        <v>67</v>
      </c>
      <c r="E2" s="58" t="s">
        <v>68</v>
      </c>
      <c r="F2" s="58" t="s">
        <v>69</v>
      </c>
    </row>
    <row r="3" spans="2:6" s="1" customFormat="1" ht="16.5" customHeight="1">
      <c r="B3" s="59">
        <f>ROW()-2</f>
        <v>1</v>
      </c>
      <c r="C3" s="56" t="s">
        <v>128</v>
      </c>
      <c r="D3" s="57"/>
      <c r="E3" s="57" t="s">
        <v>182</v>
      </c>
      <c r="F3" s="46"/>
    </row>
    <row r="4" spans="2:6">
      <c r="B4" s="59">
        <f t="shared" ref="B4:B6" si="0">ROW()-2</f>
        <v>2</v>
      </c>
      <c r="C4" t="s">
        <v>122</v>
      </c>
      <c r="E4" t="s">
        <v>183</v>
      </c>
    </row>
    <row r="5" spans="2:6">
      <c r="B5" s="59">
        <f t="shared" si="0"/>
        <v>3</v>
      </c>
      <c r="C5" t="s">
        <v>184</v>
      </c>
      <c r="E5" t="s">
        <v>183</v>
      </c>
    </row>
    <row r="6" spans="2:6">
      <c r="B6" s="59">
        <f t="shared" si="0"/>
        <v>4</v>
      </c>
      <c r="C6" t="s">
        <v>198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7"/>
  <dimension ref="A1:AC64"/>
  <sheetViews>
    <sheetView workbookViewId="0">
      <selection activeCell="C62" sqref="C62"/>
    </sheetView>
  </sheetViews>
  <sheetFormatPr defaultRowHeight="12.75"/>
  <cols>
    <col min="1" max="1" width="48.28515625" style="106" customWidth="1"/>
    <col min="2" max="3" width="10.42578125" style="117" customWidth="1"/>
    <col min="4" max="4" width="51.85546875" style="106" customWidth="1"/>
    <col min="5" max="5" width="38.42578125" style="118" customWidth="1"/>
    <col min="6" max="6" width="18.5703125" style="25" customWidth="1"/>
    <col min="7" max="7" width="22.28515625" style="25" customWidth="1"/>
    <col min="8" max="8" width="9.140625" style="25"/>
    <col min="9" max="9" width="23.7109375" style="25" customWidth="1"/>
    <col min="10" max="10" width="18.7109375" style="25" customWidth="1"/>
    <col min="11" max="17" width="9.140625" style="25"/>
    <col min="18" max="18" width="9.7109375" style="25" customWidth="1"/>
    <col min="19" max="25" width="9.140625" style="25"/>
    <col min="26" max="26" width="10" style="25" customWidth="1"/>
    <col min="27" max="16384" width="9.140625" style="25"/>
  </cols>
  <sheetData>
    <row r="1" spans="1:10">
      <c r="B1" s="107" t="s">
        <v>234</v>
      </c>
      <c r="C1" s="107" t="s">
        <v>235</v>
      </c>
      <c r="D1" s="108" t="s">
        <v>236</v>
      </c>
      <c r="E1" s="109" t="s">
        <v>237</v>
      </c>
    </row>
    <row r="2" spans="1:10">
      <c r="A2" s="110" t="s">
        <v>238</v>
      </c>
      <c r="B2" s="111"/>
      <c r="C2" s="111"/>
      <c r="D2" s="110"/>
      <c r="E2" s="112"/>
      <c r="F2" s="113"/>
      <c r="G2" s="113"/>
      <c r="H2" s="113"/>
      <c r="I2" s="113"/>
      <c r="J2" s="113"/>
    </row>
    <row r="3" spans="1:10" ht="63.75">
      <c r="A3" s="114" t="s">
        <v>239</v>
      </c>
      <c r="B3" s="115">
        <v>1.1811764705882355</v>
      </c>
      <c r="C3" s="116">
        <f>[3]FlowRate!C2</f>
        <v>1.3325624791290998</v>
      </c>
      <c r="D3" s="107" t="s">
        <v>240</v>
      </c>
      <c r="E3" s="107" t="s">
        <v>241</v>
      </c>
    </row>
    <row r="4" spans="1:10">
      <c r="D4" s="118"/>
    </row>
    <row r="5" spans="1:10">
      <c r="A5" s="110" t="s">
        <v>242</v>
      </c>
      <c r="B5" s="111"/>
      <c r="C5" s="111"/>
      <c r="D5" s="112"/>
      <c r="E5" s="112"/>
      <c r="F5" s="113"/>
      <c r="G5" s="113"/>
      <c r="H5" s="113"/>
      <c r="I5" s="113"/>
      <c r="J5" s="113"/>
    </row>
    <row r="6" spans="1:10">
      <c r="A6" s="119" t="s">
        <v>243</v>
      </c>
      <c r="B6" s="120">
        <v>0.65</v>
      </c>
      <c r="C6" s="121"/>
      <c r="D6" s="122"/>
      <c r="E6" s="122"/>
      <c r="F6" s="123"/>
      <c r="G6" s="123"/>
      <c r="H6" s="123"/>
      <c r="I6" s="123"/>
      <c r="J6" s="123"/>
    </row>
    <row r="7" spans="1:10" ht="25.5">
      <c r="A7" s="124" t="str">
        <f>[3]FlowRate!C28</f>
        <v>0.81_to_1.00_gpm</v>
      </c>
      <c r="B7" s="125"/>
      <c r="C7" s="116">
        <f>[3]FlowRate!H28</f>
        <v>0.92083333333333339</v>
      </c>
      <c r="D7" s="310" t="s">
        <v>244</v>
      </c>
      <c r="E7" s="107" t="s">
        <v>245</v>
      </c>
    </row>
    <row r="8" spans="1:10">
      <c r="A8" s="124" t="str">
        <f>[3]FlowRate!C29</f>
        <v>0.61_to_0.80_gpm</v>
      </c>
      <c r="B8" s="125"/>
      <c r="C8" s="116">
        <f>[3]FlowRate!H29</f>
        <v>0.66333333333333333</v>
      </c>
      <c r="D8" s="311"/>
      <c r="E8" s="107"/>
    </row>
    <row r="9" spans="1:10">
      <c r="D9" s="118"/>
    </row>
    <row r="10" spans="1:10">
      <c r="A10" s="110" t="s">
        <v>246</v>
      </c>
      <c r="B10" s="111"/>
      <c r="C10" s="111"/>
      <c r="D10" s="112"/>
      <c r="E10" s="112"/>
      <c r="F10" s="113"/>
      <c r="G10" s="113"/>
      <c r="H10" s="113"/>
      <c r="I10" s="113"/>
      <c r="J10" s="113"/>
    </row>
    <row r="11" spans="1:10" ht="76.5">
      <c r="A11" s="126" t="s">
        <v>247</v>
      </c>
      <c r="B11" s="115">
        <v>0.44060562979436046</v>
      </c>
      <c r="C11" s="116">
        <f>[3]Hours!I29</f>
        <v>0.63400206562222794</v>
      </c>
      <c r="D11" s="107" t="s">
        <v>248</v>
      </c>
      <c r="E11" s="107" t="s">
        <v>249</v>
      </c>
    </row>
    <row r="12" spans="1:10" ht="51">
      <c r="A12" s="126" t="s">
        <v>250</v>
      </c>
      <c r="B12" s="125">
        <v>350</v>
      </c>
      <c r="C12" s="125">
        <v>365.25</v>
      </c>
      <c r="D12" s="127"/>
      <c r="E12" s="107" t="s">
        <v>251</v>
      </c>
    </row>
    <row r="13" spans="1:10">
      <c r="A13" s="128"/>
      <c r="B13" s="129"/>
      <c r="C13" s="129"/>
      <c r="D13" s="118"/>
      <c r="E13" s="130"/>
    </row>
    <row r="14" spans="1:10">
      <c r="A14" s="110" t="s">
        <v>252</v>
      </c>
      <c r="B14" s="111"/>
      <c r="C14" s="111"/>
      <c r="D14" s="112"/>
      <c r="E14" s="112"/>
      <c r="F14" s="113"/>
      <c r="G14" s="113"/>
      <c r="H14" s="113"/>
      <c r="I14" s="113"/>
      <c r="J14" s="113"/>
    </row>
    <row r="15" spans="1:10" ht="25.5">
      <c r="A15" s="126" t="s">
        <v>253</v>
      </c>
      <c r="B15" s="131">
        <v>93.828031275450471</v>
      </c>
      <c r="C15" s="132">
        <f>[3]WaterTemp!P46</f>
        <v>93.53</v>
      </c>
      <c r="D15" s="114" t="s">
        <v>254</v>
      </c>
      <c r="E15" s="114" t="s">
        <v>255</v>
      </c>
    </row>
    <row r="16" spans="1:10">
      <c r="A16" s="126" t="s">
        <v>256</v>
      </c>
      <c r="B16" s="133">
        <v>58</v>
      </c>
      <c r="C16" s="132">
        <f>[3]WaterTemp!A3</f>
        <v>57.263157894736857</v>
      </c>
      <c r="D16" s="114" t="s">
        <v>257</v>
      </c>
      <c r="E16" s="107" t="s">
        <v>258</v>
      </c>
    </row>
    <row r="17" spans="1:10">
      <c r="D17" s="118"/>
    </row>
    <row r="18" spans="1:10">
      <c r="A18" s="110" t="s">
        <v>259</v>
      </c>
      <c r="B18" s="111"/>
      <c r="C18" s="111"/>
      <c r="D18" s="112"/>
      <c r="E18" s="112"/>
      <c r="F18" s="113"/>
      <c r="G18" s="113"/>
      <c r="H18" s="113"/>
      <c r="I18" s="113"/>
      <c r="J18" s="113"/>
    </row>
    <row r="19" spans="1:10" ht="25.5">
      <c r="A19" s="126" t="s">
        <v>260</v>
      </c>
      <c r="B19" s="115">
        <v>3.5883513749648479</v>
      </c>
      <c r="C19" s="115">
        <f>[3]Water!D21</f>
        <v>5.29</v>
      </c>
      <c r="D19" s="114" t="s">
        <v>261</v>
      </c>
      <c r="E19" s="114" t="s">
        <v>262</v>
      </c>
    </row>
    <row r="20" spans="1:10">
      <c r="A20" s="126" t="s">
        <v>263</v>
      </c>
      <c r="B20" s="134">
        <v>10.031681072487615</v>
      </c>
      <c r="C20" s="135">
        <f>[3]Water!D24</f>
        <v>12.532652487280602</v>
      </c>
      <c r="D20" s="114" t="s">
        <v>264</v>
      </c>
      <c r="E20" s="114" t="s">
        <v>262</v>
      </c>
    </row>
    <row r="21" spans="1:10">
      <c r="D21" s="118"/>
    </row>
    <row r="22" spans="1:10">
      <c r="A22" s="110" t="s">
        <v>265</v>
      </c>
      <c r="B22" s="111"/>
      <c r="C22" s="111"/>
      <c r="D22" s="112"/>
      <c r="E22" s="112"/>
      <c r="F22" s="113"/>
      <c r="G22" s="113"/>
      <c r="H22" s="113"/>
      <c r="I22" s="113"/>
      <c r="J22" s="113"/>
    </row>
    <row r="23" spans="1:10" ht="63.75">
      <c r="A23" s="119" t="s">
        <v>117</v>
      </c>
      <c r="B23" s="136">
        <v>1</v>
      </c>
      <c r="C23" s="136">
        <v>0.98</v>
      </c>
      <c r="D23" s="107" t="s">
        <v>266</v>
      </c>
      <c r="E23" s="107" t="s">
        <v>267</v>
      </c>
      <c r="F23" s="137"/>
      <c r="G23" s="137"/>
      <c r="H23" s="137"/>
      <c r="I23" s="137"/>
      <c r="J23" s="137"/>
    </row>
    <row r="24" spans="1:10" ht="25.5">
      <c r="A24" s="119" t="s">
        <v>118</v>
      </c>
      <c r="B24" s="136" t="s">
        <v>268</v>
      </c>
      <c r="C24" s="136">
        <v>0.75</v>
      </c>
      <c r="D24" s="107" t="s">
        <v>269</v>
      </c>
      <c r="E24" s="107" t="s">
        <v>270</v>
      </c>
      <c r="F24" s="137"/>
      <c r="G24" s="137"/>
      <c r="H24" s="137"/>
      <c r="I24" s="137"/>
      <c r="J24" s="137"/>
    </row>
    <row r="25" spans="1:10">
      <c r="A25" s="138"/>
      <c r="B25" s="139"/>
      <c r="C25" s="139"/>
      <c r="D25" s="122"/>
      <c r="E25" s="122"/>
      <c r="F25" s="123"/>
      <c r="G25" s="123"/>
      <c r="H25" s="123"/>
      <c r="I25" s="123"/>
      <c r="J25" s="123"/>
    </row>
    <row r="26" spans="1:10">
      <c r="A26" s="110" t="s">
        <v>271</v>
      </c>
      <c r="B26" s="111"/>
      <c r="C26" s="111"/>
      <c r="D26" s="112"/>
      <c r="E26" s="112"/>
      <c r="F26" s="113"/>
      <c r="G26" s="113"/>
      <c r="H26" s="113"/>
      <c r="I26" s="113"/>
      <c r="J26" s="113"/>
    </row>
    <row r="27" spans="1:10">
      <c r="A27" s="119" t="s">
        <v>272</v>
      </c>
      <c r="B27" s="136"/>
      <c r="C27" s="136">
        <f>[3]Water!B38</f>
        <v>2.4438952572399999E-3</v>
      </c>
      <c r="D27" s="122"/>
      <c r="E27" s="122"/>
      <c r="F27" s="123"/>
      <c r="G27" s="123"/>
      <c r="H27" s="123"/>
      <c r="I27" s="123"/>
      <c r="J27" s="123"/>
    </row>
    <row r="28" spans="1:10">
      <c r="A28" s="119" t="s">
        <v>273</v>
      </c>
      <c r="B28" s="136"/>
      <c r="C28" s="136">
        <f>[3]Water!B39</f>
        <v>8.332460879559779</v>
      </c>
      <c r="D28" s="61"/>
      <c r="E28" s="61"/>
      <c r="F28" s="60"/>
      <c r="G28" s="60"/>
      <c r="H28" s="60"/>
      <c r="I28" s="60"/>
      <c r="J28" s="60"/>
    </row>
    <row r="29" spans="1:10">
      <c r="A29" s="119" t="s">
        <v>274</v>
      </c>
      <c r="B29" s="136"/>
      <c r="C29" s="136">
        <f>[3]Water!B40</f>
        <v>8.3409069815688021E-5</v>
      </c>
      <c r="D29" s="61"/>
      <c r="E29" s="61"/>
      <c r="F29" s="60"/>
      <c r="G29" s="60"/>
      <c r="H29" s="60"/>
      <c r="I29" s="60"/>
      <c r="J29" s="60"/>
    </row>
    <row r="30" spans="1:10">
      <c r="D30" s="118"/>
    </row>
    <row r="31" spans="1:10">
      <c r="A31" s="110" t="s">
        <v>275</v>
      </c>
      <c r="B31" s="111"/>
      <c r="C31" s="111"/>
      <c r="D31" s="112"/>
      <c r="E31" s="112"/>
      <c r="F31" s="113"/>
      <c r="G31" s="113"/>
      <c r="H31" s="113"/>
      <c r="I31" s="113"/>
      <c r="J31" s="113"/>
    </row>
    <row r="32" spans="1:10" ht="51">
      <c r="A32" s="140" t="s">
        <v>276</v>
      </c>
      <c r="B32" s="141">
        <v>4</v>
      </c>
      <c r="C32" s="125">
        <v>4</v>
      </c>
      <c r="D32" s="114" t="s">
        <v>277</v>
      </c>
    </row>
    <row r="33" spans="1:10">
      <c r="A33" s="142"/>
      <c r="B33" s="143"/>
      <c r="D33" s="118"/>
    </row>
    <row r="34" spans="1:10">
      <c r="A34" s="110" t="s">
        <v>278</v>
      </c>
      <c r="B34" s="111"/>
      <c r="C34" s="111"/>
      <c r="D34" s="112"/>
      <c r="E34" s="112"/>
      <c r="F34" s="113"/>
      <c r="G34" s="113"/>
      <c r="H34" s="113"/>
      <c r="I34" s="113"/>
      <c r="J34" s="113"/>
    </row>
    <row r="35" spans="1:10">
      <c r="A35" s="126" t="s">
        <v>279</v>
      </c>
      <c r="B35" s="144">
        <v>130</v>
      </c>
      <c r="C35" s="135">
        <f>[3]Cost!B15</f>
        <v>108.76198014004956</v>
      </c>
      <c r="D35" s="114" t="s">
        <v>280</v>
      </c>
      <c r="E35" s="107" t="s">
        <v>258</v>
      </c>
    </row>
    <row r="36" spans="1:10" ht="38.25">
      <c r="A36" s="126" t="s">
        <v>281</v>
      </c>
      <c r="B36" s="144"/>
      <c r="C36" s="135">
        <f>[3]Cost!B21</f>
        <v>144.63556274507238</v>
      </c>
      <c r="D36" s="114" t="s">
        <v>282</v>
      </c>
      <c r="E36" s="114"/>
    </row>
    <row r="38" spans="1:10">
      <c r="A38" s="145" t="s">
        <v>283</v>
      </c>
      <c r="B38" s="146"/>
      <c r="C38" s="146"/>
      <c r="D38" s="145"/>
      <c r="E38" s="147"/>
      <c r="F38" s="148"/>
      <c r="G38" s="148"/>
      <c r="H38" s="148"/>
      <c r="I38" s="148"/>
      <c r="J38" s="148"/>
    </row>
    <row r="40" spans="1:10">
      <c r="A40" s="126" t="s">
        <v>284</v>
      </c>
      <c r="B40" s="149">
        <v>447.5357666015625</v>
      </c>
      <c r="C40" s="149"/>
    </row>
    <row r="41" spans="1:10">
      <c r="A41" s="124" t="str">
        <f>A7</f>
        <v>0.81_to_1.00_gpm</v>
      </c>
      <c r="B41" s="125"/>
      <c r="C41" s="149">
        <f>X53</f>
        <v>517.38044912522446</v>
      </c>
    </row>
    <row r="42" spans="1:10">
      <c r="A42" s="124" t="str">
        <f>A8</f>
        <v>0.61_to_0.80_gpm</v>
      </c>
      <c r="B42" s="125"/>
      <c r="C42" s="149">
        <f>X54</f>
        <v>840.95595260884306</v>
      </c>
    </row>
    <row r="44" spans="1:10">
      <c r="A44" s="145" t="s">
        <v>285</v>
      </c>
      <c r="B44" s="146"/>
      <c r="C44" s="146"/>
      <c r="D44" s="145"/>
      <c r="E44" s="147"/>
      <c r="F44" s="148"/>
      <c r="G44" s="148"/>
      <c r="H44" s="148"/>
      <c r="I44" s="148"/>
      <c r="J44" s="148"/>
    </row>
    <row r="45" spans="1:10" ht="51">
      <c r="B45" s="107" t="s">
        <v>234</v>
      </c>
      <c r="C45" s="107" t="s">
        <v>286</v>
      </c>
      <c r="D45" s="107" t="s">
        <v>287</v>
      </c>
    </row>
    <row r="46" spans="1:10" s="60" customFormat="1">
      <c r="A46" s="150" t="str">
        <f>A40</f>
        <v>efficient case = 0.65 gpm</v>
      </c>
      <c r="B46" s="151">
        <v>2.5264482515234246</v>
      </c>
      <c r="C46" s="151"/>
      <c r="D46" s="152"/>
      <c r="E46" s="122"/>
      <c r="F46" s="123"/>
      <c r="G46" s="123"/>
      <c r="H46" s="123"/>
      <c r="I46" s="123"/>
      <c r="J46" s="123"/>
    </row>
    <row r="47" spans="1:10" s="60" customFormat="1">
      <c r="A47" s="150" t="str">
        <f>A41</f>
        <v>0.81_to_1.00_gpm</v>
      </c>
      <c r="B47" s="151"/>
      <c r="C47" s="151" t="e">
        <f ca="1">AC53</f>
        <v>#REF!</v>
      </c>
      <c r="D47" s="153" t="e">
        <f ca="1">AC57</f>
        <v>#REF!</v>
      </c>
      <c r="E47" s="122"/>
      <c r="F47" s="123"/>
      <c r="G47" s="123"/>
      <c r="H47" s="123"/>
      <c r="I47" s="123"/>
      <c r="J47" s="123"/>
    </row>
    <row r="48" spans="1:10" s="60" customFormat="1">
      <c r="A48" s="150" t="str">
        <f>A42</f>
        <v>0.61_to_0.80_gpm</v>
      </c>
      <c r="B48" s="151"/>
      <c r="C48" s="151" t="e">
        <f ca="1">AC54</f>
        <v>#REF!</v>
      </c>
      <c r="D48" s="153" t="e">
        <f ca="1">AC58</f>
        <v>#REF!</v>
      </c>
      <c r="E48" s="122"/>
      <c r="F48" s="123"/>
      <c r="G48" s="123"/>
      <c r="H48" s="123"/>
      <c r="I48" s="123"/>
      <c r="J48" s="123"/>
    </row>
    <row r="49" spans="1:29" s="60" customFormat="1">
      <c r="A49" s="138"/>
      <c r="B49" s="139"/>
      <c r="C49" s="139"/>
      <c r="D49" s="138"/>
      <c r="E49" s="122"/>
      <c r="F49" s="123"/>
      <c r="G49" s="123"/>
      <c r="H49" s="123"/>
      <c r="I49" s="123"/>
      <c r="J49" s="123"/>
    </row>
    <row r="50" spans="1:29" ht="15">
      <c r="F50" s="154"/>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row>
    <row r="51" spans="1:29" ht="45" customHeight="1">
      <c r="D51" s="307" t="s">
        <v>22</v>
      </c>
      <c r="E51" s="307" t="s">
        <v>288</v>
      </c>
      <c r="F51" s="307" t="s">
        <v>72</v>
      </c>
      <c r="G51" s="307" t="s">
        <v>289</v>
      </c>
      <c r="H51" s="307" t="s">
        <v>290</v>
      </c>
      <c r="I51" s="307" t="s">
        <v>291</v>
      </c>
      <c r="J51" s="308" t="s">
        <v>292</v>
      </c>
      <c r="K51" s="308"/>
      <c r="L51" s="308" t="s">
        <v>293</v>
      </c>
      <c r="M51" s="308"/>
      <c r="N51" s="307" t="s">
        <v>294</v>
      </c>
      <c r="O51" s="307" t="s">
        <v>295</v>
      </c>
      <c r="P51" s="307" t="s">
        <v>296</v>
      </c>
      <c r="Q51" s="308" t="s">
        <v>292</v>
      </c>
      <c r="R51" s="308"/>
      <c r="S51" s="308"/>
      <c r="T51" s="308" t="s">
        <v>293</v>
      </c>
      <c r="U51" s="308"/>
      <c r="V51" s="308"/>
      <c r="W51" s="308" t="s">
        <v>119</v>
      </c>
      <c r="X51" s="308"/>
      <c r="Y51" s="308"/>
      <c r="Z51" s="156" t="s">
        <v>297</v>
      </c>
      <c r="AA51" s="309" t="s">
        <v>298</v>
      </c>
      <c r="AB51" s="309" t="s">
        <v>299</v>
      </c>
      <c r="AC51" s="306" t="s">
        <v>300</v>
      </c>
    </row>
    <row r="52" spans="1:29" ht="45">
      <c r="D52" s="307"/>
      <c r="E52" s="307"/>
      <c r="F52" s="307"/>
      <c r="G52" s="307"/>
      <c r="H52" s="307"/>
      <c r="I52" s="307"/>
      <c r="J52" s="157" t="s">
        <v>301</v>
      </c>
      <c r="K52" s="157" t="s">
        <v>302</v>
      </c>
      <c r="L52" s="157" t="s">
        <v>301</v>
      </c>
      <c r="M52" s="157" t="s">
        <v>302</v>
      </c>
      <c r="N52" s="307"/>
      <c r="O52" s="307"/>
      <c r="P52" s="307"/>
      <c r="Q52" s="157" t="s">
        <v>303</v>
      </c>
      <c r="R52" s="157" t="s">
        <v>304</v>
      </c>
      <c r="S52" s="157" t="s">
        <v>305</v>
      </c>
      <c r="T52" s="157" t="s">
        <v>303</v>
      </c>
      <c r="U52" s="157" t="s">
        <v>304</v>
      </c>
      <c r="V52" s="157" t="s">
        <v>305</v>
      </c>
      <c r="W52" s="157" t="s">
        <v>303</v>
      </c>
      <c r="X52" s="157" t="s">
        <v>304</v>
      </c>
      <c r="Y52" s="157" t="s">
        <v>305</v>
      </c>
      <c r="Z52" s="157" t="s">
        <v>306</v>
      </c>
      <c r="AA52" s="309"/>
      <c r="AB52" s="309"/>
      <c r="AC52" s="306" t="s">
        <v>300</v>
      </c>
    </row>
    <row r="53" spans="1:29" ht="15">
      <c r="D53" s="158" t="str">
        <f>G53&amp;"_"&amp;H53&amp;"_"&amp;I53</f>
        <v>0.81_to_1.00_gpm_Electric_No license requirement</v>
      </c>
      <c r="E53" s="159" t="s">
        <v>307</v>
      </c>
      <c r="F53" s="158" t="s">
        <v>308</v>
      </c>
      <c r="G53" s="158" t="str">
        <f>A7</f>
        <v>0.81_to_1.00_gpm</v>
      </c>
      <c r="H53" s="158" t="s">
        <v>117</v>
      </c>
      <c r="I53" s="158" t="s">
        <v>309</v>
      </c>
      <c r="J53" s="158">
        <f>$C$3</f>
        <v>1.3325624791290998</v>
      </c>
      <c r="K53" s="159">
        <f>$C$11</f>
        <v>0.63400206562222794</v>
      </c>
      <c r="L53" s="158">
        <f>INDEX($C$7:$C$8,MATCH(G53,$A$7:$A$8,0),1)</f>
        <v>0.92083333333333339</v>
      </c>
      <c r="M53" s="159">
        <f>K53</f>
        <v>0.63400206562222794</v>
      </c>
      <c r="N53" s="160">
        <f>$C$16</f>
        <v>57.263157894736857</v>
      </c>
      <c r="O53" s="161">
        <f>$C$15</f>
        <v>93.53</v>
      </c>
      <c r="P53" s="162">
        <f>O53-N53</f>
        <v>36.266842105263144</v>
      </c>
      <c r="Q53" s="163">
        <f>J53*K53*60*$C$12</f>
        <v>18514.829989478803</v>
      </c>
      <c r="R53" s="164">
        <f>IF(H53="Electric",Q53*$P53*$C$27/$C$23,0)</f>
        <v>1674.5032043012718</v>
      </c>
      <c r="S53" s="164">
        <f>IF(H53="Gas",Q53*P53*$C$29/$C$24,0)</f>
        <v>0</v>
      </c>
      <c r="T53" s="164">
        <f>L53*M53*60*$C$12</f>
        <v>12794.201309385662</v>
      </c>
      <c r="U53" s="164">
        <f>IF(H53="Electric",T53*$P53*$C$27/$C$23,0)</f>
        <v>1157.1227551760473</v>
      </c>
      <c r="V53" s="164">
        <f>IF(H53="Gas",T53*P53*$C$29/$C$24,0)</f>
        <v>0</v>
      </c>
      <c r="W53" s="164">
        <f>Q53-T53</f>
        <v>5720.6286800931412</v>
      </c>
      <c r="X53" s="163">
        <f>R53-U53</f>
        <v>517.38044912522446</v>
      </c>
      <c r="Y53" s="163">
        <f>S53-V53</f>
        <v>0</v>
      </c>
      <c r="Z53" s="164">
        <f>(W53/1000)*$C$19</f>
        <v>30.262125717692719</v>
      </c>
      <c r="AA53" s="165">
        <f>(W53/1000)*$C$20</f>
        <v>71.694651256378052</v>
      </c>
      <c r="AB53" s="166">
        <f>$C$35</f>
        <v>108.76198014004956</v>
      </c>
      <c r="AC53" s="167" t="e">
        <f t="shared" ref="AC53:AC60" ca="1" si="0">VLOOKUP(D53,INDIRECT(OutputRange),82,FALSE)</f>
        <v>#REF!</v>
      </c>
    </row>
    <row r="54" spans="1:29" ht="15">
      <c r="D54" s="158" t="str">
        <f t="shared" ref="D54:D64" si="1">G54&amp;"_"&amp;H54&amp;"_"&amp;I54</f>
        <v>0.61_to_0.80_gpm_Electric_No license requirement</v>
      </c>
      <c r="E54" s="159" t="s">
        <v>307</v>
      </c>
      <c r="F54" s="158" t="s">
        <v>308</v>
      </c>
      <c r="G54" s="158" t="str">
        <f>A8</f>
        <v>0.61_to_0.80_gpm</v>
      </c>
      <c r="H54" s="158" t="s">
        <v>117</v>
      </c>
      <c r="I54" s="158" t="s">
        <v>309</v>
      </c>
      <c r="J54" s="158">
        <f>$C$3</f>
        <v>1.3325624791290998</v>
      </c>
      <c r="K54" s="159">
        <f>$C$11</f>
        <v>0.63400206562222794</v>
      </c>
      <c r="L54" s="158">
        <f>INDEX($C$7:$C$8,MATCH(G54,$A$7:$A$8,0),1)</f>
        <v>0.66333333333333333</v>
      </c>
      <c r="M54" s="159">
        <f>K54</f>
        <v>0.63400206562222794</v>
      </c>
      <c r="N54" s="160">
        <f>$C$16</f>
        <v>57.263157894736857</v>
      </c>
      <c r="O54" s="161">
        <f>$C$15</f>
        <v>93.53</v>
      </c>
      <c r="P54" s="162">
        <f>O54-N54</f>
        <v>36.266842105263144</v>
      </c>
      <c r="Q54" s="163">
        <f>J54*K54*60*$C$12</f>
        <v>18514.829989478803</v>
      </c>
      <c r="R54" s="164">
        <f>IF(H54="Electric",Q54*$P54*$C$27/$C$23,0)</f>
        <v>1674.5032043012718</v>
      </c>
      <c r="S54" s="164">
        <f>IF(H54="Gas",Q54*P54*$C$29/$C$24,0)</f>
        <v>0</v>
      </c>
      <c r="T54" s="164">
        <f>L54*M54*60*$C$12</f>
        <v>9216.4563278470469</v>
      </c>
      <c r="U54" s="164">
        <f>IF(H54="Electric",T54*$P54*$C$27/$C$23,0)</f>
        <v>833.54725169242874</v>
      </c>
      <c r="V54" s="164">
        <f>IF(H54="Gas",T54*P54*$C$29/$C$24,0)</f>
        <v>0</v>
      </c>
      <c r="W54" s="164">
        <f>Q54-T54</f>
        <v>9298.3736616317565</v>
      </c>
      <c r="X54" s="163">
        <f t="shared" ref="X54:Y56" si="2">R54-U54</f>
        <v>840.95595260884306</v>
      </c>
      <c r="Y54" s="163">
        <f t="shared" si="2"/>
        <v>0</v>
      </c>
      <c r="Z54" s="164">
        <f>(W54/1000)*$C$19</f>
        <v>49.188396670031999</v>
      </c>
      <c r="AA54" s="165">
        <f>(W54/1000)*$C$20</f>
        <v>116.53328579811368</v>
      </c>
      <c r="AB54" s="166">
        <f>$C$35</f>
        <v>108.76198014004956</v>
      </c>
      <c r="AC54" s="167" t="e">
        <f t="shared" ca="1" si="0"/>
        <v>#REF!</v>
      </c>
    </row>
    <row r="55" spans="1:29" ht="15">
      <c r="D55" s="158" t="str">
        <f t="shared" si="1"/>
        <v>0.81_to_1.00_gpm_Gas_No license requirement</v>
      </c>
      <c r="E55" s="159" t="s">
        <v>307</v>
      </c>
      <c r="F55" s="158" t="s">
        <v>308</v>
      </c>
      <c r="G55" s="158" t="str">
        <f>G53</f>
        <v>0.81_to_1.00_gpm</v>
      </c>
      <c r="H55" s="158" t="s">
        <v>118</v>
      </c>
      <c r="I55" s="158" t="s">
        <v>309</v>
      </c>
      <c r="J55" s="158">
        <f>$C$3</f>
        <v>1.3325624791290998</v>
      </c>
      <c r="K55" s="159">
        <f>$C$11</f>
        <v>0.63400206562222794</v>
      </c>
      <c r="L55" s="158">
        <f>INDEX($C$7:$C$8,MATCH(G55,$A$7:$A$8,0),1)</f>
        <v>0.92083333333333339</v>
      </c>
      <c r="M55" s="159">
        <f>K55</f>
        <v>0.63400206562222794</v>
      </c>
      <c r="N55" s="160">
        <f>$C$16</f>
        <v>57.263157894736857</v>
      </c>
      <c r="O55" s="161">
        <f>$C$15</f>
        <v>93.53</v>
      </c>
      <c r="P55" s="162">
        <f>O55-N55</f>
        <v>36.266842105263144</v>
      </c>
      <c r="Q55" s="163">
        <f>J55*K55*60*$C$12</f>
        <v>18514.829989478803</v>
      </c>
      <c r="R55" s="164">
        <f>IF(H55="Electric",Q55*$P55*$C$27/$C$23,0)</f>
        <v>0</v>
      </c>
      <c r="S55" s="164">
        <f>IF(H55="Gas",Q55*P55*$C$29/$C$24,0)</f>
        <v>74.676075239686227</v>
      </c>
      <c r="T55" s="164">
        <f>L55*M55*60*$C$12</f>
        <v>12794.201309385662</v>
      </c>
      <c r="U55" s="164">
        <f>IF(H55="Electric",T55*$P55*$C$27/$C$23,0)</f>
        <v>0</v>
      </c>
      <c r="V55" s="164">
        <f>IF(H55="Gas",T55*P55*$C$29/$C$24,0)</f>
        <v>51.602998253524397</v>
      </c>
      <c r="W55" s="164">
        <f>Q55-T55</f>
        <v>5720.6286800931412</v>
      </c>
      <c r="X55" s="168">
        <f t="shared" si="2"/>
        <v>0</v>
      </c>
      <c r="Y55" s="168">
        <f t="shared" si="2"/>
        <v>23.07307698616183</v>
      </c>
      <c r="Z55" s="164">
        <f>(W55/1000)*$C$19</f>
        <v>30.262125717692719</v>
      </c>
      <c r="AA55" s="165">
        <f>(W55/1000)*$C$20</f>
        <v>71.694651256378052</v>
      </c>
      <c r="AB55" s="166">
        <f>$C$35</f>
        <v>108.76198014004956</v>
      </c>
      <c r="AC55" s="167" t="e">
        <f t="shared" ca="1" si="0"/>
        <v>#REF!</v>
      </c>
    </row>
    <row r="56" spans="1:29" ht="15">
      <c r="D56" s="158" t="str">
        <f t="shared" si="1"/>
        <v>0.61_to_0.80_gpm_Gas_No license requirement</v>
      </c>
      <c r="E56" s="159" t="s">
        <v>307</v>
      </c>
      <c r="F56" s="158" t="s">
        <v>308</v>
      </c>
      <c r="G56" s="158" t="str">
        <f>G54</f>
        <v>0.61_to_0.80_gpm</v>
      </c>
      <c r="H56" s="158" t="s">
        <v>118</v>
      </c>
      <c r="I56" s="158" t="s">
        <v>309</v>
      </c>
      <c r="J56" s="158">
        <f>$C$3</f>
        <v>1.3325624791290998</v>
      </c>
      <c r="K56" s="159">
        <f>$C$11</f>
        <v>0.63400206562222794</v>
      </c>
      <c r="L56" s="158">
        <f>INDEX($C$7:$C$8,MATCH(G56,$A$7:$A$8,0),1)</f>
        <v>0.66333333333333333</v>
      </c>
      <c r="M56" s="159">
        <f>K56</f>
        <v>0.63400206562222794</v>
      </c>
      <c r="N56" s="160">
        <f>$C$16</f>
        <v>57.263157894736857</v>
      </c>
      <c r="O56" s="161">
        <f>$C$15</f>
        <v>93.53</v>
      </c>
      <c r="P56" s="162">
        <f>O56-N56</f>
        <v>36.266842105263144</v>
      </c>
      <c r="Q56" s="163">
        <f>J56*K56*60*$C$12</f>
        <v>18514.829989478803</v>
      </c>
      <c r="R56" s="164">
        <f>IF(H56="Electric",Q56*$P56*$C$27/$C$23,0)</f>
        <v>0</v>
      </c>
      <c r="S56" s="164">
        <f>IF(H56="Gas",Q56*P56*$C$29/$C$24,0)</f>
        <v>74.676075239686227</v>
      </c>
      <c r="T56" s="164">
        <f>L56*M56*60*$C$12</f>
        <v>9216.4563278470469</v>
      </c>
      <c r="U56" s="164">
        <f>IF(H56="Electric",T56*$P56*$C$27/$C$23,0)</f>
        <v>0</v>
      </c>
      <c r="V56" s="164">
        <f>IF(H56="Gas",T56*P56*$C$29/$C$24,0)</f>
        <v>37.172838560909881</v>
      </c>
      <c r="W56" s="164">
        <f>Q56-T56</f>
        <v>9298.3736616317565</v>
      </c>
      <c r="X56" s="168">
        <f t="shared" si="2"/>
        <v>0</v>
      </c>
      <c r="Y56" s="168">
        <f t="shared" si="2"/>
        <v>37.503236678776346</v>
      </c>
      <c r="Z56" s="164">
        <f>(W56/1000)*$C$19</f>
        <v>49.188396670031999</v>
      </c>
      <c r="AA56" s="165">
        <f>(W56/1000)*$C$20</f>
        <v>116.53328579811368</v>
      </c>
      <c r="AB56" s="166">
        <f>$C$35</f>
        <v>108.76198014004956</v>
      </c>
      <c r="AC56" s="167" t="e">
        <f t="shared" ca="1" si="0"/>
        <v>#REF!</v>
      </c>
    </row>
    <row r="57" spans="1:29" ht="15">
      <c r="D57" s="169" t="str">
        <f t="shared" si="1"/>
        <v>0.81_to_1.00_gpm_Electric_Licensed plumber required</v>
      </c>
      <c r="E57" s="170" t="s">
        <v>307</v>
      </c>
      <c r="F57" s="169" t="s">
        <v>308</v>
      </c>
      <c r="G57" s="169" t="str">
        <f>G53</f>
        <v>0.81_to_1.00_gpm</v>
      </c>
      <c r="H57" s="169" t="str">
        <f>H53</f>
        <v>Electric</v>
      </c>
      <c r="I57" s="169" t="s">
        <v>291</v>
      </c>
      <c r="J57" s="169">
        <f>J53</f>
        <v>1.3325624791290998</v>
      </c>
      <c r="K57" s="170">
        <f t="shared" ref="K57:AA60" si="3">K53</f>
        <v>0.63400206562222794</v>
      </c>
      <c r="L57" s="169">
        <f t="shared" si="3"/>
        <v>0.92083333333333339</v>
      </c>
      <c r="M57" s="170">
        <f t="shared" si="3"/>
        <v>0.63400206562222794</v>
      </c>
      <c r="N57" s="171">
        <f t="shared" si="3"/>
        <v>57.263157894736857</v>
      </c>
      <c r="O57" s="172">
        <f t="shared" si="3"/>
        <v>93.53</v>
      </c>
      <c r="P57" s="173">
        <f t="shared" si="3"/>
        <v>36.266842105263144</v>
      </c>
      <c r="Q57" s="174">
        <f t="shared" si="3"/>
        <v>18514.829989478803</v>
      </c>
      <c r="R57" s="175">
        <f t="shared" si="3"/>
        <v>1674.5032043012718</v>
      </c>
      <c r="S57" s="175">
        <f t="shared" si="3"/>
        <v>0</v>
      </c>
      <c r="T57" s="174">
        <f t="shared" si="3"/>
        <v>12794.201309385662</v>
      </c>
      <c r="U57" s="175">
        <f t="shared" si="3"/>
        <v>1157.1227551760473</v>
      </c>
      <c r="V57" s="175">
        <f t="shared" si="3"/>
        <v>0</v>
      </c>
      <c r="W57" s="175">
        <f t="shared" si="3"/>
        <v>5720.6286800931412</v>
      </c>
      <c r="X57" s="174">
        <f t="shared" si="3"/>
        <v>517.38044912522446</v>
      </c>
      <c r="Y57" s="174">
        <f t="shared" si="3"/>
        <v>0</v>
      </c>
      <c r="Z57" s="175">
        <f t="shared" si="3"/>
        <v>30.262125717692719</v>
      </c>
      <c r="AA57" s="176">
        <f t="shared" si="3"/>
        <v>71.694651256378052</v>
      </c>
      <c r="AB57" s="177">
        <f>$C$36</f>
        <v>144.63556274507238</v>
      </c>
      <c r="AC57" s="178" t="e">
        <f t="shared" ca="1" si="0"/>
        <v>#REF!</v>
      </c>
    </row>
    <row r="58" spans="1:29" ht="15">
      <c r="D58" s="169" t="str">
        <f t="shared" si="1"/>
        <v>0.61_to_0.80_gpm_Electric_Licensed plumber required</v>
      </c>
      <c r="E58" s="170" t="s">
        <v>307</v>
      </c>
      <c r="F58" s="169" t="s">
        <v>308</v>
      </c>
      <c r="G58" s="169" t="str">
        <f t="shared" ref="G58:H60" si="4">G54</f>
        <v>0.61_to_0.80_gpm</v>
      </c>
      <c r="H58" s="169" t="str">
        <f t="shared" si="4"/>
        <v>Electric</v>
      </c>
      <c r="I58" s="169" t="s">
        <v>291</v>
      </c>
      <c r="J58" s="169">
        <f>J54</f>
        <v>1.3325624791290998</v>
      </c>
      <c r="K58" s="170">
        <f t="shared" si="3"/>
        <v>0.63400206562222794</v>
      </c>
      <c r="L58" s="169">
        <f t="shared" si="3"/>
        <v>0.66333333333333333</v>
      </c>
      <c r="M58" s="170">
        <f t="shared" si="3"/>
        <v>0.63400206562222794</v>
      </c>
      <c r="N58" s="171">
        <f t="shared" si="3"/>
        <v>57.263157894736857</v>
      </c>
      <c r="O58" s="172">
        <f t="shared" si="3"/>
        <v>93.53</v>
      </c>
      <c r="P58" s="173">
        <f t="shared" si="3"/>
        <v>36.266842105263144</v>
      </c>
      <c r="Q58" s="174">
        <f t="shared" si="3"/>
        <v>18514.829989478803</v>
      </c>
      <c r="R58" s="175">
        <f t="shared" si="3"/>
        <v>1674.5032043012718</v>
      </c>
      <c r="S58" s="175">
        <f t="shared" si="3"/>
        <v>0</v>
      </c>
      <c r="T58" s="174">
        <f t="shared" si="3"/>
        <v>9216.4563278470469</v>
      </c>
      <c r="U58" s="175">
        <f t="shared" si="3"/>
        <v>833.54725169242874</v>
      </c>
      <c r="V58" s="175">
        <f t="shared" si="3"/>
        <v>0</v>
      </c>
      <c r="W58" s="175">
        <f t="shared" si="3"/>
        <v>9298.3736616317565</v>
      </c>
      <c r="X58" s="174">
        <f t="shared" si="3"/>
        <v>840.95595260884306</v>
      </c>
      <c r="Y58" s="174">
        <f t="shared" si="3"/>
        <v>0</v>
      </c>
      <c r="Z58" s="175">
        <f t="shared" si="3"/>
        <v>49.188396670031999</v>
      </c>
      <c r="AA58" s="176">
        <f t="shared" si="3"/>
        <v>116.53328579811368</v>
      </c>
      <c r="AB58" s="177">
        <f>$C$36</f>
        <v>144.63556274507238</v>
      </c>
      <c r="AC58" s="178" t="e">
        <f t="shared" ca="1" si="0"/>
        <v>#REF!</v>
      </c>
    </row>
    <row r="59" spans="1:29" ht="15">
      <c r="D59" s="169" t="str">
        <f t="shared" si="1"/>
        <v>0.81_to_1.00_gpm_Gas_Licensed plumber required</v>
      </c>
      <c r="E59" s="170" t="s">
        <v>307</v>
      </c>
      <c r="F59" s="169" t="s">
        <v>308</v>
      </c>
      <c r="G59" s="169" t="str">
        <f t="shared" si="4"/>
        <v>0.81_to_1.00_gpm</v>
      </c>
      <c r="H59" s="169" t="str">
        <f t="shared" si="4"/>
        <v>Gas</v>
      </c>
      <c r="I59" s="169" t="s">
        <v>291</v>
      </c>
      <c r="J59" s="169">
        <f>J55</f>
        <v>1.3325624791290998</v>
      </c>
      <c r="K59" s="170">
        <f t="shared" si="3"/>
        <v>0.63400206562222794</v>
      </c>
      <c r="L59" s="169">
        <f t="shared" si="3"/>
        <v>0.92083333333333339</v>
      </c>
      <c r="M59" s="170">
        <f t="shared" si="3"/>
        <v>0.63400206562222794</v>
      </c>
      <c r="N59" s="171">
        <f t="shared" si="3"/>
        <v>57.263157894736857</v>
      </c>
      <c r="O59" s="172">
        <f t="shared" si="3"/>
        <v>93.53</v>
      </c>
      <c r="P59" s="173">
        <f t="shared" si="3"/>
        <v>36.266842105263144</v>
      </c>
      <c r="Q59" s="174">
        <f t="shared" si="3"/>
        <v>18514.829989478803</v>
      </c>
      <c r="R59" s="175">
        <f t="shared" si="3"/>
        <v>0</v>
      </c>
      <c r="S59" s="175">
        <f t="shared" si="3"/>
        <v>74.676075239686227</v>
      </c>
      <c r="T59" s="174">
        <f t="shared" si="3"/>
        <v>12794.201309385662</v>
      </c>
      <c r="U59" s="175">
        <f t="shared" si="3"/>
        <v>0</v>
      </c>
      <c r="V59" s="175">
        <f t="shared" si="3"/>
        <v>51.602998253524397</v>
      </c>
      <c r="W59" s="175">
        <f t="shared" si="3"/>
        <v>5720.6286800931412</v>
      </c>
      <c r="X59" s="179">
        <f t="shared" si="3"/>
        <v>0</v>
      </c>
      <c r="Y59" s="179">
        <f t="shared" si="3"/>
        <v>23.07307698616183</v>
      </c>
      <c r="Z59" s="175">
        <f t="shared" si="3"/>
        <v>30.262125717692719</v>
      </c>
      <c r="AA59" s="176">
        <f t="shared" si="3"/>
        <v>71.694651256378052</v>
      </c>
      <c r="AB59" s="177">
        <f>$C$36</f>
        <v>144.63556274507238</v>
      </c>
      <c r="AC59" s="178" t="e">
        <f t="shared" ca="1" si="0"/>
        <v>#REF!</v>
      </c>
    </row>
    <row r="60" spans="1:29" ht="15">
      <c r="D60" s="169" t="str">
        <f t="shared" si="1"/>
        <v>0.61_to_0.80_gpm_Gas_Licensed plumber required</v>
      </c>
      <c r="E60" s="170" t="s">
        <v>307</v>
      </c>
      <c r="F60" s="169" t="s">
        <v>308</v>
      </c>
      <c r="G60" s="169" t="str">
        <f t="shared" si="4"/>
        <v>0.61_to_0.80_gpm</v>
      </c>
      <c r="H60" s="169" t="str">
        <f t="shared" si="4"/>
        <v>Gas</v>
      </c>
      <c r="I60" s="169" t="s">
        <v>291</v>
      </c>
      <c r="J60" s="169">
        <f>J56</f>
        <v>1.3325624791290998</v>
      </c>
      <c r="K60" s="170">
        <f t="shared" si="3"/>
        <v>0.63400206562222794</v>
      </c>
      <c r="L60" s="169">
        <f t="shared" si="3"/>
        <v>0.66333333333333333</v>
      </c>
      <c r="M60" s="170">
        <f t="shared" si="3"/>
        <v>0.63400206562222794</v>
      </c>
      <c r="N60" s="171">
        <f t="shared" si="3"/>
        <v>57.263157894736857</v>
      </c>
      <c r="O60" s="172">
        <f t="shared" si="3"/>
        <v>93.53</v>
      </c>
      <c r="P60" s="173">
        <f t="shared" si="3"/>
        <v>36.266842105263144</v>
      </c>
      <c r="Q60" s="174">
        <f t="shared" si="3"/>
        <v>18514.829989478803</v>
      </c>
      <c r="R60" s="175">
        <f t="shared" si="3"/>
        <v>0</v>
      </c>
      <c r="S60" s="175">
        <f t="shared" si="3"/>
        <v>74.676075239686227</v>
      </c>
      <c r="T60" s="174">
        <f t="shared" si="3"/>
        <v>9216.4563278470469</v>
      </c>
      <c r="U60" s="175">
        <f t="shared" si="3"/>
        <v>0</v>
      </c>
      <c r="V60" s="175">
        <f t="shared" si="3"/>
        <v>37.172838560909881</v>
      </c>
      <c r="W60" s="175">
        <f t="shared" si="3"/>
        <v>9298.3736616317565</v>
      </c>
      <c r="X60" s="179">
        <f t="shared" si="3"/>
        <v>0</v>
      </c>
      <c r="Y60" s="179">
        <f t="shared" si="3"/>
        <v>37.503236678776346</v>
      </c>
      <c r="Z60" s="175">
        <f t="shared" si="3"/>
        <v>49.188396670031999</v>
      </c>
      <c r="AA60" s="176">
        <f t="shared" si="3"/>
        <v>116.53328579811368</v>
      </c>
      <c r="AB60" s="177">
        <f>$C$36</f>
        <v>144.63556274507238</v>
      </c>
      <c r="AC60" s="178" t="e">
        <f t="shared" ca="1" si="0"/>
        <v>#REF!</v>
      </c>
    </row>
    <row r="61" spans="1:29" ht="25.5">
      <c r="C61" s="180" t="s">
        <v>310</v>
      </c>
      <c r="D61" s="158" t="str">
        <f t="shared" si="1"/>
        <v>0.81_to_1.00_gpm_Any_No license requirement</v>
      </c>
      <c r="E61" s="159" t="s">
        <v>307</v>
      </c>
      <c r="F61" s="158" t="s">
        <v>308</v>
      </c>
      <c r="G61" s="158" t="str">
        <f>G53</f>
        <v>0.81_to_1.00_gpm</v>
      </c>
      <c r="H61" s="158" t="s">
        <v>311</v>
      </c>
      <c r="I61" s="158" t="s">
        <v>309</v>
      </c>
      <c r="J61" s="158">
        <f t="shared" ref="J61:K64" si="5">J57</f>
        <v>1.3325624791290998</v>
      </c>
      <c r="K61" s="159">
        <f t="shared" si="5"/>
        <v>0.63400206562222794</v>
      </c>
      <c r="L61" s="158">
        <f>L53</f>
        <v>0.92083333333333339</v>
      </c>
      <c r="M61" s="159">
        <f>M53</f>
        <v>0.63400206562222794</v>
      </c>
      <c r="N61" s="160">
        <f t="shared" ref="N61:Q61" si="6">N53</f>
        <v>57.263157894736857</v>
      </c>
      <c r="O61" s="161">
        <f t="shared" si="6"/>
        <v>93.53</v>
      </c>
      <c r="P61" s="162">
        <f t="shared" si="6"/>
        <v>36.266842105263144</v>
      </c>
      <c r="Q61" s="163">
        <f t="shared" si="6"/>
        <v>18514.829989478803</v>
      </c>
      <c r="R61" s="164">
        <f>(1-$C$62)*R53</f>
        <v>323.16591463276836</v>
      </c>
      <c r="S61" s="164">
        <f>$C$62*S55</f>
        <v>60.264181554425335</v>
      </c>
      <c r="T61" s="164">
        <f>T53</f>
        <v>12794.201309385662</v>
      </c>
      <c r="U61" s="164">
        <f>(1-$C$62)*U53</f>
        <v>223.31556760137295</v>
      </c>
      <c r="V61" s="164">
        <f>$C$62*V55</f>
        <v>41.644026490701179</v>
      </c>
      <c r="W61" s="164">
        <f>Q61-T61</f>
        <v>5720.6286800931412</v>
      </c>
      <c r="X61" s="163">
        <f>R61-U61</f>
        <v>99.850347031395415</v>
      </c>
      <c r="Y61" s="163">
        <f>S61-V61</f>
        <v>18.620155063724155</v>
      </c>
      <c r="Z61" s="164">
        <f>(W61/1000)*$C$19</f>
        <v>30.262125717692719</v>
      </c>
      <c r="AA61" s="165">
        <f>(W61/1000)*$C$20</f>
        <v>71.694651256378052</v>
      </c>
      <c r="AB61" s="166">
        <f>AB53</f>
        <v>108.76198014004956</v>
      </c>
      <c r="AC61" s="167"/>
    </row>
    <row r="62" spans="1:29" ht="15">
      <c r="A62" s="181"/>
      <c r="B62" s="182" t="s">
        <v>312</v>
      </c>
      <c r="C62" s="183">
        <f>('Market Data'!B5+'Market Data'!B6)/'Market Data'!B7</f>
        <v>0.80700788520281308</v>
      </c>
      <c r="D62" s="158" t="str">
        <f t="shared" si="1"/>
        <v>0.61_to_0.80_gpm_Any_No license requirement</v>
      </c>
      <c r="E62" s="159" t="s">
        <v>307</v>
      </c>
      <c r="F62" s="158" t="s">
        <v>308</v>
      </c>
      <c r="G62" s="158" t="str">
        <f t="shared" ref="G62:G64" si="7">G54</f>
        <v>0.61_to_0.80_gpm</v>
      </c>
      <c r="H62" s="158" t="s">
        <v>311</v>
      </c>
      <c r="I62" s="158" t="s">
        <v>309</v>
      </c>
      <c r="J62" s="158">
        <f t="shared" si="5"/>
        <v>1.3325624791290998</v>
      </c>
      <c r="K62" s="159">
        <f t="shared" si="5"/>
        <v>0.63400206562222794</v>
      </c>
      <c r="L62" s="158">
        <f t="shared" ref="L62:Q64" si="8">L54</f>
        <v>0.66333333333333333</v>
      </c>
      <c r="M62" s="159">
        <f t="shared" si="8"/>
        <v>0.63400206562222794</v>
      </c>
      <c r="N62" s="160">
        <f t="shared" si="8"/>
        <v>57.263157894736857</v>
      </c>
      <c r="O62" s="161">
        <f t="shared" si="8"/>
        <v>93.53</v>
      </c>
      <c r="P62" s="162">
        <f t="shared" si="8"/>
        <v>36.266842105263144</v>
      </c>
      <c r="Q62" s="163">
        <f t="shared" si="8"/>
        <v>18514.829989478803</v>
      </c>
      <c r="R62" s="164">
        <f>(1-$C$62)*R54</f>
        <v>323.16591463276836</v>
      </c>
      <c r="S62" s="164">
        <f>$C$62*S56</f>
        <v>60.264181554425335</v>
      </c>
      <c r="T62" s="164">
        <f t="shared" ref="T62:T64" si="9">T54</f>
        <v>9216.4563278470469</v>
      </c>
      <c r="U62" s="164">
        <f t="shared" ref="U62" si="10">(1-$C$62)*U54</f>
        <v>160.86804688750487</v>
      </c>
      <c r="V62" s="164">
        <f t="shared" ref="V62" si="11">$C$62*V56</f>
        <v>29.998773834025464</v>
      </c>
      <c r="W62" s="164">
        <f t="shared" ref="W62:Y64" si="12">Q62-T62</f>
        <v>9298.3736616317565</v>
      </c>
      <c r="X62" s="163">
        <f t="shared" si="12"/>
        <v>162.29786774526349</v>
      </c>
      <c r="Y62" s="163">
        <f t="shared" si="12"/>
        <v>30.265407720399871</v>
      </c>
      <c r="Z62" s="164">
        <f t="shared" ref="Z62:Z64" si="13">(W62/1000)*$C$19</f>
        <v>49.188396670031999</v>
      </c>
      <c r="AA62" s="165">
        <f t="shared" ref="AA62:AA64" si="14">(W62/1000)*$C$20</f>
        <v>116.53328579811368</v>
      </c>
      <c r="AB62" s="166">
        <f>AB54</f>
        <v>108.76198014004956</v>
      </c>
      <c r="AC62" s="167"/>
    </row>
    <row r="63" spans="1:29" ht="15">
      <c r="D63" s="158" t="str">
        <f t="shared" si="1"/>
        <v>0.81_to_1.00_gpm_Any_Licensed plumber required</v>
      </c>
      <c r="E63" s="159" t="s">
        <v>307</v>
      </c>
      <c r="F63" s="158" t="s">
        <v>308</v>
      </c>
      <c r="G63" s="158" t="str">
        <f t="shared" si="7"/>
        <v>0.81_to_1.00_gpm</v>
      </c>
      <c r="H63" s="158" t="s">
        <v>311</v>
      </c>
      <c r="I63" s="158" t="s">
        <v>291</v>
      </c>
      <c r="J63" s="158">
        <f t="shared" si="5"/>
        <v>1.3325624791290998</v>
      </c>
      <c r="K63" s="159">
        <f t="shared" si="5"/>
        <v>0.63400206562222794</v>
      </c>
      <c r="L63" s="158">
        <f t="shared" si="8"/>
        <v>0.92083333333333339</v>
      </c>
      <c r="M63" s="159">
        <f t="shared" si="8"/>
        <v>0.63400206562222794</v>
      </c>
      <c r="N63" s="160">
        <f t="shared" si="8"/>
        <v>57.263157894736857</v>
      </c>
      <c r="O63" s="161">
        <f t="shared" si="8"/>
        <v>93.53</v>
      </c>
      <c r="P63" s="162">
        <f t="shared" si="8"/>
        <v>36.266842105263144</v>
      </c>
      <c r="Q63" s="163">
        <f t="shared" si="8"/>
        <v>18514.829989478803</v>
      </c>
      <c r="R63" s="164">
        <f>R61</f>
        <v>323.16591463276836</v>
      </c>
      <c r="S63" s="164">
        <f>S61</f>
        <v>60.264181554425335</v>
      </c>
      <c r="T63" s="164">
        <f t="shared" si="9"/>
        <v>12794.201309385662</v>
      </c>
      <c r="U63" s="164">
        <f>U61</f>
        <v>223.31556760137295</v>
      </c>
      <c r="V63" s="164">
        <f>V61</f>
        <v>41.644026490701179</v>
      </c>
      <c r="W63" s="164">
        <f t="shared" si="12"/>
        <v>5720.6286800931412</v>
      </c>
      <c r="X63" s="168">
        <f t="shared" si="12"/>
        <v>99.850347031395415</v>
      </c>
      <c r="Y63" s="168">
        <f t="shared" si="12"/>
        <v>18.620155063724155</v>
      </c>
      <c r="Z63" s="164">
        <f t="shared" si="13"/>
        <v>30.262125717692719</v>
      </c>
      <c r="AA63" s="165">
        <f t="shared" si="14"/>
        <v>71.694651256378052</v>
      </c>
      <c r="AB63" s="166">
        <f>AB57</f>
        <v>144.63556274507238</v>
      </c>
      <c r="AC63" s="167"/>
    </row>
    <row r="64" spans="1:29" ht="15">
      <c r="D64" s="158" t="str">
        <f t="shared" si="1"/>
        <v>0.61_to_0.80_gpm_Any_Licensed plumber required</v>
      </c>
      <c r="E64" s="159" t="s">
        <v>307</v>
      </c>
      <c r="F64" s="158" t="s">
        <v>308</v>
      </c>
      <c r="G64" s="158" t="str">
        <f t="shared" si="7"/>
        <v>0.61_to_0.80_gpm</v>
      </c>
      <c r="H64" s="158" t="s">
        <v>311</v>
      </c>
      <c r="I64" s="158" t="s">
        <v>291</v>
      </c>
      <c r="J64" s="158">
        <f t="shared" si="5"/>
        <v>1.3325624791290998</v>
      </c>
      <c r="K64" s="159">
        <f t="shared" si="5"/>
        <v>0.63400206562222794</v>
      </c>
      <c r="L64" s="158">
        <f t="shared" si="8"/>
        <v>0.66333333333333333</v>
      </c>
      <c r="M64" s="159">
        <f t="shared" si="8"/>
        <v>0.63400206562222794</v>
      </c>
      <c r="N64" s="160">
        <f t="shared" si="8"/>
        <v>57.263157894736857</v>
      </c>
      <c r="O64" s="161">
        <f t="shared" si="8"/>
        <v>93.53</v>
      </c>
      <c r="P64" s="162">
        <f t="shared" si="8"/>
        <v>36.266842105263144</v>
      </c>
      <c r="Q64" s="163">
        <f t="shared" si="8"/>
        <v>18514.829989478803</v>
      </c>
      <c r="R64" s="164">
        <f>R62</f>
        <v>323.16591463276836</v>
      </c>
      <c r="S64" s="164">
        <f>S62</f>
        <v>60.264181554425335</v>
      </c>
      <c r="T64" s="164">
        <f t="shared" si="9"/>
        <v>9216.4563278470469</v>
      </c>
      <c r="U64" s="164">
        <f>U62</f>
        <v>160.86804688750487</v>
      </c>
      <c r="V64" s="164">
        <f>V62</f>
        <v>29.998773834025464</v>
      </c>
      <c r="W64" s="164">
        <f t="shared" si="12"/>
        <v>9298.3736616317565</v>
      </c>
      <c r="X64" s="168">
        <f t="shared" si="12"/>
        <v>162.29786774526349</v>
      </c>
      <c r="Y64" s="168">
        <f t="shared" si="12"/>
        <v>30.265407720399871</v>
      </c>
      <c r="Z64" s="164">
        <f t="shared" si="13"/>
        <v>49.188396670031999</v>
      </c>
      <c r="AA64" s="165">
        <f t="shared" si="14"/>
        <v>116.53328579811368</v>
      </c>
      <c r="AB64" s="166">
        <f>AB58</f>
        <v>144.63556274507238</v>
      </c>
      <c r="AC64" s="167"/>
    </row>
  </sheetData>
  <mergeCells count="18">
    <mergeCell ref="H51:H52"/>
    <mergeCell ref="D7:D8"/>
    <mergeCell ref="D51:D52"/>
    <mergeCell ref="E51:E52"/>
    <mergeCell ref="F51:F52"/>
    <mergeCell ref="G51:G52"/>
    <mergeCell ref="AC51:AC52"/>
    <mergeCell ref="I51:I52"/>
    <mergeCell ref="J51:K51"/>
    <mergeCell ref="L51:M51"/>
    <mergeCell ref="N51:N52"/>
    <mergeCell ref="O51:O52"/>
    <mergeCell ref="P51:P52"/>
    <mergeCell ref="Q51:S51"/>
    <mergeCell ref="T51:V51"/>
    <mergeCell ref="W51:Y51"/>
    <mergeCell ref="AA51:AA52"/>
    <mergeCell ref="AB51:AB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vt:i4>
      </vt:variant>
    </vt:vector>
  </HeadingPairs>
  <TitlesOfParts>
    <vt:vector size="13" baseType="lpstr">
      <vt:lpstr>7PSourceSummary</vt:lpstr>
      <vt:lpstr>forRPM</vt:lpstr>
      <vt:lpstr>SC-Retro</vt:lpstr>
      <vt:lpstr>Measure InputOutput_Out</vt:lpstr>
      <vt:lpstr>Measure InputOutput</vt:lpstr>
      <vt:lpstr>Savings and Cost</vt:lpstr>
      <vt:lpstr>MMap</vt:lpstr>
      <vt:lpstr>Market Data</vt:lpstr>
      <vt:lpstr>ToDo7P</vt:lpstr>
      <vt:lpstr>RTF Analysis</vt:lpstr>
      <vt:lpstr>MeasureOutput</vt:lpstr>
      <vt:lpstr>MeasureOutputR</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2015-03-19T16:27:41Z</dcterms:modified>
</cp:coreProperties>
</file>